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colorstyle+xml" PartName="/xl/charts/colors8.xml"/>
  <Override ContentType="application/vnd.ms-office.chartcolorstyle+xml" PartName="/xl/charts/colors9.xml"/>
  <Override ContentType="application/vnd.ms-office.chartcolorstyle+xml" PartName="/xl/charts/colors10.xml"/>
  <Override ContentType="application/vnd.ms-office.chartcolorstyle+xml" PartName="/xl/charts/colors11.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ms-office.chartstyle+xml" PartName="/xl/charts/style8.xml"/>
  <Override ContentType="application/vnd.ms-office.chartstyle+xml" PartName="/xl/charts/style9.xml"/>
  <Override ContentType="application/vnd.ms-office.chartstyle+xml" PartName="/xl/charts/style10.xml"/>
  <Override ContentType="application/vnd.ms-office.chartstyle+xml" PartName="/xl/charts/style11.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ml.chartshapes+xml" PartName="/xl/drawings/drawing4.xml"/>
  <Override ContentType="application/vnd.openxmlformats-officedocument.drawingml.chartshapes+xml" PartName="/xl/drawings/drawing5.xml"/>
  <Override ContentType="application/vnd.openxmlformats-officedocument.drawingml.chartshapes+xml" PartName="/xl/drawings/drawing6.xml"/>
  <Override ContentType="application/vnd.openxmlformats-officedocument.drawingml.chartshapes+xml" PartName="/xl/drawings/drawing7.xml"/>
  <Override ContentType="application/vnd.openxmlformats-officedocument.drawingml.chartshapes+xml" PartName="/xl/drawings/drawing8.xml"/>
  <Override ContentType="application/vnd.openxmlformats-officedocument.drawingml.chartshapes+xml" PartName="/xl/drawings/drawing9.xml"/>
  <Override ContentType="application/vnd.openxmlformats-officedocument.drawingml.chartshapes+xml" PartName="/xl/drawings/drawing10.xml"/>
  <Override ContentType="application/vnd.openxmlformats-officedocument.drawingml.chartshapes+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Irfsvc42\Div5\サスコン２部\b重要\e2_proj\2021年度\旧グローバルT\b_1803892-4_NEDO_バイオマス地域実証\16_事業性・地域分析ツール（2020年度版）\ver9.2 公開版修正\"/>
    </mc:Choice>
  </mc:AlternateContent>
  <xr:revisionPtr revIDLastSave="0" documentId="13_ncr:1_{7D61F630-BD88-4806-91F9-D4F1AD155E17}" xr6:coauthVersionLast="47" xr6:coauthVersionMax="47" xr10:uidLastSave="{00000000-0000-0000-0000-000000000000}"/>
  <workbookProtection workbookPassword="B437" lockStructure="1"/>
  <bookViews>
    <workbookView xWindow="3260" yWindow="1860" windowWidth="27750" windowHeight="15910" xr2:uid="{00000000-000D-0000-FFFF-FFFF00000000}"/>
    <workbookView xWindow="3600" yWindow="2200" windowWidth="27750" windowHeight="15910" activeTab="2" xr2:uid="{34FCE29F-3D29-4D67-865B-18387AD114FA}"/>
  </bookViews>
  <sheets>
    <sheet name="はじめに" sheetId="59" r:id="rId1"/>
    <sheet name="使い方" sheetId="60" r:id="rId2"/>
    <sheet name="計算結果確認シート" sheetId="54" r:id="rId3"/>
    <sheet name="計算条件入力シート" sheetId="26" r:id="rId4"/>
    <sheet name="(参考）メタン発酵製造量の目安" sheetId="61" r:id="rId5"/>
    <sheet name="（詳細設定）事業期間での諸元変動" sheetId="63" r:id="rId6"/>
    <sheet name="（詳細設定）地域内経済効果の按分比率" sheetId="55" r:id="rId7"/>
    <sheet name="非公開部分→" sheetId="58" state="hidden" r:id="rId8"/>
    <sheet name="地域経済性分析・初期条件" sheetId="31" state="hidden" r:id="rId9"/>
    <sheet name="波及効果シート" sheetId="37" state="hidden" r:id="rId10"/>
    <sheet name="地域経済性計算シート" sheetId="29" state="hidden" r:id="rId11"/>
    <sheet name="更新情報" sheetId="62" r:id="rId12"/>
    <sheet name="計算シート" sheetId="14" state="hidden" r:id="rId13"/>
  </sheets>
  <definedNames>
    <definedName name="_xlnm._FilterDatabase" localSheetId="12" hidden="1">計算シート!$B$211:$AH$227</definedName>
    <definedName name="_xlnm.Print_Area" localSheetId="0">はじめに!$A$1:$V$71</definedName>
    <definedName name="_xlnm.Print_Area" localSheetId="2">計算結果確認シート!$A$1:$U$266</definedName>
    <definedName name="_xlnm.Print_Area" localSheetId="3">計算条件入力シート!$A$1:$K$98</definedName>
    <definedName name="_xlnm.Print_Area" localSheetId="8">地域経済性分析・初期条件!$A$1:$R$95</definedName>
    <definedName name="_xlnm.Print_Area" localSheetId="9">波及効果シート!#REF!</definedName>
    <definedName name="_xlnm.Print_Titles" localSheetId="2">計算結果確認シート!$B:$E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7" i="54" l="1"/>
  <c r="F96" i="54"/>
  <c r="E157" i="54" l="1"/>
  <c r="E158" i="54"/>
  <c r="E159" i="54"/>
  <c r="E160" i="54"/>
  <c r="E161" i="54"/>
  <c r="E162" i="54"/>
  <c r="M9" i="26"/>
  <c r="I14" i="63"/>
  <c r="W26" i="63"/>
  <c r="V26" i="63"/>
  <c r="U26" i="63"/>
  <c r="T26" i="63"/>
  <c r="S26" i="63"/>
  <c r="R26" i="63"/>
  <c r="Q26" i="63"/>
  <c r="P26" i="63"/>
  <c r="O26" i="63"/>
  <c r="N26" i="63"/>
  <c r="M26" i="63"/>
  <c r="L26" i="63"/>
  <c r="K26" i="63"/>
  <c r="J26" i="63"/>
  <c r="I26" i="63"/>
  <c r="H26" i="63"/>
  <c r="I58" i="14" s="1"/>
  <c r="G26" i="63"/>
  <c r="F26" i="63"/>
  <c r="G58" i="14" s="1"/>
  <c r="E26" i="63"/>
  <c r="W25" i="63"/>
  <c r="V25" i="63"/>
  <c r="U25" i="63"/>
  <c r="T25" i="63"/>
  <c r="S25" i="63"/>
  <c r="R25" i="63"/>
  <c r="Q25" i="63"/>
  <c r="P25" i="63"/>
  <c r="O25" i="63"/>
  <c r="N25" i="63"/>
  <c r="M25" i="63"/>
  <c r="L25" i="63"/>
  <c r="K25" i="63"/>
  <c r="J25" i="63"/>
  <c r="I25" i="63"/>
  <c r="H25" i="63"/>
  <c r="G25" i="63"/>
  <c r="F25" i="63"/>
  <c r="E25" i="63"/>
  <c r="W24" i="63"/>
  <c r="V24" i="63"/>
  <c r="U24" i="63"/>
  <c r="T24" i="63"/>
  <c r="S24" i="63"/>
  <c r="R24" i="63"/>
  <c r="Q24" i="63"/>
  <c r="P24" i="63"/>
  <c r="O24" i="63"/>
  <c r="N24" i="63"/>
  <c r="M24" i="63"/>
  <c r="L24" i="63"/>
  <c r="K24" i="63"/>
  <c r="J24" i="63"/>
  <c r="K56" i="14" s="1"/>
  <c r="I24" i="63"/>
  <c r="H24" i="63"/>
  <c r="I56" i="14" s="1"/>
  <c r="G24" i="63"/>
  <c r="H56" i="14" s="1"/>
  <c r="F24" i="63"/>
  <c r="G56" i="14" s="1"/>
  <c r="E24" i="63"/>
  <c r="W23" i="63"/>
  <c r="V23" i="63"/>
  <c r="U23" i="63"/>
  <c r="T23" i="63"/>
  <c r="S23" i="63"/>
  <c r="R23" i="63"/>
  <c r="Q23" i="63"/>
  <c r="P23" i="63"/>
  <c r="O23" i="63"/>
  <c r="N23" i="63"/>
  <c r="M23" i="63"/>
  <c r="L23" i="63"/>
  <c r="K23" i="63"/>
  <c r="J23" i="63"/>
  <c r="I23" i="63"/>
  <c r="H23" i="63"/>
  <c r="G23" i="63"/>
  <c r="F23" i="63"/>
  <c r="E23" i="63"/>
  <c r="W22" i="63"/>
  <c r="V22" i="63"/>
  <c r="U22" i="63"/>
  <c r="T22" i="63"/>
  <c r="S22" i="63"/>
  <c r="R22" i="63"/>
  <c r="Q22" i="63"/>
  <c r="P22" i="63"/>
  <c r="O22" i="63"/>
  <c r="N22" i="63"/>
  <c r="M22" i="63"/>
  <c r="L22" i="63"/>
  <c r="K22" i="63"/>
  <c r="J22" i="63"/>
  <c r="K54" i="14" s="1"/>
  <c r="I22" i="63"/>
  <c r="J54" i="14" s="1"/>
  <c r="H22" i="63"/>
  <c r="I54" i="14" s="1"/>
  <c r="G22" i="63"/>
  <c r="F22" i="63"/>
  <c r="G54" i="14" s="1"/>
  <c r="E22" i="63"/>
  <c r="F54" i="14" s="1"/>
  <c r="W21" i="63"/>
  <c r="V21" i="63"/>
  <c r="U21" i="63"/>
  <c r="T21" i="63"/>
  <c r="S21" i="63"/>
  <c r="R21" i="63"/>
  <c r="Q21" i="63"/>
  <c r="P21" i="63"/>
  <c r="O21" i="63"/>
  <c r="N21" i="63"/>
  <c r="M21" i="63"/>
  <c r="L21" i="63"/>
  <c r="K21" i="63"/>
  <c r="J21" i="63"/>
  <c r="I21" i="63"/>
  <c r="H21" i="63"/>
  <c r="G21" i="63"/>
  <c r="F21" i="63"/>
  <c r="E21" i="63"/>
  <c r="W20" i="63"/>
  <c r="V20" i="63"/>
  <c r="U20" i="63"/>
  <c r="T20" i="63"/>
  <c r="S20" i="63"/>
  <c r="R20" i="63"/>
  <c r="Q20" i="63"/>
  <c r="P20" i="63"/>
  <c r="O20" i="63"/>
  <c r="N20" i="63"/>
  <c r="M20" i="63"/>
  <c r="L20" i="63"/>
  <c r="K20" i="63"/>
  <c r="J20" i="63"/>
  <c r="I20" i="63"/>
  <c r="H20" i="63"/>
  <c r="I52" i="14" s="1"/>
  <c r="G20" i="63"/>
  <c r="H52" i="14" s="1"/>
  <c r="F20" i="63"/>
  <c r="G52" i="14" s="1"/>
  <c r="E20" i="63"/>
  <c r="W19" i="63"/>
  <c r="V19" i="63"/>
  <c r="U19" i="63"/>
  <c r="T19" i="63"/>
  <c r="S19" i="63"/>
  <c r="R19" i="63"/>
  <c r="Q19" i="63"/>
  <c r="P19" i="63"/>
  <c r="O19" i="63"/>
  <c r="N19" i="63"/>
  <c r="M19" i="63"/>
  <c r="L19" i="63"/>
  <c r="K19" i="63"/>
  <c r="J19" i="63"/>
  <c r="I19" i="63"/>
  <c r="H19" i="63"/>
  <c r="G19" i="63"/>
  <c r="F19" i="63"/>
  <c r="E19" i="63"/>
  <c r="W18" i="63"/>
  <c r="V18" i="63"/>
  <c r="U18" i="63"/>
  <c r="T18" i="63"/>
  <c r="S18" i="63"/>
  <c r="R18" i="63"/>
  <c r="Q18" i="63"/>
  <c r="P18" i="63"/>
  <c r="O18" i="63"/>
  <c r="N18" i="63"/>
  <c r="M18" i="63"/>
  <c r="L18" i="63"/>
  <c r="K18" i="63"/>
  <c r="J18" i="63"/>
  <c r="K50" i="14" s="1"/>
  <c r="I18" i="63"/>
  <c r="J50" i="14" s="1"/>
  <c r="H18" i="63"/>
  <c r="G18" i="63"/>
  <c r="F18" i="63"/>
  <c r="G50" i="14" s="1"/>
  <c r="E18" i="63"/>
  <c r="F50" i="14" s="1"/>
  <c r="W17" i="63"/>
  <c r="V17" i="63"/>
  <c r="U17" i="63"/>
  <c r="T17" i="63"/>
  <c r="S17" i="63"/>
  <c r="R17" i="63"/>
  <c r="Q17" i="63"/>
  <c r="P17" i="63"/>
  <c r="O17" i="63"/>
  <c r="N17" i="63"/>
  <c r="M17" i="63"/>
  <c r="L17" i="63"/>
  <c r="K17" i="63"/>
  <c r="J17" i="63"/>
  <c r="I17" i="63"/>
  <c r="H17" i="63"/>
  <c r="G17" i="63"/>
  <c r="F17" i="63"/>
  <c r="E17" i="63"/>
  <c r="W16" i="63"/>
  <c r="V16" i="63"/>
  <c r="U16" i="63"/>
  <c r="T16" i="63"/>
  <c r="S16" i="63"/>
  <c r="R16" i="63"/>
  <c r="Q16" i="63"/>
  <c r="P16" i="63"/>
  <c r="O16" i="63"/>
  <c r="N16" i="63"/>
  <c r="M16" i="63"/>
  <c r="L16" i="63"/>
  <c r="K16" i="63"/>
  <c r="J16" i="63"/>
  <c r="K48" i="14" s="1"/>
  <c r="I16" i="63"/>
  <c r="J48" i="14" s="1"/>
  <c r="H16" i="63"/>
  <c r="I48" i="14" s="1"/>
  <c r="G16" i="63"/>
  <c r="H48" i="14" s="1"/>
  <c r="F16" i="63"/>
  <c r="E16" i="63"/>
  <c r="W15" i="63"/>
  <c r="V15" i="63"/>
  <c r="U15" i="63"/>
  <c r="T15" i="63"/>
  <c r="S15" i="63"/>
  <c r="R15" i="63"/>
  <c r="Q15" i="63"/>
  <c r="P15" i="63"/>
  <c r="O15" i="63"/>
  <c r="N15" i="63"/>
  <c r="M15" i="63"/>
  <c r="L15" i="63"/>
  <c r="K15" i="63"/>
  <c r="J15" i="63"/>
  <c r="I15" i="63"/>
  <c r="H15" i="63"/>
  <c r="G15" i="63"/>
  <c r="F15" i="63"/>
  <c r="E15" i="63"/>
  <c r="W14" i="63"/>
  <c r="V14" i="63"/>
  <c r="U14" i="63"/>
  <c r="T14" i="63"/>
  <c r="S14" i="63"/>
  <c r="R14" i="63"/>
  <c r="Q14" i="63"/>
  <c r="P14" i="63"/>
  <c r="O14" i="63"/>
  <c r="N14" i="63"/>
  <c r="M14" i="63"/>
  <c r="L14" i="63"/>
  <c r="K14" i="63"/>
  <c r="J14" i="63"/>
  <c r="K46" i="14" s="1"/>
  <c r="J46" i="14"/>
  <c r="H14" i="63"/>
  <c r="I46" i="14" s="1"/>
  <c r="G14" i="63"/>
  <c r="F14" i="63"/>
  <c r="G46" i="14" s="1"/>
  <c r="E14" i="63"/>
  <c r="F46" i="14" s="1"/>
  <c r="W13" i="63"/>
  <c r="V13" i="63"/>
  <c r="U13" i="63"/>
  <c r="T13" i="63"/>
  <c r="S13" i="63"/>
  <c r="R13" i="63"/>
  <c r="Q13" i="63"/>
  <c r="P13" i="63"/>
  <c r="O13" i="63"/>
  <c r="N13" i="63"/>
  <c r="M13" i="63"/>
  <c r="L13" i="63"/>
  <c r="K13" i="63"/>
  <c r="J13" i="63"/>
  <c r="I13" i="63"/>
  <c r="H13" i="63"/>
  <c r="G13" i="63"/>
  <c r="F13" i="63"/>
  <c r="E13" i="63"/>
  <c r="D26" i="63"/>
  <c r="D25" i="63"/>
  <c r="D24" i="63"/>
  <c r="E56" i="14" s="1"/>
  <c r="D23" i="63"/>
  <c r="D22" i="63"/>
  <c r="E54" i="14" s="1"/>
  <c r="D21" i="63"/>
  <c r="D20" i="63"/>
  <c r="E52" i="14" s="1"/>
  <c r="D19" i="63"/>
  <c r="D18" i="63"/>
  <c r="E50" i="14" s="1"/>
  <c r="D17" i="63"/>
  <c r="D16" i="63"/>
  <c r="E48" i="14" s="1"/>
  <c r="D15" i="63"/>
  <c r="D14" i="63"/>
  <c r="E46" i="14" s="1"/>
  <c r="I28" i="63"/>
  <c r="W11" i="63"/>
  <c r="V11" i="63"/>
  <c r="U11" i="63"/>
  <c r="T11" i="63"/>
  <c r="S11" i="63"/>
  <c r="R11" i="63"/>
  <c r="Q11" i="63"/>
  <c r="P11" i="63"/>
  <c r="O11" i="63"/>
  <c r="N11" i="63"/>
  <c r="M11" i="63"/>
  <c r="L11" i="63"/>
  <c r="K11" i="63"/>
  <c r="J11" i="63"/>
  <c r="I11" i="63"/>
  <c r="H11" i="63"/>
  <c r="G11" i="63"/>
  <c r="F11" i="63"/>
  <c r="E11" i="63"/>
  <c r="W10" i="63"/>
  <c r="V10" i="63"/>
  <c r="U10" i="63"/>
  <c r="T10" i="63"/>
  <c r="S10" i="63"/>
  <c r="R10" i="63"/>
  <c r="Q10" i="63"/>
  <c r="P10" i="63"/>
  <c r="O10" i="63"/>
  <c r="N10" i="63"/>
  <c r="M10" i="63"/>
  <c r="L10" i="63"/>
  <c r="K10" i="63"/>
  <c r="J10" i="63"/>
  <c r="I10" i="63"/>
  <c r="H10" i="63"/>
  <c r="G10" i="63"/>
  <c r="F10" i="63"/>
  <c r="E10" i="63"/>
  <c r="W9" i="63"/>
  <c r="V9" i="63"/>
  <c r="U9" i="63"/>
  <c r="T9" i="63"/>
  <c r="S9" i="63"/>
  <c r="R9" i="63"/>
  <c r="Q9" i="63"/>
  <c r="P9" i="63"/>
  <c r="O9" i="63"/>
  <c r="N9" i="63"/>
  <c r="M9" i="63"/>
  <c r="L9" i="63"/>
  <c r="K9" i="63"/>
  <c r="J9" i="63"/>
  <c r="I9" i="63"/>
  <c r="H9" i="63"/>
  <c r="G9" i="63"/>
  <c r="F9" i="63"/>
  <c r="E9" i="63"/>
  <c r="W8" i="63"/>
  <c r="V8" i="63"/>
  <c r="U8" i="63"/>
  <c r="T8" i="63"/>
  <c r="S8" i="63"/>
  <c r="R8" i="63"/>
  <c r="Q8" i="63"/>
  <c r="P8" i="63"/>
  <c r="O8" i="63"/>
  <c r="N8" i="63"/>
  <c r="M8" i="63"/>
  <c r="L8" i="63"/>
  <c r="K8" i="63"/>
  <c r="J8" i="63"/>
  <c r="I8" i="63"/>
  <c r="H8" i="63"/>
  <c r="G8" i="63"/>
  <c r="F8" i="63"/>
  <c r="E8" i="63"/>
  <c r="W7" i="63"/>
  <c r="V7" i="63"/>
  <c r="U7" i="63"/>
  <c r="T7" i="63"/>
  <c r="S7" i="63"/>
  <c r="R7" i="63"/>
  <c r="Q7" i="63"/>
  <c r="P7" i="63"/>
  <c r="O7" i="63"/>
  <c r="N7" i="63"/>
  <c r="M7" i="63"/>
  <c r="L7" i="63"/>
  <c r="K7" i="63"/>
  <c r="J7" i="63"/>
  <c r="I7" i="63"/>
  <c r="H7" i="63"/>
  <c r="G7" i="63"/>
  <c r="F7" i="63"/>
  <c r="E7" i="63"/>
  <c r="W6" i="63"/>
  <c r="V6" i="63"/>
  <c r="U6" i="63"/>
  <c r="T6" i="63"/>
  <c r="S6" i="63"/>
  <c r="R6" i="63"/>
  <c r="Q6" i="63"/>
  <c r="P6" i="63"/>
  <c r="O6" i="63"/>
  <c r="N6" i="63"/>
  <c r="M6" i="63"/>
  <c r="L6" i="63"/>
  <c r="K6" i="63"/>
  <c r="J6" i="63"/>
  <c r="I6" i="63"/>
  <c r="H6" i="63"/>
  <c r="G6" i="63"/>
  <c r="F6" i="63"/>
  <c r="E6" i="63"/>
  <c r="W5" i="63"/>
  <c r="V5" i="63"/>
  <c r="U5" i="63"/>
  <c r="T5" i="63"/>
  <c r="S5" i="63"/>
  <c r="R5" i="63"/>
  <c r="Q5" i="63"/>
  <c r="P5" i="63"/>
  <c r="O5" i="63"/>
  <c r="N5" i="63"/>
  <c r="M5" i="63"/>
  <c r="L5" i="63"/>
  <c r="K5" i="63"/>
  <c r="J5" i="63"/>
  <c r="I5" i="63"/>
  <c r="H5" i="63"/>
  <c r="G5" i="63"/>
  <c r="F5" i="63"/>
  <c r="E5" i="63"/>
  <c r="D11" i="63"/>
  <c r="D10" i="63"/>
  <c r="D9" i="63"/>
  <c r="D8" i="63"/>
  <c r="D7" i="63"/>
  <c r="D6" i="63"/>
  <c r="D5" i="63"/>
  <c r="E3" i="63"/>
  <c r="F3" i="63"/>
  <c r="G3" i="63"/>
  <c r="H3" i="63"/>
  <c r="I3" i="63"/>
  <c r="J3" i="63"/>
  <c r="K3" i="63"/>
  <c r="L3" i="63"/>
  <c r="M3" i="63"/>
  <c r="N3" i="63"/>
  <c r="O3" i="63"/>
  <c r="P3" i="63"/>
  <c r="Q3" i="63"/>
  <c r="R3" i="63"/>
  <c r="S3" i="63"/>
  <c r="T3" i="63"/>
  <c r="U3" i="63"/>
  <c r="V3" i="63"/>
  <c r="W3" i="63"/>
  <c r="J28" i="63"/>
  <c r="J29" i="63"/>
  <c r="J30" i="63"/>
  <c r="J31" i="63"/>
  <c r="J32" i="63"/>
  <c r="J33" i="63"/>
  <c r="W33" i="63"/>
  <c r="V33" i="63"/>
  <c r="U33" i="63"/>
  <c r="T33" i="63"/>
  <c r="S33" i="63"/>
  <c r="R33" i="63"/>
  <c r="Q33" i="63"/>
  <c r="P33" i="63"/>
  <c r="O33" i="63"/>
  <c r="N33" i="63"/>
  <c r="M33" i="63"/>
  <c r="L33" i="63"/>
  <c r="K33" i="63"/>
  <c r="I33" i="63"/>
  <c r="H33" i="63"/>
  <c r="G33" i="63"/>
  <c r="F33" i="63"/>
  <c r="E33" i="63"/>
  <c r="D33" i="63"/>
  <c r="W32" i="63"/>
  <c r="V32" i="63"/>
  <c r="U32" i="63"/>
  <c r="T32" i="63"/>
  <c r="S32" i="63"/>
  <c r="R32" i="63"/>
  <c r="Q32" i="63"/>
  <c r="P32" i="63"/>
  <c r="O32" i="63"/>
  <c r="N32" i="63"/>
  <c r="M32" i="63"/>
  <c r="L32" i="63"/>
  <c r="K32" i="63"/>
  <c r="I32" i="63"/>
  <c r="H32" i="63"/>
  <c r="G32" i="63"/>
  <c r="F32" i="63"/>
  <c r="E32" i="63"/>
  <c r="D32" i="63"/>
  <c r="W31" i="63"/>
  <c r="V31" i="63"/>
  <c r="U31" i="63"/>
  <c r="T31" i="63"/>
  <c r="S31" i="63"/>
  <c r="R31" i="63"/>
  <c r="Q31" i="63"/>
  <c r="P31" i="63"/>
  <c r="O31" i="63"/>
  <c r="N31" i="63"/>
  <c r="M31" i="63"/>
  <c r="L31" i="63"/>
  <c r="K31" i="63"/>
  <c r="H31" i="63"/>
  <c r="G31" i="63"/>
  <c r="F31" i="63"/>
  <c r="E31" i="63"/>
  <c r="D31" i="63"/>
  <c r="W30" i="63"/>
  <c r="V30" i="63"/>
  <c r="U30" i="63"/>
  <c r="T30" i="63"/>
  <c r="S30" i="63"/>
  <c r="R30" i="63"/>
  <c r="Q30" i="63"/>
  <c r="P30" i="63"/>
  <c r="O30" i="63"/>
  <c r="N30" i="63"/>
  <c r="M30" i="63"/>
  <c r="L30" i="63"/>
  <c r="K30" i="63"/>
  <c r="I30" i="63"/>
  <c r="H30" i="63"/>
  <c r="G30" i="63"/>
  <c r="F30" i="63"/>
  <c r="E30" i="63"/>
  <c r="D30" i="63"/>
  <c r="W29" i="63"/>
  <c r="V29" i="63"/>
  <c r="U29" i="63"/>
  <c r="T29" i="63"/>
  <c r="S29" i="63"/>
  <c r="R29" i="63"/>
  <c r="Q29" i="63"/>
  <c r="P29" i="63"/>
  <c r="O29" i="63"/>
  <c r="N29" i="63"/>
  <c r="M29" i="63"/>
  <c r="L29" i="63"/>
  <c r="K29" i="63"/>
  <c r="I29" i="63"/>
  <c r="H29" i="63"/>
  <c r="G29" i="63"/>
  <c r="F29" i="63"/>
  <c r="E29" i="63"/>
  <c r="D29" i="63"/>
  <c r="W28" i="63"/>
  <c r="V28" i="63"/>
  <c r="U28" i="63"/>
  <c r="T28" i="63"/>
  <c r="S28" i="63"/>
  <c r="R28" i="63"/>
  <c r="Q28" i="63"/>
  <c r="P28" i="63"/>
  <c r="O28" i="63"/>
  <c r="N28" i="63"/>
  <c r="M28" i="63"/>
  <c r="L28" i="63"/>
  <c r="K28" i="63"/>
  <c r="H28" i="63"/>
  <c r="G28" i="63"/>
  <c r="F28" i="63"/>
  <c r="E28" i="63"/>
  <c r="D28" i="63"/>
  <c r="K58" i="14"/>
  <c r="J58" i="14"/>
  <c r="K52" i="14"/>
  <c r="D13" i="63"/>
  <c r="AH58" i="14"/>
  <c r="AG58" i="14"/>
  <c r="AF58" i="14"/>
  <c r="AE58" i="14"/>
  <c r="AD58" i="14"/>
  <c r="AC58" i="14"/>
  <c r="AB58" i="14"/>
  <c r="AA58" i="14"/>
  <c r="Z58" i="14"/>
  <c r="Y58" i="14"/>
  <c r="H58" i="14"/>
  <c r="F58" i="14"/>
  <c r="AH56" i="14"/>
  <c r="AG56" i="14"/>
  <c r="AF56" i="14"/>
  <c r="AE56" i="14"/>
  <c r="AD56" i="14"/>
  <c r="AC56" i="14"/>
  <c r="AB56" i="14"/>
  <c r="AA56" i="14"/>
  <c r="Z56" i="14"/>
  <c r="Y56" i="14"/>
  <c r="J56" i="14"/>
  <c r="F56" i="14"/>
  <c r="AH54" i="14"/>
  <c r="AG54" i="14"/>
  <c r="AF54" i="14"/>
  <c r="AE54" i="14"/>
  <c r="AD54" i="14"/>
  <c r="AC54" i="14"/>
  <c r="AB54" i="14"/>
  <c r="AA54" i="14"/>
  <c r="Z54" i="14"/>
  <c r="Y54" i="14"/>
  <c r="H54" i="14"/>
  <c r="AH52" i="14"/>
  <c r="AG52" i="14"/>
  <c r="AF52" i="14"/>
  <c r="AE52" i="14"/>
  <c r="AD52" i="14"/>
  <c r="AC52" i="14"/>
  <c r="AB52" i="14"/>
  <c r="AA52" i="14"/>
  <c r="Z52" i="14"/>
  <c r="Y52" i="14"/>
  <c r="J52" i="14"/>
  <c r="F52" i="14"/>
  <c r="AH50" i="14"/>
  <c r="AG50" i="14"/>
  <c r="AF50" i="14"/>
  <c r="AE50" i="14"/>
  <c r="AD50" i="14"/>
  <c r="AC50" i="14"/>
  <c r="AB50" i="14"/>
  <c r="AA50" i="14"/>
  <c r="Z50" i="14"/>
  <c r="Y50" i="14"/>
  <c r="I50" i="14"/>
  <c r="H50" i="14"/>
  <c r="AH48" i="14"/>
  <c r="AG48" i="14"/>
  <c r="AF48" i="14"/>
  <c r="AE48" i="14"/>
  <c r="AD48" i="14"/>
  <c r="AC48" i="14"/>
  <c r="AB48" i="14"/>
  <c r="AA48" i="14"/>
  <c r="Z48" i="14"/>
  <c r="Y48" i="14"/>
  <c r="G48" i="14"/>
  <c r="F48" i="14"/>
  <c r="AH46" i="14"/>
  <c r="AG46" i="14"/>
  <c r="AF46" i="14"/>
  <c r="AE46" i="14"/>
  <c r="AD46" i="14"/>
  <c r="AC46" i="14"/>
  <c r="AB46" i="14"/>
  <c r="AA46" i="14"/>
  <c r="Z46" i="14"/>
  <c r="Y46" i="14"/>
  <c r="H46" i="14"/>
  <c r="E58" i="14"/>
  <c r="C255" i="14"/>
  <c r="C254" i="14"/>
  <c r="C253" i="14"/>
  <c r="C252" i="14"/>
  <c r="C251" i="14"/>
  <c r="C250" i="14"/>
  <c r="C249" i="14"/>
  <c r="C248" i="14"/>
  <c r="C247" i="14"/>
  <c r="C246" i="14"/>
  <c r="D147" i="14" l="1"/>
  <c r="D42" i="29" l="1"/>
  <c r="D41" i="29"/>
  <c r="D40" i="29"/>
  <c r="D39" i="29"/>
  <c r="D38" i="29"/>
  <c r="D37" i="29"/>
  <c r="D36" i="29"/>
  <c r="AH40" i="14"/>
  <c r="AG40" i="14"/>
  <c r="AF40" i="14"/>
  <c r="AE40" i="14"/>
  <c r="AD40" i="14"/>
  <c r="AC40" i="14"/>
  <c r="AB40" i="14"/>
  <c r="AA40" i="14"/>
  <c r="Z40" i="14"/>
  <c r="Y40" i="14"/>
  <c r="AH37" i="14"/>
  <c r="AG37" i="14"/>
  <c r="AF37" i="14"/>
  <c r="AE37" i="14"/>
  <c r="AD37" i="14"/>
  <c r="AC37" i="14"/>
  <c r="AB37" i="14"/>
  <c r="AA37" i="14"/>
  <c r="Z37" i="14"/>
  <c r="Y37" i="14"/>
  <c r="AH34" i="14"/>
  <c r="AG34" i="14"/>
  <c r="AF34" i="14"/>
  <c r="AE34" i="14"/>
  <c r="AD34" i="14"/>
  <c r="AC34" i="14"/>
  <c r="AB34" i="14"/>
  <c r="AA34" i="14"/>
  <c r="Z34" i="14"/>
  <c r="Y34" i="14"/>
  <c r="T34" i="14"/>
  <c r="S34" i="14"/>
  <c r="R34" i="14"/>
  <c r="L34" i="14"/>
  <c r="K34" i="14"/>
  <c r="J34" i="14"/>
  <c r="I34" i="14"/>
  <c r="H34" i="14"/>
  <c r="G34" i="14"/>
  <c r="F34" i="14"/>
  <c r="AH31" i="14"/>
  <c r="AG31" i="14"/>
  <c r="AF31" i="14"/>
  <c r="AE31" i="14"/>
  <c r="AD31" i="14"/>
  <c r="AC31" i="14"/>
  <c r="AB31" i="14"/>
  <c r="AA31" i="14"/>
  <c r="Z31" i="14"/>
  <c r="Y31" i="14"/>
  <c r="X31" i="14"/>
  <c r="W31" i="14"/>
  <c r="Q31" i="14"/>
  <c r="P31" i="14"/>
  <c r="O31" i="14"/>
  <c r="I31" i="14"/>
  <c r="H31" i="14"/>
  <c r="G31" i="14"/>
  <c r="F31" i="14"/>
  <c r="AH28" i="14"/>
  <c r="AG28" i="14"/>
  <c r="AF28" i="14"/>
  <c r="AE28" i="14"/>
  <c r="AD28" i="14"/>
  <c r="AC28" i="14"/>
  <c r="AB28" i="14"/>
  <c r="AA28" i="14"/>
  <c r="Z28" i="14"/>
  <c r="Y28" i="14"/>
  <c r="W28" i="14"/>
  <c r="V28" i="14"/>
  <c r="U28" i="14"/>
  <c r="T28" i="14"/>
  <c r="O28" i="14"/>
  <c r="N28" i="14"/>
  <c r="M28" i="14"/>
  <c r="L28" i="14"/>
  <c r="I28" i="14"/>
  <c r="H28" i="14"/>
  <c r="G28" i="14"/>
  <c r="F28" i="14"/>
  <c r="E34" i="14"/>
  <c r="E31" i="14"/>
  <c r="E28" i="14"/>
  <c r="X34" i="14"/>
  <c r="X28" i="14"/>
  <c r="F7" i="14"/>
  <c r="AH13" i="14"/>
  <c r="AH42" i="29" s="1"/>
  <c r="AG13" i="14"/>
  <c r="AG42" i="29" s="1"/>
  <c r="AF13" i="14"/>
  <c r="AF42" i="29" s="1"/>
  <c r="AE13" i="14"/>
  <c r="AE42" i="29" s="1"/>
  <c r="AD13" i="14"/>
  <c r="AD42" i="29" s="1"/>
  <c r="AC13" i="14"/>
  <c r="AC42" i="29" s="1"/>
  <c r="AB13" i="14"/>
  <c r="AB42" i="29" s="1"/>
  <c r="AA13" i="14"/>
  <c r="AA42" i="29" s="1"/>
  <c r="Z13" i="14"/>
  <c r="Z42" i="29" s="1"/>
  <c r="Y13" i="14"/>
  <c r="Y42" i="29" s="1"/>
  <c r="AH12" i="14"/>
  <c r="AH41" i="29" s="1"/>
  <c r="AG12" i="14"/>
  <c r="AG41" i="29" s="1"/>
  <c r="AF12" i="14"/>
  <c r="AF41" i="29" s="1"/>
  <c r="AE12" i="14"/>
  <c r="AE41" i="29" s="1"/>
  <c r="AD12" i="14"/>
  <c r="AD41" i="29" s="1"/>
  <c r="AC12" i="14"/>
  <c r="AC41" i="29" s="1"/>
  <c r="AB12" i="14"/>
  <c r="AB41" i="29" s="1"/>
  <c r="AA12" i="14"/>
  <c r="AA41" i="29" s="1"/>
  <c r="Z12" i="14"/>
  <c r="Z41" i="29" s="1"/>
  <c r="Y12" i="14"/>
  <c r="Y41" i="29" s="1"/>
  <c r="AH11" i="14"/>
  <c r="AH40" i="29" s="1"/>
  <c r="AG11" i="14"/>
  <c r="AG40" i="29" s="1"/>
  <c r="AF11" i="14"/>
  <c r="AF40" i="29" s="1"/>
  <c r="AE11" i="14"/>
  <c r="AE40" i="29" s="1"/>
  <c r="AD11" i="14"/>
  <c r="AD40" i="29" s="1"/>
  <c r="AC11" i="14"/>
  <c r="AC40" i="29" s="1"/>
  <c r="AB11" i="14"/>
  <c r="AB40" i="29" s="1"/>
  <c r="AA11" i="14"/>
  <c r="AA40" i="29" s="1"/>
  <c r="Z11" i="14"/>
  <c r="Z40" i="29" s="1"/>
  <c r="Y11" i="14"/>
  <c r="Y40" i="29" s="1"/>
  <c r="AH10" i="14"/>
  <c r="AH39" i="29" s="1"/>
  <c r="AG10" i="14"/>
  <c r="AG39" i="29" s="1"/>
  <c r="AF10" i="14"/>
  <c r="AF39" i="29" s="1"/>
  <c r="AE10" i="14"/>
  <c r="AE39" i="29" s="1"/>
  <c r="AD10" i="14"/>
  <c r="AD39" i="29" s="1"/>
  <c r="AC10" i="14"/>
  <c r="AC39" i="29" s="1"/>
  <c r="AB10" i="14"/>
  <c r="AB39" i="29" s="1"/>
  <c r="AA10" i="14"/>
  <c r="AA39" i="29" s="1"/>
  <c r="Z10" i="14"/>
  <c r="Z39" i="29" s="1"/>
  <c r="Y10" i="14"/>
  <c r="Y39" i="29" s="1"/>
  <c r="AH9" i="14"/>
  <c r="AH38" i="29" s="1"/>
  <c r="AG9" i="14"/>
  <c r="AG38" i="29" s="1"/>
  <c r="AF9" i="14"/>
  <c r="AF38" i="29" s="1"/>
  <c r="AE9" i="14"/>
  <c r="AE38" i="29" s="1"/>
  <c r="AD9" i="14"/>
  <c r="AD38" i="29" s="1"/>
  <c r="AC9" i="14"/>
  <c r="AC38" i="29" s="1"/>
  <c r="AB9" i="14"/>
  <c r="AB38" i="29" s="1"/>
  <c r="AA9" i="14"/>
  <c r="AA38" i="29" s="1"/>
  <c r="Z9" i="14"/>
  <c r="Z38" i="29" s="1"/>
  <c r="Y9" i="14"/>
  <c r="Y38" i="29" s="1"/>
  <c r="X9" i="14"/>
  <c r="X38" i="29" s="1"/>
  <c r="W9" i="14"/>
  <c r="W38" i="29" s="1"/>
  <c r="V9" i="14"/>
  <c r="V38" i="29" s="1"/>
  <c r="U9" i="14"/>
  <c r="U38" i="29" s="1"/>
  <c r="T9" i="14"/>
  <c r="T38" i="29" s="1"/>
  <c r="S9" i="14"/>
  <c r="S38" i="29" s="1"/>
  <c r="R9" i="14"/>
  <c r="R38" i="29" s="1"/>
  <c r="Q9" i="14"/>
  <c r="Q38" i="29" s="1"/>
  <c r="P9" i="14"/>
  <c r="P38" i="29" s="1"/>
  <c r="O9" i="14"/>
  <c r="O38" i="29" s="1"/>
  <c r="N9" i="14"/>
  <c r="N38" i="29" s="1"/>
  <c r="M9" i="14"/>
  <c r="M38" i="29" s="1"/>
  <c r="L9" i="14"/>
  <c r="L38" i="29" s="1"/>
  <c r="K9" i="14"/>
  <c r="K38" i="29" s="1"/>
  <c r="J9" i="14"/>
  <c r="J38" i="29" s="1"/>
  <c r="I9" i="14"/>
  <c r="I38" i="29" s="1"/>
  <c r="H9" i="14"/>
  <c r="H38" i="29" s="1"/>
  <c r="G9" i="14"/>
  <c r="G38" i="29" s="1"/>
  <c r="F9" i="14"/>
  <c r="F38" i="29" s="1"/>
  <c r="AH8" i="14"/>
  <c r="AH37" i="29" s="1"/>
  <c r="AG8" i="14"/>
  <c r="AG37" i="29" s="1"/>
  <c r="AF8" i="14"/>
  <c r="AF37" i="29" s="1"/>
  <c r="AE8" i="14"/>
  <c r="AE37" i="29" s="1"/>
  <c r="AD8" i="14"/>
  <c r="AD37" i="29" s="1"/>
  <c r="AC8" i="14"/>
  <c r="AC37" i="29" s="1"/>
  <c r="AB8" i="14"/>
  <c r="AB37" i="29" s="1"/>
  <c r="AA8" i="14"/>
  <c r="AA37" i="29" s="1"/>
  <c r="Z8" i="14"/>
  <c r="Z37" i="29" s="1"/>
  <c r="Y8" i="14"/>
  <c r="Y37" i="29" s="1"/>
  <c r="X8" i="14"/>
  <c r="X37" i="29" s="1"/>
  <c r="W8" i="14"/>
  <c r="W37" i="29" s="1"/>
  <c r="V8" i="14"/>
  <c r="V37" i="29" s="1"/>
  <c r="U8" i="14"/>
  <c r="U37" i="29" s="1"/>
  <c r="T8" i="14"/>
  <c r="T37" i="29" s="1"/>
  <c r="S8" i="14"/>
  <c r="S37" i="29" s="1"/>
  <c r="R8" i="14"/>
  <c r="R37" i="29" s="1"/>
  <c r="Q8" i="14"/>
  <c r="Q37" i="29" s="1"/>
  <c r="P8" i="14"/>
  <c r="P37" i="29" s="1"/>
  <c r="O8" i="14"/>
  <c r="O37" i="29" s="1"/>
  <c r="N8" i="14"/>
  <c r="N37" i="29" s="1"/>
  <c r="M8" i="14"/>
  <c r="M37" i="29" s="1"/>
  <c r="L8" i="14"/>
  <c r="L37" i="29" s="1"/>
  <c r="K8" i="14"/>
  <c r="K37" i="29" s="1"/>
  <c r="J8" i="14"/>
  <c r="J37" i="29" s="1"/>
  <c r="I8" i="14"/>
  <c r="I37" i="29" s="1"/>
  <c r="H8" i="14"/>
  <c r="H37" i="29" s="1"/>
  <c r="G8" i="14"/>
  <c r="G37" i="29" s="1"/>
  <c r="F8" i="14"/>
  <c r="F37" i="29" s="1"/>
  <c r="AH7" i="14"/>
  <c r="AG7" i="14"/>
  <c r="AF7" i="14"/>
  <c r="AE7" i="14"/>
  <c r="AD7" i="14"/>
  <c r="AC7" i="14"/>
  <c r="AB7" i="14"/>
  <c r="AA7" i="14"/>
  <c r="Z7" i="14"/>
  <c r="Y7" i="14"/>
  <c r="AH6" i="14"/>
  <c r="AH3" i="29" s="1"/>
  <c r="AG6" i="14"/>
  <c r="AG3" i="29" s="1"/>
  <c r="AF6" i="14"/>
  <c r="AF3" i="29" s="1"/>
  <c r="AE6" i="14"/>
  <c r="AE3" i="29" s="1"/>
  <c r="AD6" i="14"/>
  <c r="AD3" i="29" s="1"/>
  <c r="AC6" i="14"/>
  <c r="AC3" i="29" s="1"/>
  <c r="AB6" i="14"/>
  <c r="AB3" i="29" s="1"/>
  <c r="AA6" i="14"/>
  <c r="AA3" i="29" s="1"/>
  <c r="Z6" i="14"/>
  <c r="Z3" i="29" s="1"/>
  <c r="Y6" i="14"/>
  <c r="Y3" i="29" s="1"/>
  <c r="AH5" i="14"/>
  <c r="AG5" i="14"/>
  <c r="AF5" i="14"/>
  <c r="AE5" i="14"/>
  <c r="AD5" i="14"/>
  <c r="AC5" i="14"/>
  <c r="AB5" i="14"/>
  <c r="AA5" i="14"/>
  <c r="Z5" i="14"/>
  <c r="Y5" i="14"/>
  <c r="E9" i="14"/>
  <c r="E38" i="29" s="1"/>
  <c r="E8" i="14"/>
  <c r="E37" i="29" s="1"/>
  <c r="E7" i="14"/>
  <c r="AD5" i="29" l="1"/>
  <c r="AD26" i="14"/>
  <c r="F5" i="29"/>
  <c r="F26" i="14"/>
  <c r="AC5" i="29"/>
  <c r="AC26" i="14"/>
  <c r="AE5" i="29"/>
  <c r="AE26" i="14"/>
  <c r="Y5" i="29"/>
  <c r="Y26" i="14"/>
  <c r="AF5" i="29"/>
  <c r="AF26" i="14"/>
  <c r="AG5" i="29"/>
  <c r="AG26" i="14"/>
  <c r="E5" i="29"/>
  <c r="E26" i="14"/>
  <c r="Z5" i="29"/>
  <c r="Z26" i="14"/>
  <c r="AH5" i="29"/>
  <c r="AH26" i="14"/>
  <c r="AA5" i="29"/>
  <c r="AA26" i="14"/>
  <c r="AB5" i="29"/>
  <c r="AB26" i="14"/>
  <c r="AB35" i="14"/>
  <c r="AB33" i="14" s="1"/>
  <c r="AB51" i="14"/>
  <c r="AB53" i="14"/>
  <c r="AB45" i="14"/>
  <c r="AB57" i="14"/>
  <c r="AB49" i="14"/>
  <c r="AB55" i="14"/>
  <c r="AB47" i="14"/>
  <c r="AF32" i="14"/>
  <c r="AF30" i="14" s="1"/>
  <c r="AF55" i="14"/>
  <c r="AF47" i="14"/>
  <c r="AF57" i="14"/>
  <c r="AF49" i="14"/>
  <c r="AF53" i="14"/>
  <c r="AF45" i="14"/>
  <c r="AF51" i="14"/>
  <c r="AC29" i="14"/>
  <c r="AC27" i="14" s="1"/>
  <c r="AC51" i="14"/>
  <c r="AC57" i="14"/>
  <c r="AC49" i="14"/>
  <c r="AC53" i="14"/>
  <c r="AC45" i="14"/>
  <c r="AC55" i="14"/>
  <c r="AC47" i="14"/>
  <c r="AD29" i="14"/>
  <c r="AD27" i="14" s="1"/>
  <c r="AD57" i="14"/>
  <c r="AD49" i="14"/>
  <c r="AD55" i="14"/>
  <c r="AD47" i="14"/>
  <c r="AD51" i="14"/>
  <c r="AD53" i="14"/>
  <c r="AD45" i="14"/>
  <c r="AE38" i="14"/>
  <c r="AE36" i="14" s="1"/>
  <c r="AE57" i="14"/>
  <c r="AE49" i="14"/>
  <c r="AE55" i="14"/>
  <c r="AE47" i="14"/>
  <c r="AE51" i="14"/>
  <c r="AE53" i="14"/>
  <c r="AE45" i="14"/>
  <c r="Y32" i="14"/>
  <c r="Y30" i="14" s="1"/>
  <c r="Y55" i="14"/>
  <c r="Y53" i="14"/>
  <c r="Y45" i="14"/>
  <c r="Y49" i="14"/>
  <c r="Y51" i="14"/>
  <c r="Y57" i="14"/>
  <c r="Y47" i="14"/>
  <c r="AG32" i="14"/>
  <c r="AG30" i="14" s="1"/>
  <c r="AG55" i="14"/>
  <c r="AG53" i="14"/>
  <c r="AG45" i="14"/>
  <c r="AG47" i="14"/>
  <c r="AG51" i="14"/>
  <c r="AG57" i="14"/>
  <c r="AG49" i="14"/>
  <c r="Z41" i="14"/>
  <c r="Z39" i="14" s="1"/>
  <c r="Z53" i="14"/>
  <c r="Z45" i="14"/>
  <c r="Z55" i="14"/>
  <c r="Z51" i="14"/>
  <c r="Z57" i="14"/>
  <c r="Z49" i="14"/>
  <c r="Z47" i="14"/>
  <c r="AH41" i="14"/>
  <c r="AH39" i="14" s="1"/>
  <c r="AH53" i="14"/>
  <c r="AH47" i="14"/>
  <c r="AH45" i="14"/>
  <c r="AH51" i="14"/>
  <c r="AH57" i="14"/>
  <c r="AH49" i="14"/>
  <c r="AH55" i="14"/>
  <c r="AA35" i="14"/>
  <c r="AA33" i="14" s="1"/>
  <c r="AA53" i="14"/>
  <c r="AA51" i="14"/>
  <c r="AA55" i="14"/>
  <c r="AA45" i="14"/>
  <c r="AA57" i="14"/>
  <c r="AA49" i="14"/>
  <c r="AA47" i="14"/>
  <c r="M34" i="14"/>
  <c r="U34" i="14"/>
  <c r="N34" i="14"/>
  <c r="V34" i="14"/>
  <c r="O34" i="14"/>
  <c r="W34" i="14"/>
  <c r="P34" i="14"/>
  <c r="Q34" i="14"/>
  <c r="J31" i="14"/>
  <c r="R31" i="14"/>
  <c r="K31" i="14"/>
  <c r="S31" i="14"/>
  <c r="L31" i="14"/>
  <c r="T31" i="14"/>
  <c r="M31" i="14"/>
  <c r="U31" i="14"/>
  <c r="N31" i="14"/>
  <c r="V31" i="14"/>
  <c r="P28" i="14"/>
  <c r="Q28" i="14"/>
  <c r="J28" i="14"/>
  <c r="R28" i="14"/>
  <c r="K28" i="14"/>
  <c r="S28" i="14"/>
  <c r="AD2" i="29"/>
  <c r="AF2" i="29"/>
  <c r="AE2" i="29"/>
  <c r="Y2" i="29"/>
  <c r="AG2" i="29"/>
  <c r="Z2" i="29"/>
  <c r="AH2" i="29"/>
  <c r="AA2" i="29"/>
  <c r="AB2" i="29"/>
  <c r="AC2" i="29"/>
  <c r="Y35" i="14"/>
  <c r="Y33" i="14" s="1"/>
  <c r="Y38" i="14"/>
  <c r="Y36" i="14" s="1"/>
  <c r="AF38" i="14"/>
  <c r="AF36" i="14" s="1"/>
  <c r="AF29" i="14"/>
  <c r="AF27" i="14" s="1"/>
  <c r="AG29" i="14"/>
  <c r="AG27" i="14" s="1"/>
  <c r="AG38" i="14"/>
  <c r="AG36" i="14" s="1"/>
  <c r="Y29" i="14"/>
  <c r="Y27" i="14" s="1"/>
  <c r="Z32" i="14"/>
  <c r="Z30" i="14" s="1"/>
  <c r="AA41" i="14"/>
  <c r="AA39" i="14" s="1"/>
  <c r="Z29" i="14"/>
  <c r="Z27" i="14" s="1"/>
  <c r="AA32" i="14"/>
  <c r="AA30" i="14" s="1"/>
  <c r="AC35" i="14"/>
  <c r="AC33" i="14" s="1"/>
  <c r="AH29" i="14"/>
  <c r="AH27" i="14" s="1"/>
  <c r="AA29" i="14"/>
  <c r="AA27" i="14" s="1"/>
  <c r="AH32" i="14"/>
  <c r="AH30" i="14" s="1"/>
  <c r="AD35" i="14"/>
  <c r="AD33" i="14" s="1"/>
  <c r="AE29" i="14"/>
  <c r="AE27" i="14" s="1"/>
  <c r="AG35" i="14"/>
  <c r="AG33" i="14" s="1"/>
  <c r="AB41" i="14"/>
  <c r="AB39" i="14" s="1"/>
  <c r="AB32" i="14"/>
  <c r="AB30" i="14" s="1"/>
  <c r="AE35" i="14"/>
  <c r="AE33" i="14" s="1"/>
  <c r="Z38" i="14"/>
  <c r="Z36" i="14" s="1"/>
  <c r="AH38" i="14"/>
  <c r="AH36" i="14" s="1"/>
  <c r="AC41" i="14"/>
  <c r="AC39" i="14" s="1"/>
  <c r="AC32" i="14"/>
  <c r="AC30" i="14" s="1"/>
  <c r="AF35" i="14"/>
  <c r="AF33" i="14" s="1"/>
  <c r="AA38" i="14"/>
  <c r="AA36" i="14" s="1"/>
  <c r="AD41" i="14"/>
  <c r="AD39" i="14" s="1"/>
  <c r="AE41" i="14"/>
  <c r="AE39" i="14" s="1"/>
  <c r="AB29" i="14"/>
  <c r="AB27" i="14" s="1"/>
  <c r="AE32" i="14"/>
  <c r="AE30" i="14" s="1"/>
  <c r="Z35" i="14"/>
  <c r="Z33" i="14" s="1"/>
  <c r="AH35" i="14"/>
  <c r="AH33" i="14" s="1"/>
  <c r="AC38" i="14"/>
  <c r="AC36" i="14" s="1"/>
  <c r="AF41" i="14"/>
  <c r="AF39" i="14" s="1"/>
  <c r="AB38" i="14"/>
  <c r="AB36" i="14" s="1"/>
  <c r="AD38" i="14"/>
  <c r="AD36" i="14" s="1"/>
  <c r="Y41" i="14"/>
  <c r="Y39" i="14" s="1"/>
  <c r="AG41" i="14"/>
  <c r="AG39" i="14" s="1"/>
  <c r="AD32" i="14"/>
  <c r="AD30" i="14" s="1"/>
  <c r="D3" i="63"/>
  <c r="E5" i="14" s="1"/>
  <c r="E13" i="14"/>
  <c r="E42" i="29" s="1"/>
  <c r="E12" i="14"/>
  <c r="E41" i="29" s="1"/>
  <c r="E10" i="14"/>
  <c r="E39" i="29" s="1"/>
  <c r="A33" i="63"/>
  <c r="A32" i="63"/>
  <c r="A31" i="63"/>
  <c r="A30" i="63"/>
  <c r="A29" i="63"/>
  <c r="A28" i="63"/>
  <c r="E40" i="14"/>
  <c r="B11" i="63"/>
  <c r="A11" i="63"/>
  <c r="B10" i="63"/>
  <c r="A10" i="63"/>
  <c r="B9" i="63"/>
  <c r="A9" i="63"/>
  <c r="B8" i="63"/>
  <c r="A8" i="63"/>
  <c r="A7" i="63"/>
  <c r="A26" i="63"/>
  <c r="A25" i="63"/>
  <c r="A24" i="63"/>
  <c r="A23" i="63"/>
  <c r="A22" i="63"/>
  <c r="A21" i="63"/>
  <c r="A20" i="63"/>
  <c r="A19" i="63"/>
  <c r="A18" i="63"/>
  <c r="A17" i="63"/>
  <c r="A16" i="63"/>
  <c r="A15" i="63"/>
  <c r="A14" i="63"/>
  <c r="A13" i="63"/>
  <c r="B7" i="63"/>
  <c r="L52" i="14" l="1"/>
  <c r="L54" i="14"/>
  <c r="L56" i="14"/>
  <c r="L58" i="14"/>
  <c r="L46" i="14"/>
  <c r="L50" i="14"/>
  <c r="L48" i="14"/>
  <c r="E2" i="29"/>
  <c r="E55" i="14"/>
  <c r="E47" i="14"/>
  <c r="E53" i="14"/>
  <c r="E45" i="14"/>
  <c r="E57" i="14"/>
  <c r="E51" i="14"/>
  <c r="E49" i="14"/>
  <c r="F12" i="14"/>
  <c r="F41" i="29" s="1"/>
  <c r="E11" i="14"/>
  <c r="E40" i="29" s="1"/>
  <c r="E37" i="14"/>
  <c r="E6" i="14"/>
  <c r="G7" i="14"/>
  <c r="D391" i="29"/>
  <c r="D377" i="29"/>
  <c r="A927" i="29"/>
  <c r="A913" i="29"/>
  <c r="A899" i="29"/>
  <c r="D928" i="29"/>
  <c r="D914" i="29"/>
  <c r="D900" i="29"/>
  <c r="G5" i="29" l="1"/>
  <c r="G26" i="14"/>
  <c r="M58" i="14"/>
  <c r="M54" i="14"/>
  <c r="M56" i="14"/>
  <c r="M52" i="14"/>
  <c r="M46" i="14"/>
  <c r="M50" i="14"/>
  <c r="M48" i="14"/>
  <c r="F13" i="14"/>
  <c r="F42" i="29" s="1"/>
  <c r="G12" i="14"/>
  <c r="G41" i="29" s="1"/>
  <c r="F11" i="14"/>
  <c r="F40" i="29" s="1"/>
  <c r="F10" i="14"/>
  <c r="F39" i="29" s="1"/>
  <c r="F40" i="14"/>
  <c r="F37" i="14"/>
  <c r="F5" i="14"/>
  <c r="E3" i="29"/>
  <c r="E21" i="14"/>
  <c r="F6" i="14"/>
  <c r="F3" i="29" s="1"/>
  <c r="H7" i="14"/>
  <c r="D393" i="29"/>
  <c r="D378" i="29"/>
  <c r="D379" i="29"/>
  <c r="D392" i="29"/>
  <c r="H5" i="29" l="1"/>
  <c r="H26" i="14"/>
  <c r="N52" i="14"/>
  <c r="AJ52" i="14" s="1"/>
  <c r="N56" i="14"/>
  <c r="AJ56" i="14" s="1"/>
  <c r="N54" i="14"/>
  <c r="AJ54" i="14" s="1"/>
  <c r="N58" i="14"/>
  <c r="AJ58" i="14" s="1"/>
  <c r="N46" i="14"/>
  <c r="AJ46" i="14" s="1"/>
  <c r="N50" i="14"/>
  <c r="AJ50" i="14" s="1"/>
  <c r="N48" i="14"/>
  <c r="AJ48" i="14" s="1"/>
  <c r="F57" i="14"/>
  <c r="F49" i="14"/>
  <c r="F51" i="14"/>
  <c r="F55" i="14"/>
  <c r="F47" i="14"/>
  <c r="F53" i="14"/>
  <c r="F45" i="14"/>
  <c r="G13" i="14"/>
  <c r="G42" i="29" s="1"/>
  <c r="H12" i="14"/>
  <c r="H41" i="29" s="1"/>
  <c r="G11" i="14"/>
  <c r="G40" i="29" s="1"/>
  <c r="G10" i="14"/>
  <c r="G39" i="29" s="1"/>
  <c r="G37" i="14"/>
  <c r="G40" i="14"/>
  <c r="G5" i="14"/>
  <c r="F29" i="14"/>
  <c r="F27" i="14" s="1"/>
  <c r="F32" i="14"/>
  <c r="F30" i="14" s="1"/>
  <c r="F38" i="14"/>
  <c r="F36" i="14" s="1"/>
  <c r="F35" i="14"/>
  <c r="F33" i="14" s="1"/>
  <c r="F2" i="29"/>
  <c r="F41" i="14"/>
  <c r="F39" i="14" s="1"/>
  <c r="G6" i="14"/>
  <c r="G3" i="29" s="1"/>
  <c r="I7" i="14"/>
  <c r="Z32" i="37"/>
  <c r="Y32" i="37"/>
  <c r="X32" i="37"/>
  <c r="W32" i="37"/>
  <c r="Z30" i="37"/>
  <c r="Y30" i="37"/>
  <c r="X30" i="37"/>
  <c r="W30" i="37"/>
  <c r="Z15" i="37"/>
  <c r="Y15" i="37"/>
  <c r="X15" i="37"/>
  <c r="W15" i="37"/>
  <c r="Z10" i="37"/>
  <c r="Y10" i="37"/>
  <c r="X10" i="37"/>
  <c r="W10" i="37"/>
  <c r="Z9" i="37"/>
  <c r="Y9" i="37"/>
  <c r="X9" i="37"/>
  <c r="W9" i="37"/>
  <c r="I5" i="29" l="1"/>
  <c r="I26" i="14"/>
  <c r="O54" i="14"/>
  <c r="O56" i="14"/>
  <c r="O58" i="14"/>
  <c r="O52" i="14"/>
  <c r="O46" i="14"/>
  <c r="O50" i="14"/>
  <c r="O48" i="14"/>
  <c r="G57" i="14"/>
  <c r="G55" i="14"/>
  <c r="G47" i="14"/>
  <c r="G51" i="14"/>
  <c r="G53" i="14"/>
  <c r="G45" i="14"/>
  <c r="G49" i="14"/>
  <c r="H13" i="14"/>
  <c r="H42" i="29" s="1"/>
  <c r="I12" i="14"/>
  <c r="I41" i="29" s="1"/>
  <c r="H11" i="14"/>
  <c r="H40" i="29" s="1"/>
  <c r="H10" i="14"/>
  <c r="H39" i="29" s="1"/>
  <c r="H40" i="14"/>
  <c r="H37" i="14"/>
  <c r="G38" i="14"/>
  <c r="G36" i="14" s="1"/>
  <c r="G2" i="29"/>
  <c r="G35" i="14"/>
  <c r="G33" i="14" s="1"/>
  <c r="G29" i="14"/>
  <c r="G27" i="14" s="1"/>
  <c r="G41" i="14"/>
  <c r="G39" i="14" s="1"/>
  <c r="G32" i="14"/>
  <c r="G30" i="14" s="1"/>
  <c r="H5" i="14"/>
  <c r="H6" i="14"/>
  <c r="H3" i="29" s="1"/>
  <c r="J7" i="14"/>
  <c r="D1084" i="29"/>
  <c r="J5" i="29" l="1"/>
  <c r="J26" i="14"/>
  <c r="P52" i="14"/>
  <c r="P58" i="14"/>
  <c r="P56" i="14"/>
  <c r="P54" i="14"/>
  <c r="P46" i="14"/>
  <c r="P50" i="14"/>
  <c r="P48" i="14"/>
  <c r="H55" i="14"/>
  <c r="H53" i="14"/>
  <c r="H45" i="14"/>
  <c r="H57" i="14"/>
  <c r="H49" i="14"/>
  <c r="H51" i="14"/>
  <c r="H47" i="14"/>
  <c r="I13" i="14"/>
  <c r="I42" i="29" s="1"/>
  <c r="J12" i="14"/>
  <c r="J41" i="29" s="1"/>
  <c r="I11" i="14"/>
  <c r="I40" i="29" s="1"/>
  <c r="I10" i="14"/>
  <c r="I39" i="29" s="1"/>
  <c r="I37" i="14"/>
  <c r="I40" i="14"/>
  <c r="I5" i="14"/>
  <c r="H32" i="14"/>
  <c r="H30" i="14" s="1"/>
  <c r="H38" i="14"/>
  <c r="H36" i="14" s="1"/>
  <c r="H2" i="29"/>
  <c r="H41" i="14"/>
  <c r="H39" i="14" s="1"/>
  <c r="H29" i="14"/>
  <c r="H27" i="14" s="1"/>
  <c r="H35" i="14"/>
  <c r="H33" i="14" s="1"/>
  <c r="I6" i="14"/>
  <c r="I3" i="29" s="1"/>
  <c r="K7" i="14"/>
  <c r="D1073" i="29"/>
  <c r="D1074" i="29"/>
  <c r="D1067" i="29"/>
  <c r="D1066" i="29"/>
  <c r="D1065" i="29"/>
  <c r="D1086" i="29" s="1"/>
  <c r="D1061" i="29"/>
  <c r="D1060" i="29"/>
  <c r="K5" i="29" l="1"/>
  <c r="K26" i="14"/>
  <c r="Q54" i="14"/>
  <c r="Q56" i="14"/>
  <c r="Q58" i="14"/>
  <c r="Q52" i="14"/>
  <c r="Q46" i="14"/>
  <c r="Q48" i="14"/>
  <c r="Q50" i="14"/>
  <c r="I55" i="14"/>
  <c r="I53" i="14"/>
  <c r="I45" i="14"/>
  <c r="I47" i="14"/>
  <c r="I51" i="14"/>
  <c r="I57" i="14"/>
  <c r="I49" i="14"/>
  <c r="J13" i="14"/>
  <c r="J42" i="29" s="1"/>
  <c r="K12" i="14"/>
  <c r="K41" i="29" s="1"/>
  <c r="J11" i="14"/>
  <c r="J40" i="29" s="1"/>
  <c r="J10" i="14"/>
  <c r="J39" i="29" s="1"/>
  <c r="J40" i="14"/>
  <c r="J37" i="14"/>
  <c r="I32" i="14"/>
  <c r="I30" i="14" s="1"/>
  <c r="I38" i="14"/>
  <c r="I36" i="14" s="1"/>
  <c r="I29" i="14"/>
  <c r="I27" i="14" s="1"/>
  <c r="I41" i="14"/>
  <c r="I39" i="14" s="1"/>
  <c r="I35" i="14"/>
  <c r="I33" i="14" s="1"/>
  <c r="I2" i="29"/>
  <c r="J5" i="14"/>
  <c r="J6" i="14"/>
  <c r="J3" i="29" s="1"/>
  <c r="L7" i="14"/>
  <c r="D690" i="29"/>
  <c r="D696" i="29" s="1"/>
  <c r="AK1011" i="29"/>
  <c r="AJ1011" i="29"/>
  <c r="AI1011" i="29"/>
  <c r="D1028" i="29"/>
  <c r="D1027" i="29"/>
  <c r="D1026" i="29"/>
  <c r="D1025" i="29"/>
  <c r="D1024" i="29"/>
  <c r="D1023" i="29"/>
  <c r="D1022" i="29"/>
  <c r="D1021" i="29"/>
  <c r="D1020" i="29"/>
  <c r="D1019" i="29"/>
  <c r="D1018" i="29"/>
  <c r="D896" i="29"/>
  <c r="D1029" i="29" s="1"/>
  <c r="D984" i="29"/>
  <c r="D966" i="29"/>
  <c r="L5" i="29" l="1"/>
  <c r="L26" i="14"/>
  <c r="R52" i="14"/>
  <c r="R58" i="14"/>
  <c r="R56" i="14"/>
  <c r="R54" i="14"/>
  <c r="R46" i="14"/>
  <c r="R50" i="14"/>
  <c r="R48" i="14"/>
  <c r="J53" i="14"/>
  <c r="J51" i="14"/>
  <c r="J45" i="14"/>
  <c r="J55" i="14"/>
  <c r="J47" i="14"/>
  <c r="J57" i="14"/>
  <c r="J49" i="14"/>
  <c r="K13" i="14"/>
  <c r="K42" i="29" s="1"/>
  <c r="L12" i="14"/>
  <c r="L41" i="29" s="1"/>
  <c r="K11" i="14"/>
  <c r="K40" i="29" s="1"/>
  <c r="K10" i="14"/>
  <c r="K39" i="29" s="1"/>
  <c r="K37" i="14"/>
  <c r="K40" i="14"/>
  <c r="J41" i="14"/>
  <c r="J39" i="14" s="1"/>
  <c r="J2" i="29"/>
  <c r="J35" i="14"/>
  <c r="J33" i="14" s="1"/>
  <c r="J29" i="14"/>
  <c r="J27" i="14" s="1"/>
  <c r="J38" i="14"/>
  <c r="J36" i="14" s="1"/>
  <c r="J32" i="14"/>
  <c r="J30" i="14" s="1"/>
  <c r="K5" i="14"/>
  <c r="K6" i="14"/>
  <c r="K3" i="29" s="1"/>
  <c r="M7" i="14"/>
  <c r="D701" i="29"/>
  <c r="D1012" i="29" s="1"/>
  <c r="D1001" i="29"/>
  <c r="D1007" i="29"/>
  <c r="D698" i="29"/>
  <c r="D1009" i="29" s="1"/>
  <c r="D691" i="29"/>
  <c r="M5" i="29" l="1"/>
  <c r="M26" i="14"/>
  <c r="S54" i="14"/>
  <c r="S56" i="14"/>
  <c r="S58" i="14"/>
  <c r="S52" i="14"/>
  <c r="S46" i="14"/>
  <c r="S48" i="14"/>
  <c r="S50" i="14"/>
  <c r="K53" i="14"/>
  <c r="K51" i="14"/>
  <c r="K57" i="14"/>
  <c r="K49" i="14"/>
  <c r="K55" i="14"/>
  <c r="K47" i="14"/>
  <c r="K45" i="14"/>
  <c r="L13" i="14"/>
  <c r="L42" i="29" s="1"/>
  <c r="M12" i="14"/>
  <c r="M41" i="29" s="1"/>
  <c r="L11" i="14"/>
  <c r="L40" i="29" s="1"/>
  <c r="L10" i="14"/>
  <c r="L39" i="29" s="1"/>
  <c r="L40" i="14"/>
  <c r="L37" i="14"/>
  <c r="K35" i="14"/>
  <c r="K33" i="14" s="1"/>
  <c r="K29" i="14"/>
  <c r="K27" i="14" s="1"/>
  <c r="K38" i="14"/>
  <c r="K36" i="14" s="1"/>
  <c r="K41" i="14"/>
  <c r="K39" i="14" s="1"/>
  <c r="K32" i="14"/>
  <c r="K30" i="14" s="1"/>
  <c r="K2" i="29"/>
  <c r="L5" i="14"/>
  <c r="L6" i="14"/>
  <c r="L3" i="29" s="1"/>
  <c r="N7" i="14"/>
  <c r="D693" i="29"/>
  <c r="D1004" i="29" s="1"/>
  <c r="D1062" i="29" s="1"/>
  <c r="D1002" i="29"/>
  <c r="N5" i="29" l="1"/>
  <c r="N26" i="14"/>
  <c r="T52" i="14"/>
  <c r="T58" i="14"/>
  <c r="T56" i="14"/>
  <c r="T54" i="14"/>
  <c r="T46" i="14"/>
  <c r="T48" i="14"/>
  <c r="T50" i="14"/>
  <c r="L51" i="14"/>
  <c r="L57" i="14"/>
  <c r="L49" i="14"/>
  <c r="L45" i="14"/>
  <c r="L55" i="14"/>
  <c r="L47" i="14"/>
  <c r="L53" i="14"/>
  <c r="M13" i="14"/>
  <c r="M42" i="29" s="1"/>
  <c r="N12" i="14"/>
  <c r="N41" i="29" s="1"/>
  <c r="M11" i="14"/>
  <c r="M40" i="29" s="1"/>
  <c r="M10" i="14"/>
  <c r="M39" i="29" s="1"/>
  <c r="M37" i="14"/>
  <c r="M40" i="14"/>
  <c r="M5" i="14"/>
  <c r="L35" i="14"/>
  <c r="L33" i="14" s="1"/>
  <c r="L32" i="14"/>
  <c r="L30" i="14" s="1"/>
  <c r="L29" i="14"/>
  <c r="L27" i="14" s="1"/>
  <c r="L2" i="29"/>
  <c r="L38" i="14"/>
  <c r="L36" i="14" s="1"/>
  <c r="L41" i="14"/>
  <c r="L39" i="14" s="1"/>
  <c r="M6" i="14"/>
  <c r="M3" i="29" s="1"/>
  <c r="O7" i="14"/>
  <c r="O5" i="29" l="1"/>
  <c r="O26" i="14"/>
  <c r="U54" i="14"/>
  <c r="U56" i="14"/>
  <c r="U58" i="14"/>
  <c r="U52" i="14"/>
  <c r="U46" i="14"/>
  <c r="U50" i="14"/>
  <c r="U48" i="14"/>
  <c r="M57" i="14"/>
  <c r="M49" i="14"/>
  <c r="M55" i="14"/>
  <c r="M47" i="14"/>
  <c r="M53" i="14"/>
  <c r="M45" i="14"/>
  <c r="M51" i="14"/>
  <c r="N13" i="14"/>
  <c r="N42" i="29" s="1"/>
  <c r="O12" i="14"/>
  <c r="O41" i="29" s="1"/>
  <c r="N11" i="14"/>
  <c r="N40" i="29" s="1"/>
  <c r="N10" i="14"/>
  <c r="N39" i="29" s="1"/>
  <c r="N40" i="14"/>
  <c r="N37" i="14"/>
  <c r="M29" i="14"/>
  <c r="M27" i="14" s="1"/>
  <c r="M38" i="14"/>
  <c r="M36" i="14" s="1"/>
  <c r="M35" i="14"/>
  <c r="M33" i="14" s="1"/>
  <c r="M41" i="14"/>
  <c r="M39" i="14" s="1"/>
  <c r="M2" i="29"/>
  <c r="M32" i="14"/>
  <c r="M30" i="14" s="1"/>
  <c r="N5" i="14"/>
  <c r="N6" i="14"/>
  <c r="N3" i="29" s="1"/>
  <c r="P7" i="14"/>
  <c r="D943" i="29"/>
  <c r="AK943" i="29"/>
  <c r="AJ943" i="29"/>
  <c r="D703" i="29"/>
  <c r="D1014" i="29" s="1"/>
  <c r="P5" i="29" l="1"/>
  <c r="P26" i="14"/>
  <c r="V52" i="14"/>
  <c r="V58" i="14"/>
  <c r="V56" i="14"/>
  <c r="V54" i="14"/>
  <c r="V46" i="14"/>
  <c r="V48" i="14"/>
  <c r="V50" i="14"/>
  <c r="N57" i="14"/>
  <c r="AK57" i="14" s="1"/>
  <c r="N49" i="14"/>
  <c r="AK49" i="14" s="1"/>
  <c r="N55" i="14"/>
  <c r="AK55" i="14" s="1"/>
  <c r="N47" i="14"/>
  <c r="AK47" i="14" s="1"/>
  <c r="N51" i="14"/>
  <c r="AK51" i="14" s="1"/>
  <c r="N53" i="14"/>
  <c r="AK53" i="14" s="1"/>
  <c r="N45" i="14"/>
  <c r="O13" i="14"/>
  <c r="O42" i="29" s="1"/>
  <c r="P12" i="14"/>
  <c r="P41" i="29" s="1"/>
  <c r="O11" i="14"/>
  <c r="O40" i="29" s="1"/>
  <c r="O10" i="14"/>
  <c r="O39" i="29" s="1"/>
  <c r="O37" i="14"/>
  <c r="O40" i="14"/>
  <c r="N29" i="14"/>
  <c r="N27" i="14" s="1"/>
  <c r="N2" i="29"/>
  <c r="N32" i="14"/>
  <c r="N30" i="14" s="1"/>
  <c r="N41" i="14"/>
  <c r="N39" i="14" s="1"/>
  <c r="N38" i="14"/>
  <c r="N36" i="14" s="1"/>
  <c r="N35" i="14"/>
  <c r="N33" i="14" s="1"/>
  <c r="O5" i="14"/>
  <c r="O6" i="14"/>
  <c r="O3" i="29" s="1"/>
  <c r="Q7" i="14"/>
  <c r="D1034" i="29"/>
  <c r="D901" i="29"/>
  <c r="D930" i="29"/>
  <c r="D902" i="29"/>
  <c r="D1035" i="29" s="1"/>
  <c r="D915" i="29"/>
  <c r="D916" i="29"/>
  <c r="D929" i="29"/>
  <c r="Q5" i="29" l="1"/>
  <c r="Q26" i="14"/>
  <c r="AJ57" i="14"/>
  <c r="AJ51" i="14"/>
  <c r="AJ53" i="14"/>
  <c r="AJ47" i="14"/>
  <c r="AJ55" i="14"/>
  <c r="AJ45" i="14"/>
  <c r="AK45" i="14"/>
  <c r="AJ49" i="14"/>
  <c r="X54" i="14"/>
  <c r="W54" i="14"/>
  <c r="X56" i="14"/>
  <c r="W56" i="14"/>
  <c r="X58" i="14"/>
  <c r="W58" i="14"/>
  <c r="X52" i="14"/>
  <c r="W52" i="14"/>
  <c r="X46" i="14"/>
  <c r="W46" i="14"/>
  <c r="X50" i="14"/>
  <c r="W50" i="14"/>
  <c r="X48" i="14"/>
  <c r="W48" i="14"/>
  <c r="O57" i="14"/>
  <c r="O55" i="14"/>
  <c r="O47" i="14"/>
  <c r="O49" i="14"/>
  <c r="O53" i="14"/>
  <c r="O45" i="14"/>
  <c r="O51" i="14"/>
  <c r="P13" i="14"/>
  <c r="P42" i="29" s="1"/>
  <c r="Q12" i="14"/>
  <c r="Q41" i="29" s="1"/>
  <c r="P11" i="14"/>
  <c r="P40" i="29" s="1"/>
  <c r="P10" i="14"/>
  <c r="P39" i="29" s="1"/>
  <c r="P40" i="14"/>
  <c r="P37" i="14"/>
  <c r="P5" i="14"/>
  <c r="O38" i="14"/>
  <c r="O36" i="14" s="1"/>
  <c r="O2" i="29"/>
  <c r="O29" i="14"/>
  <c r="O27" i="14" s="1"/>
  <c r="O32" i="14"/>
  <c r="O30" i="14" s="1"/>
  <c r="O41" i="14"/>
  <c r="O39" i="14" s="1"/>
  <c r="O35" i="14"/>
  <c r="O33" i="14" s="1"/>
  <c r="P6" i="14"/>
  <c r="P3" i="29" s="1"/>
  <c r="R7" i="14"/>
  <c r="D1036" i="29"/>
  <c r="R5" i="29" l="1"/>
  <c r="R26" i="14"/>
  <c r="P55" i="14"/>
  <c r="P53" i="14"/>
  <c r="P45" i="14"/>
  <c r="P47" i="14"/>
  <c r="P51" i="14"/>
  <c r="P57" i="14"/>
  <c r="P49" i="14"/>
  <c r="Q13" i="14"/>
  <c r="Q42" i="29" s="1"/>
  <c r="R12" i="14"/>
  <c r="R41" i="29" s="1"/>
  <c r="Q11" i="14"/>
  <c r="Q40" i="29" s="1"/>
  <c r="Q10" i="14"/>
  <c r="Q39" i="29" s="1"/>
  <c r="Q37" i="14"/>
  <c r="Q40" i="14"/>
  <c r="P32" i="14"/>
  <c r="P30" i="14" s="1"/>
  <c r="P29" i="14"/>
  <c r="P27" i="14" s="1"/>
  <c r="P38" i="14"/>
  <c r="P36" i="14" s="1"/>
  <c r="P41" i="14"/>
  <c r="P39" i="14" s="1"/>
  <c r="P35" i="14"/>
  <c r="P33" i="14" s="1"/>
  <c r="P2" i="29"/>
  <c r="Q5" i="14"/>
  <c r="Q6" i="14"/>
  <c r="Q3" i="29" s="1"/>
  <c r="S7" i="14"/>
  <c r="D63" i="37"/>
  <c r="D62" i="37"/>
  <c r="D57" i="37"/>
  <c r="D56" i="37"/>
  <c r="W5" i="37" l="1"/>
  <c r="W44" i="37"/>
  <c r="W42" i="37"/>
  <c r="W40" i="37"/>
  <c r="W38" i="37"/>
  <c r="W36" i="37"/>
  <c r="W34" i="37"/>
  <c r="W27" i="37"/>
  <c r="W25" i="37"/>
  <c r="W23" i="37"/>
  <c r="W21" i="37"/>
  <c r="W19" i="37"/>
  <c r="W16" i="37"/>
  <c r="W14" i="37"/>
  <c r="W12" i="37"/>
  <c r="W8" i="37"/>
  <c r="W6" i="37"/>
  <c r="W45" i="37"/>
  <c r="W43" i="37"/>
  <c r="W41" i="37"/>
  <c r="W39" i="37"/>
  <c r="W37" i="37"/>
  <c r="W35" i="37"/>
  <c r="W33" i="37"/>
  <c r="W31" i="37"/>
  <c r="W29" i="37"/>
  <c r="W26" i="37"/>
  <c r="W24" i="37"/>
  <c r="W22" i="37"/>
  <c r="W20" i="37"/>
  <c r="W17" i="37"/>
  <c r="W13" i="37"/>
  <c r="W11" i="37"/>
  <c r="W7" i="37"/>
  <c r="W4" i="37"/>
  <c r="D699" i="29"/>
  <c r="D694" i="29"/>
  <c r="X44" i="37"/>
  <c r="X36" i="37"/>
  <c r="X7" i="37"/>
  <c r="X8" i="37"/>
  <c r="X42" i="37"/>
  <c r="X27" i="37"/>
  <c r="X23" i="37"/>
  <c r="X14" i="37"/>
  <c r="X45" i="37"/>
  <c r="X43" i="37"/>
  <c r="X41" i="37"/>
  <c r="X39" i="37"/>
  <c r="X37" i="37"/>
  <c r="X35" i="37"/>
  <c r="X33" i="37"/>
  <c r="X31" i="37"/>
  <c r="X29" i="37"/>
  <c r="X26" i="37"/>
  <c r="X24" i="37"/>
  <c r="X22" i="37"/>
  <c r="X20" i="37"/>
  <c r="X17" i="37"/>
  <c r="X13" i="37"/>
  <c r="X11" i="37"/>
  <c r="X19" i="37"/>
  <c r="X4" i="37"/>
  <c r="X5" i="37"/>
  <c r="X40" i="37"/>
  <c r="X38" i="37"/>
  <c r="X34" i="37"/>
  <c r="X25" i="37"/>
  <c r="X21" i="37"/>
  <c r="X16" i="37"/>
  <c r="X12" i="37"/>
  <c r="X6" i="37"/>
  <c r="D700" i="29"/>
  <c r="D1011" i="29" s="1"/>
  <c r="D695" i="29"/>
  <c r="D1006" i="29" s="1"/>
  <c r="D1064" i="29" s="1"/>
  <c r="Y45" i="37"/>
  <c r="Y43" i="37"/>
  <c r="Y41" i="37"/>
  <c r="Y39" i="37"/>
  <c r="Y37" i="37"/>
  <c r="Y35" i="37"/>
  <c r="Y33" i="37"/>
  <c r="Y31" i="37"/>
  <c r="Y29" i="37"/>
  <c r="Y26" i="37"/>
  <c r="Y24" i="37"/>
  <c r="Y22" i="37"/>
  <c r="Y20" i="37"/>
  <c r="Y17" i="37"/>
  <c r="Y13" i="37"/>
  <c r="Y11" i="37"/>
  <c r="Y7" i="37"/>
  <c r="Y5" i="37"/>
  <c r="Y4" i="37"/>
  <c r="Y44" i="37"/>
  <c r="Y42" i="37"/>
  <c r="Y40" i="37"/>
  <c r="Y38" i="37"/>
  <c r="Y36" i="37"/>
  <c r="Y34" i="37"/>
  <c r="Y27" i="37"/>
  <c r="Y25" i="37"/>
  <c r="Y23" i="37"/>
  <c r="Y21" i="37"/>
  <c r="Y19" i="37"/>
  <c r="Y16" i="37"/>
  <c r="Y14" i="37"/>
  <c r="Y12" i="37"/>
  <c r="Y8" i="37"/>
  <c r="Y6" i="37"/>
  <c r="Z45" i="37"/>
  <c r="Z43" i="37"/>
  <c r="Z41" i="37"/>
  <c r="Z39" i="37"/>
  <c r="Z37" i="37"/>
  <c r="Z35" i="37"/>
  <c r="Z33" i="37"/>
  <c r="Z31" i="37"/>
  <c r="Z29" i="37"/>
  <c r="Z26" i="37"/>
  <c r="Z24" i="37"/>
  <c r="Z22" i="37"/>
  <c r="Z20" i="37"/>
  <c r="Z17" i="37"/>
  <c r="Z13" i="37"/>
  <c r="Z11" i="37"/>
  <c r="Z7" i="37"/>
  <c r="Z5" i="37"/>
  <c r="Z4" i="37"/>
  <c r="Z44" i="37"/>
  <c r="Z42" i="37"/>
  <c r="Z40" i="37"/>
  <c r="Z38" i="37"/>
  <c r="Z36" i="37"/>
  <c r="Z34" i="37"/>
  <c r="Z27" i="37"/>
  <c r="Z25" i="37"/>
  <c r="Z23" i="37"/>
  <c r="Z21" i="37"/>
  <c r="Z19" i="37"/>
  <c r="Z16" i="37"/>
  <c r="Z14" i="37"/>
  <c r="Z12" i="37"/>
  <c r="Z8" i="37"/>
  <c r="Z6" i="37"/>
  <c r="S5" i="29"/>
  <c r="S26" i="14"/>
  <c r="Q55" i="14"/>
  <c r="Q47" i="14"/>
  <c r="Q53" i="14"/>
  <c r="Q45" i="14"/>
  <c r="Q57" i="14"/>
  <c r="Q49" i="14"/>
  <c r="Q51" i="14"/>
  <c r="R13" i="14"/>
  <c r="R42" i="29" s="1"/>
  <c r="S12" i="14"/>
  <c r="S41" i="29" s="1"/>
  <c r="R11" i="14"/>
  <c r="R40" i="29" s="1"/>
  <c r="R10" i="14"/>
  <c r="R39" i="29" s="1"/>
  <c r="R40" i="14"/>
  <c r="R37" i="14"/>
  <c r="R5" i="14"/>
  <c r="Q32" i="14"/>
  <c r="Q30" i="14" s="1"/>
  <c r="Q2" i="29"/>
  <c r="Q38" i="14"/>
  <c r="Q36" i="14" s="1"/>
  <c r="Q41" i="14"/>
  <c r="Q39" i="14" s="1"/>
  <c r="Q35" i="14"/>
  <c r="Q33" i="14" s="1"/>
  <c r="Q29" i="14"/>
  <c r="Q27" i="14" s="1"/>
  <c r="R6" i="14"/>
  <c r="R3" i="29" s="1"/>
  <c r="T7" i="14"/>
  <c r="N6" i="26"/>
  <c r="M67" i="26"/>
  <c r="M53" i="26"/>
  <c r="T5" i="29" l="1"/>
  <c r="T26" i="14"/>
  <c r="D1005" i="29"/>
  <c r="D692" i="29"/>
  <c r="D1010" i="29"/>
  <c r="D697" i="29"/>
  <c r="D1008" i="29" s="1"/>
  <c r="R53" i="14"/>
  <c r="R51" i="14"/>
  <c r="R55" i="14"/>
  <c r="R47" i="14"/>
  <c r="R45" i="14"/>
  <c r="R57" i="14"/>
  <c r="R49" i="14"/>
  <c r="S13" i="14"/>
  <c r="S42" i="29" s="1"/>
  <c r="T12" i="14"/>
  <c r="T41" i="29" s="1"/>
  <c r="S11" i="14"/>
  <c r="S40" i="29" s="1"/>
  <c r="S10" i="14"/>
  <c r="S39" i="29" s="1"/>
  <c r="S37" i="14"/>
  <c r="S40" i="14"/>
  <c r="R41" i="14"/>
  <c r="R39" i="14" s="1"/>
  <c r="R38" i="14"/>
  <c r="R36" i="14" s="1"/>
  <c r="R2" i="29"/>
  <c r="R35" i="14"/>
  <c r="R33" i="14" s="1"/>
  <c r="R32" i="14"/>
  <c r="R30" i="14" s="1"/>
  <c r="R29" i="14"/>
  <c r="R27" i="14" s="1"/>
  <c r="S5" i="14"/>
  <c r="S6" i="14"/>
  <c r="S3" i="29" s="1"/>
  <c r="U7" i="14"/>
  <c r="D104" i="54"/>
  <c r="D106" i="54" s="1"/>
  <c r="D103" i="54"/>
  <c r="D1063" i="29" l="1"/>
  <c r="U5" i="29"/>
  <c r="U26" i="14"/>
  <c r="D1003" i="29"/>
  <c r="D702" i="29"/>
  <c r="D1013" i="29" s="1"/>
  <c r="D1015" i="29" s="1"/>
  <c r="S53" i="14"/>
  <c r="S51" i="14"/>
  <c r="S47" i="14"/>
  <c r="S45" i="14"/>
  <c r="S55" i="14"/>
  <c r="S57" i="14"/>
  <c r="S49" i="14"/>
  <c r="T13" i="14"/>
  <c r="T42" i="29" s="1"/>
  <c r="U12" i="14"/>
  <c r="U41" i="29" s="1"/>
  <c r="T11" i="14"/>
  <c r="T40" i="29" s="1"/>
  <c r="T10" i="14"/>
  <c r="T39" i="29" s="1"/>
  <c r="T40" i="14"/>
  <c r="T37" i="14"/>
  <c r="S35" i="14"/>
  <c r="S33" i="14" s="1"/>
  <c r="S29" i="14"/>
  <c r="S27" i="14" s="1"/>
  <c r="S2" i="29"/>
  <c r="S41" i="14"/>
  <c r="S39" i="14" s="1"/>
  <c r="S38" i="14"/>
  <c r="S36" i="14" s="1"/>
  <c r="S32" i="14"/>
  <c r="S30" i="14" s="1"/>
  <c r="T5" i="14"/>
  <c r="T6" i="14"/>
  <c r="T3" i="29" s="1"/>
  <c r="V7" i="14"/>
  <c r="V5" i="29" l="1"/>
  <c r="V26" i="14"/>
  <c r="T51" i="14"/>
  <c r="T57" i="14"/>
  <c r="T49" i="14"/>
  <c r="T53" i="14"/>
  <c r="T55" i="14"/>
  <c r="T47" i="14"/>
  <c r="T45" i="14"/>
  <c r="U13" i="14"/>
  <c r="U42" i="29" s="1"/>
  <c r="V12" i="14"/>
  <c r="V41" i="29" s="1"/>
  <c r="U11" i="14"/>
  <c r="U40" i="29" s="1"/>
  <c r="U10" i="14"/>
  <c r="U39" i="29" s="1"/>
  <c r="U37" i="14"/>
  <c r="U40" i="14"/>
  <c r="T35" i="14"/>
  <c r="T33" i="14" s="1"/>
  <c r="T2" i="29"/>
  <c r="T38" i="14"/>
  <c r="T36" i="14" s="1"/>
  <c r="T32" i="14"/>
  <c r="T30" i="14" s="1"/>
  <c r="T29" i="14"/>
  <c r="T27" i="14" s="1"/>
  <c r="T41" i="14"/>
  <c r="T39" i="14" s="1"/>
  <c r="U5" i="14"/>
  <c r="U6" i="14"/>
  <c r="U3" i="29" s="1"/>
  <c r="W7" i="14"/>
  <c r="X7" i="14"/>
  <c r="M58" i="26"/>
  <c r="W5" i="29" l="1"/>
  <c r="W26" i="14"/>
  <c r="X5" i="29"/>
  <c r="X26" i="14"/>
  <c r="U51" i="14"/>
  <c r="U57" i="14"/>
  <c r="U49" i="14"/>
  <c r="U45" i="14"/>
  <c r="U53" i="14"/>
  <c r="U55" i="14"/>
  <c r="U47" i="14"/>
  <c r="V13" i="14"/>
  <c r="V42" i="29" s="1"/>
  <c r="X12" i="14"/>
  <c r="X41" i="29" s="1"/>
  <c r="W12" i="14"/>
  <c r="W41" i="29" s="1"/>
  <c r="V11" i="14"/>
  <c r="V40" i="29" s="1"/>
  <c r="V10" i="14"/>
  <c r="V39" i="29" s="1"/>
  <c r="V40" i="14"/>
  <c r="V37" i="14"/>
  <c r="U29" i="14"/>
  <c r="U27" i="14" s="1"/>
  <c r="U38" i="14"/>
  <c r="U36" i="14" s="1"/>
  <c r="U35" i="14"/>
  <c r="U33" i="14" s="1"/>
  <c r="U2" i="29"/>
  <c r="U32" i="14"/>
  <c r="U30" i="14" s="1"/>
  <c r="U41" i="14"/>
  <c r="U39" i="14" s="1"/>
  <c r="V5" i="14"/>
  <c r="V6" i="14"/>
  <c r="V3" i="29" s="1"/>
  <c r="F24" i="14"/>
  <c r="G24" i="14"/>
  <c r="H24" i="14"/>
  <c r="I24" i="14"/>
  <c r="J24" i="14"/>
  <c r="K24" i="14"/>
  <c r="L24" i="14"/>
  <c r="M24" i="14"/>
  <c r="N24" i="14"/>
  <c r="O24" i="14"/>
  <c r="P24" i="14"/>
  <c r="Q24" i="14"/>
  <c r="R24" i="14"/>
  <c r="S24" i="14"/>
  <c r="T24" i="14"/>
  <c r="U24" i="14"/>
  <c r="V24" i="14"/>
  <c r="W24" i="14"/>
  <c r="X24" i="14"/>
  <c r="Y24" i="14"/>
  <c r="Z24" i="14"/>
  <c r="AA24" i="14"/>
  <c r="AB24" i="14"/>
  <c r="AC24" i="14"/>
  <c r="AD24" i="14"/>
  <c r="AE24" i="14"/>
  <c r="AF24" i="14"/>
  <c r="AG24" i="14"/>
  <c r="AH24" i="14"/>
  <c r="V57" i="14" l="1"/>
  <c r="V49" i="14"/>
  <c r="V55" i="14"/>
  <c r="V47" i="14"/>
  <c r="V53" i="14"/>
  <c r="V45" i="14"/>
  <c r="V51" i="14"/>
  <c r="X13" i="14"/>
  <c r="X42" i="29" s="1"/>
  <c r="W13" i="14"/>
  <c r="W42" i="29" s="1"/>
  <c r="X11" i="14"/>
  <c r="X40" i="29" s="1"/>
  <c r="W11" i="14"/>
  <c r="W40" i="29" s="1"/>
  <c r="X10" i="14"/>
  <c r="X39" i="29" s="1"/>
  <c r="W10" i="14"/>
  <c r="W39" i="29" s="1"/>
  <c r="X37" i="14"/>
  <c r="W37" i="14"/>
  <c r="X40" i="14"/>
  <c r="W40" i="14"/>
  <c r="X5" i="14"/>
  <c r="W5" i="14"/>
  <c r="V29" i="14"/>
  <c r="V27" i="14" s="1"/>
  <c r="V35" i="14"/>
  <c r="V33" i="14" s="1"/>
  <c r="V2" i="29"/>
  <c r="V32" i="14"/>
  <c r="V30" i="14" s="1"/>
  <c r="V38" i="14"/>
  <c r="V36" i="14" s="1"/>
  <c r="V41" i="14"/>
  <c r="V39" i="14" s="1"/>
  <c r="X6" i="14"/>
  <c r="X3" i="29" s="1"/>
  <c r="W6" i="14"/>
  <c r="W3" i="29" s="1"/>
  <c r="AK1057" i="29"/>
  <c r="AJ1057" i="29"/>
  <c r="D1057" i="29"/>
  <c r="D1083" i="29" s="1"/>
  <c r="W57" i="14" l="1"/>
  <c r="W55" i="14"/>
  <c r="W47" i="14"/>
  <c r="W49" i="14"/>
  <c r="W53" i="14"/>
  <c r="W45" i="14"/>
  <c r="W51" i="14"/>
  <c r="X55" i="14"/>
  <c r="X47" i="14"/>
  <c r="X53" i="14"/>
  <c r="X45" i="14"/>
  <c r="X57" i="14"/>
  <c r="X49" i="14"/>
  <c r="X51" i="14"/>
  <c r="W38" i="14"/>
  <c r="W36" i="14" s="1"/>
  <c r="W35" i="14"/>
  <c r="W33" i="14" s="1"/>
  <c r="W32" i="14"/>
  <c r="W30" i="14" s="1"/>
  <c r="W41" i="14"/>
  <c r="W39" i="14" s="1"/>
  <c r="W29" i="14"/>
  <c r="W27" i="14" s="1"/>
  <c r="W2" i="29"/>
  <c r="X32" i="14"/>
  <c r="X30" i="14" s="1"/>
  <c r="X41" i="14"/>
  <c r="X39" i="14" s="1"/>
  <c r="X35" i="14"/>
  <c r="X33" i="14" s="1"/>
  <c r="X38" i="14"/>
  <c r="X36" i="14" s="1"/>
  <c r="X2" i="29"/>
  <c r="X29" i="14"/>
  <c r="X27" i="14" s="1"/>
  <c r="F26" i="54"/>
  <c r="AL49" i="14" l="1"/>
  <c r="C158" i="54" s="1"/>
  <c r="AM49" i="14" s="1"/>
  <c r="AN49" i="14" s="1"/>
  <c r="AL55" i="14"/>
  <c r="C161" i="54" s="1"/>
  <c r="AM55" i="14" s="1"/>
  <c r="AN55" i="14" s="1"/>
  <c r="AL57" i="14"/>
  <c r="AL51" i="14"/>
  <c r="AL53" i="14"/>
  <c r="AL47" i="14"/>
  <c r="AI57" i="14"/>
  <c r="AI51" i="14"/>
  <c r="AI55" i="14"/>
  <c r="AI45" i="14"/>
  <c r="AI53" i="14"/>
  <c r="AI49" i="14"/>
  <c r="AI47" i="14"/>
  <c r="AL45" i="14"/>
  <c r="D105" i="54"/>
  <c r="F85" i="31"/>
  <c r="G90" i="26"/>
  <c r="C156" i="54" l="1"/>
  <c r="C157" i="54"/>
  <c r="AM47" i="14" s="1"/>
  <c r="AN47" i="14" s="1"/>
  <c r="C162" i="54"/>
  <c r="AM57" i="14" s="1"/>
  <c r="AN57" i="14" s="1"/>
  <c r="C160" i="54"/>
  <c r="AM53" i="14" s="1"/>
  <c r="AN53" i="14" s="1"/>
  <c r="C159" i="54"/>
  <c r="AM51" i="14" s="1"/>
  <c r="AN51" i="14" s="1"/>
  <c r="M6" i="26"/>
  <c r="N9" i="26"/>
  <c r="Y218" i="54" s="1"/>
  <c r="M12" i="26"/>
  <c r="N12" i="26"/>
  <c r="M15" i="26"/>
  <c r="N15" i="26"/>
  <c r="M18" i="26"/>
  <c r="N18" i="26"/>
  <c r="M21" i="26"/>
  <c r="N21" i="26"/>
  <c r="M24" i="26"/>
  <c r="N24" i="26"/>
  <c r="M54" i="26"/>
  <c r="M55" i="26"/>
  <c r="M56" i="26"/>
  <c r="M57" i="26"/>
  <c r="M60" i="26"/>
  <c r="M61" i="26"/>
  <c r="M62" i="26"/>
  <c r="M63" i="26"/>
  <c r="M64" i="26"/>
  <c r="M70" i="26"/>
  <c r="M73" i="26"/>
  <c r="M76" i="26"/>
  <c r="M79" i="26"/>
  <c r="M82" i="26"/>
  <c r="M85" i="26"/>
  <c r="D5" i="29" l="1"/>
  <c r="D4" i="29"/>
  <c r="D3" i="29"/>
  <c r="A25" i="37" l="1"/>
  <c r="L25" i="37" s="1"/>
  <c r="A27" i="37"/>
  <c r="L27" i="37" s="1"/>
  <c r="A26" i="37"/>
  <c r="L26" i="37" s="1"/>
  <c r="A41" i="37"/>
  <c r="L41" i="37" s="1"/>
  <c r="A42" i="37"/>
  <c r="K42" i="37" s="1"/>
  <c r="A43" i="37"/>
  <c r="L43" i="37" s="1"/>
  <c r="A44" i="37"/>
  <c r="K44" i="37" s="1"/>
  <c r="A45" i="37"/>
  <c r="K45" i="37" s="1"/>
  <c r="A19" i="37"/>
  <c r="L19" i="37" s="1"/>
  <c r="A20" i="37"/>
  <c r="K20" i="37" s="1"/>
  <c r="A21" i="37"/>
  <c r="L21" i="37" s="1"/>
  <c r="A22" i="37"/>
  <c r="K22" i="37" s="1"/>
  <c r="A23" i="37"/>
  <c r="L23" i="37" s="1"/>
  <c r="A24" i="37"/>
  <c r="K24" i="37" s="1"/>
  <c r="A29" i="37"/>
  <c r="K29" i="37" s="1"/>
  <c r="A30" i="37"/>
  <c r="K30" i="37" s="1"/>
  <c r="A31" i="37"/>
  <c r="K31" i="37" s="1"/>
  <c r="A32" i="37"/>
  <c r="K32" i="37" s="1"/>
  <c r="A33" i="37"/>
  <c r="L33" i="37" s="1"/>
  <c r="A34" i="37"/>
  <c r="L34" i="37" s="1"/>
  <c r="A35" i="37"/>
  <c r="K35" i="37" s="1"/>
  <c r="A36" i="37"/>
  <c r="K36" i="37" s="1"/>
  <c r="A37" i="37"/>
  <c r="K37" i="37" s="1"/>
  <c r="A38" i="37"/>
  <c r="K38" i="37" s="1"/>
  <c r="A39" i="37"/>
  <c r="K39" i="37" s="1"/>
  <c r="A4" i="37"/>
  <c r="K4" i="37" s="1"/>
  <c r="A5" i="37"/>
  <c r="K5" i="37" s="1"/>
  <c r="A6" i="37"/>
  <c r="K6" i="37" s="1"/>
  <c r="A7" i="37"/>
  <c r="K7" i="37" s="1"/>
  <c r="A8" i="37"/>
  <c r="L8" i="37" s="1"/>
  <c r="A9" i="37"/>
  <c r="L9" i="37" s="1"/>
  <c r="A10" i="37"/>
  <c r="K10" i="37" s="1"/>
  <c r="A11" i="37"/>
  <c r="A40" i="37"/>
  <c r="K40" i="37" s="1"/>
  <c r="A13" i="37"/>
  <c r="L13" i="37" s="1"/>
  <c r="A14" i="37"/>
  <c r="K14" i="37" s="1"/>
  <c r="A15" i="37"/>
  <c r="K15" i="37" s="1"/>
  <c r="A16" i="37"/>
  <c r="L16" i="37" s="1"/>
  <c r="A17" i="37"/>
  <c r="K17" i="37" s="1"/>
  <c r="A12" i="37"/>
  <c r="L12" i="37" s="1"/>
  <c r="P7" i="37" l="1"/>
  <c r="O7" i="37"/>
  <c r="Q12" i="37"/>
  <c r="R12" i="37"/>
  <c r="P10" i="37"/>
  <c r="O10" i="37"/>
  <c r="P38" i="37"/>
  <c r="O38" i="37"/>
  <c r="P30" i="37"/>
  <c r="O30" i="37"/>
  <c r="P45" i="37"/>
  <c r="O45" i="37"/>
  <c r="P17" i="37"/>
  <c r="O17" i="37"/>
  <c r="R9" i="37"/>
  <c r="Q9" i="37"/>
  <c r="P37" i="37"/>
  <c r="O37" i="37"/>
  <c r="P29" i="37"/>
  <c r="O29" i="37"/>
  <c r="P44" i="37"/>
  <c r="O44" i="37"/>
  <c r="Q16" i="37"/>
  <c r="R16" i="37"/>
  <c r="Q8" i="37"/>
  <c r="R8" i="37"/>
  <c r="P36" i="37"/>
  <c r="O36" i="37"/>
  <c r="P24" i="37"/>
  <c r="O24" i="37"/>
  <c r="R43" i="37"/>
  <c r="Q43" i="37"/>
  <c r="P42" i="37"/>
  <c r="O42" i="37"/>
  <c r="P14" i="37"/>
  <c r="O14" i="37"/>
  <c r="Q34" i="37"/>
  <c r="R34" i="37"/>
  <c r="P22" i="37"/>
  <c r="O22" i="37"/>
  <c r="R41" i="37"/>
  <c r="Q41" i="37"/>
  <c r="P35" i="37"/>
  <c r="O35" i="37"/>
  <c r="P6" i="37"/>
  <c r="O6" i="37"/>
  <c r="R13" i="37"/>
  <c r="Q13" i="37"/>
  <c r="P5" i="37"/>
  <c r="O5" i="37"/>
  <c r="R33" i="37"/>
  <c r="Q33" i="37"/>
  <c r="Q21" i="37"/>
  <c r="R21" i="37"/>
  <c r="R26" i="37"/>
  <c r="Q26" i="37"/>
  <c r="P15" i="37"/>
  <c r="O15" i="37"/>
  <c r="P40" i="37"/>
  <c r="O40" i="37"/>
  <c r="P32" i="37"/>
  <c r="O32" i="37"/>
  <c r="P20" i="37"/>
  <c r="O20" i="37"/>
  <c r="Q27" i="37"/>
  <c r="R27" i="37"/>
  <c r="Q23" i="37"/>
  <c r="R23" i="37"/>
  <c r="P4" i="37"/>
  <c r="O4" i="37"/>
  <c r="P39" i="37"/>
  <c r="O39" i="37"/>
  <c r="P31" i="37"/>
  <c r="O31" i="37"/>
  <c r="Q19" i="37"/>
  <c r="R19" i="37"/>
  <c r="Q25" i="37"/>
  <c r="R25" i="37"/>
  <c r="L4" i="37"/>
  <c r="K13" i="37"/>
  <c r="L15" i="37"/>
  <c r="K43" i="37"/>
  <c r="K12" i="37"/>
  <c r="K8" i="37"/>
  <c r="K23" i="37"/>
  <c r="K16" i="37"/>
  <c r="K34" i="37"/>
  <c r="L17" i="37"/>
  <c r="L42" i="37"/>
  <c r="K33" i="37"/>
  <c r="K26" i="37"/>
  <c r="K9" i="37"/>
  <c r="L31" i="37"/>
  <c r="K41" i="37"/>
  <c r="L39" i="37"/>
  <c r="K19" i="37"/>
  <c r="L35" i="37"/>
  <c r="L22" i="37"/>
  <c r="K27" i="37"/>
  <c r="L5" i="37"/>
  <c r="K25" i="37"/>
  <c r="K21" i="37"/>
  <c r="L38" i="37"/>
  <c r="L30" i="37"/>
  <c r="L45" i="37"/>
  <c r="L37" i="37"/>
  <c r="L29" i="37"/>
  <c r="L7" i="37"/>
  <c r="L44" i="37"/>
  <c r="L40" i="37"/>
  <c r="L36" i="37"/>
  <c r="L32" i="37"/>
  <c r="L24" i="37"/>
  <c r="L20" i="37"/>
  <c r="L11" i="37"/>
  <c r="K11" i="37"/>
  <c r="L14" i="37"/>
  <c r="L10" i="37"/>
  <c r="L6" i="37"/>
  <c r="P13" i="37" l="1"/>
  <c r="O13" i="37"/>
  <c r="Q4" i="37"/>
  <c r="R4" i="37"/>
  <c r="Q40" i="37"/>
  <c r="R40" i="37"/>
  <c r="P21" i="37"/>
  <c r="O21" i="37"/>
  <c r="P41" i="37"/>
  <c r="O41" i="37"/>
  <c r="P16" i="37"/>
  <c r="O16" i="37"/>
  <c r="R17" i="37"/>
  <c r="Q17" i="37"/>
  <c r="P34" i="37"/>
  <c r="O34" i="37"/>
  <c r="Q10" i="37"/>
  <c r="R10" i="37"/>
  <c r="Q14" i="37"/>
  <c r="R14" i="37"/>
  <c r="R31" i="37"/>
  <c r="Q31" i="37"/>
  <c r="P23" i="37"/>
  <c r="O23" i="37"/>
  <c r="Q38" i="37"/>
  <c r="R38" i="37"/>
  <c r="Q44" i="37"/>
  <c r="R44" i="37"/>
  <c r="P25" i="37"/>
  <c r="O25" i="37"/>
  <c r="P11" i="37"/>
  <c r="O11" i="37"/>
  <c r="R7" i="37"/>
  <c r="Q7" i="37"/>
  <c r="R5" i="37"/>
  <c r="Q5" i="37"/>
  <c r="P9" i="37"/>
  <c r="O9" i="37"/>
  <c r="P8" i="37"/>
  <c r="O8" i="37"/>
  <c r="Q30" i="37"/>
  <c r="R30" i="37"/>
  <c r="R39" i="37"/>
  <c r="Q39" i="37"/>
  <c r="R11" i="37"/>
  <c r="Q11" i="37"/>
  <c r="R29" i="37"/>
  <c r="Q29" i="37"/>
  <c r="P27" i="37"/>
  <c r="O27" i="37"/>
  <c r="P26" i="37"/>
  <c r="O26" i="37"/>
  <c r="P12" i="37"/>
  <c r="O12" i="37"/>
  <c r="Q36" i="37"/>
  <c r="R36" i="37"/>
  <c r="R37" i="37"/>
  <c r="Q37" i="37"/>
  <c r="R22" i="37"/>
  <c r="Q22" i="37"/>
  <c r="P33" i="37"/>
  <c r="O33" i="37"/>
  <c r="P43" i="37"/>
  <c r="O43" i="37"/>
  <c r="Q32" i="37"/>
  <c r="R32" i="37"/>
  <c r="P19" i="37"/>
  <c r="O19" i="37"/>
  <c r="Q6" i="37"/>
  <c r="R6" i="37"/>
  <c r="R20" i="37"/>
  <c r="Q20" i="37"/>
  <c r="R24" i="37"/>
  <c r="Q24" i="37"/>
  <c r="R45" i="37"/>
  <c r="Q45" i="37"/>
  <c r="R35" i="37"/>
  <c r="Q35" i="37"/>
  <c r="Q42" i="37"/>
  <c r="R42" i="37"/>
  <c r="R15" i="37"/>
  <c r="Q15" i="37"/>
  <c r="B161" i="54"/>
  <c r="B157" i="54"/>
  <c r="D108" i="54"/>
  <c r="Y217" i="54" s="1"/>
  <c r="B156" i="54"/>
  <c r="C173" i="54"/>
  <c r="C172" i="54"/>
  <c r="C171" i="54"/>
  <c r="E167" i="54"/>
  <c r="C167" i="54"/>
  <c r="E166" i="54"/>
  <c r="C166" i="54"/>
  <c r="B162" i="54"/>
  <c r="B160" i="54"/>
  <c r="B159" i="54"/>
  <c r="B158" i="54"/>
  <c r="E156" i="54"/>
  <c r="AM45" i="14" s="1"/>
  <c r="L146" i="54"/>
  <c r="K146" i="54"/>
  <c r="I146" i="54"/>
  <c r="L145" i="54"/>
  <c r="K145" i="54"/>
  <c r="I145" i="54"/>
  <c r="L144" i="54"/>
  <c r="K144" i="54"/>
  <c r="I144" i="54"/>
  <c r="L143" i="54"/>
  <c r="K143" i="54"/>
  <c r="I143" i="54"/>
  <c r="L142" i="54"/>
  <c r="K142" i="54"/>
  <c r="I142" i="54"/>
  <c r="L141" i="54"/>
  <c r="K141" i="54"/>
  <c r="I141" i="54"/>
  <c r="L140" i="54"/>
  <c r="K140" i="54"/>
  <c r="I140" i="54"/>
  <c r="L139" i="54"/>
  <c r="K139" i="54"/>
  <c r="I139" i="54"/>
  <c r="L138" i="54"/>
  <c r="K138" i="54"/>
  <c r="I138" i="54"/>
  <c r="L137" i="54"/>
  <c r="K137" i="54"/>
  <c r="I137" i="54"/>
  <c r="L136" i="54"/>
  <c r="K136" i="54"/>
  <c r="I136" i="54"/>
  <c r="AA133" i="54"/>
  <c r="L125" i="54"/>
  <c r="K125" i="54"/>
  <c r="I125" i="54"/>
  <c r="L124" i="54"/>
  <c r="K124" i="54"/>
  <c r="I124" i="54"/>
  <c r="L123" i="54"/>
  <c r="K123" i="54"/>
  <c r="I123" i="54"/>
  <c r="L122" i="54"/>
  <c r="K122" i="54"/>
  <c r="I122" i="54"/>
  <c r="L121" i="54"/>
  <c r="K121" i="54"/>
  <c r="I121" i="54"/>
  <c r="L120" i="54"/>
  <c r="K120" i="54"/>
  <c r="I120" i="54"/>
  <c r="L119" i="54"/>
  <c r="K119" i="54"/>
  <c r="I119" i="54"/>
  <c r="L118" i="54"/>
  <c r="K118" i="54"/>
  <c r="I118" i="54"/>
  <c r="D109" i="54"/>
  <c r="J134" i="54" s="1"/>
  <c r="L117" i="54"/>
  <c r="K117" i="54"/>
  <c r="I117" i="54"/>
  <c r="L116" i="54"/>
  <c r="K116" i="54"/>
  <c r="I116" i="54"/>
  <c r="L115" i="54"/>
  <c r="K115" i="54"/>
  <c r="I115" i="54"/>
  <c r="L104" i="54"/>
  <c r="K104" i="54"/>
  <c r="I104" i="54"/>
  <c r="L103" i="54"/>
  <c r="K103" i="54"/>
  <c r="I103" i="54"/>
  <c r="F95" i="54"/>
  <c r="L102" i="54"/>
  <c r="K102" i="54"/>
  <c r="I102" i="54"/>
  <c r="F94" i="54"/>
  <c r="L101" i="54"/>
  <c r="K101" i="54"/>
  <c r="I101" i="54"/>
  <c r="F93" i="54"/>
  <c r="C93" i="54"/>
  <c r="L100" i="54"/>
  <c r="K100" i="54"/>
  <c r="I100" i="54"/>
  <c r="F92" i="54"/>
  <c r="L99" i="54"/>
  <c r="K99" i="54"/>
  <c r="I99" i="54"/>
  <c r="F91" i="54"/>
  <c r="L98" i="54"/>
  <c r="K98" i="54"/>
  <c r="I98" i="54"/>
  <c r="F90" i="54"/>
  <c r="C90" i="54"/>
  <c r="L97" i="54"/>
  <c r="K97" i="54"/>
  <c r="I97" i="54"/>
  <c r="F89" i="54"/>
  <c r="L96" i="54"/>
  <c r="K96" i="54"/>
  <c r="I96" i="54"/>
  <c r="F88" i="54"/>
  <c r="L95" i="54"/>
  <c r="K95" i="54"/>
  <c r="I95" i="54"/>
  <c r="F87" i="54"/>
  <c r="C87" i="54"/>
  <c r="L94" i="54"/>
  <c r="K94" i="54"/>
  <c r="I94" i="54"/>
  <c r="F86" i="54"/>
  <c r="D135" i="14" s="1"/>
  <c r="C86" i="54"/>
  <c r="F83" i="54"/>
  <c r="F82" i="54"/>
  <c r="F81" i="54"/>
  <c r="C81" i="54"/>
  <c r="F80" i="54"/>
  <c r="F79" i="54"/>
  <c r="F78" i="54"/>
  <c r="C78" i="54"/>
  <c r="F77" i="54"/>
  <c r="F76" i="54"/>
  <c r="F75" i="54"/>
  <c r="C75" i="54"/>
  <c r="F74" i="54"/>
  <c r="F73" i="54"/>
  <c r="F72" i="54"/>
  <c r="C72" i="54"/>
  <c r="F71" i="54"/>
  <c r="F70" i="54"/>
  <c r="F69" i="54"/>
  <c r="C69" i="54"/>
  <c r="F68" i="54"/>
  <c r="F67" i="54"/>
  <c r="F66" i="54"/>
  <c r="C66" i="54"/>
  <c r="F65" i="54"/>
  <c r="F64" i="54"/>
  <c r="F63" i="54"/>
  <c r="C63" i="54"/>
  <c r="F60" i="54"/>
  <c r="C60" i="54"/>
  <c r="F59" i="54"/>
  <c r="C59" i="54"/>
  <c r="F58" i="54"/>
  <c r="C58" i="54"/>
  <c r="F57" i="54"/>
  <c r="C57" i="54"/>
  <c r="F56" i="54"/>
  <c r="C56" i="54"/>
  <c r="F54" i="54"/>
  <c r="C54" i="54"/>
  <c r="F53" i="54"/>
  <c r="C53" i="54"/>
  <c r="F52" i="54"/>
  <c r="C52" i="54"/>
  <c r="F51" i="54"/>
  <c r="C51" i="54"/>
  <c r="F50" i="54"/>
  <c r="C50" i="54"/>
  <c r="I58" i="54"/>
  <c r="AA46" i="54" s="1"/>
  <c r="F49" i="54"/>
  <c r="C49" i="54"/>
  <c r="F24" i="54"/>
  <c r="F23" i="54"/>
  <c r="F22" i="54"/>
  <c r="C22" i="54"/>
  <c r="F21" i="54"/>
  <c r="F20" i="54"/>
  <c r="F19" i="54"/>
  <c r="C19" i="54"/>
  <c r="F18" i="54"/>
  <c r="AB45" i="54"/>
  <c r="AA45" i="54"/>
  <c r="Y45" i="54"/>
  <c r="X45" i="54"/>
  <c r="I46" i="54"/>
  <c r="AA33" i="54" s="1"/>
  <c r="I45" i="54"/>
  <c r="X32" i="54" s="1"/>
  <c r="F17" i="54"/>
  <c r="F16" i="54"/>
  <c r="C16" i="54"/>
  <c r="F15" i="54"/>
  <c r="F14" i="54"/>
  <c r="F13" i="54"/>
  <c r="C13" i="54"/>
  <c r="F12" i="54"/>
  <c r="F11" i="54"/>
  <c r="F10" i="54"/>
  <c r="C10" i="54"/>
  <c r="F9" i="54"/>
  <c r="F8" i="54"/>
  <c r="X31" i="54"/>
  <c r="AA31" i="54" s="1"/>
  <c r="F7" i="54"/>
  <c r="C7" i="54"/>
  <c r="AA30" i="54"/>
  <c r="X30" i="54"/>
  <c r="F6" i="54"/>
  <c r="X29" i="54"/>
  <c r="AA28" i="54"/>
  <c r="X28" i="54"/>
  <c r="F5" i="54"/>
  <c r="AA27" i="54"/>
  <c r="X27" i="54"/>
  <c r="F4" i="54"/>
  <c r="C4" i="54"/>
  <c r="F46" i="54"/>
  <c r="F45" i="54"/>
  <c r="C45" i="54"/>
  <c r="F44" i="54"/>
  <c r="F43" i="54"/>
  <c r="C43" i="54"/>
  <c r="F42" i="54"/>
  <c r="F41" i="54"/>
  <c r="C41" i="54"/>
  <c r="F40" i="54"/>
  <c r="F39" i="54"/>
  <c r="C39" i="54"/>
  <c r="F38" i="54"/>
  <c r="F37" i="54"/>
  <c r="C37" i="54"/>
  <c r="F35" i="54"/>
  <c r="F34" i="54"/>
  <c r="F32" i="54"/>
  <c r="F31" i="54"/>
  <c r="F30" i="54"/>
  <c r="F29" i="54"/>
  <c r="F28" i="54"/>
  <c r="F27" i="54"/>
  <c r="B254" i="14"/>
  <c r="B253" i="14"/>
  <c r="C245" i="14"/>
  <c r="C243" i="14"/>
  <c r="C242" i="14"/>
  <c r="AG241" i="14"/>
  <c r="AF241" i="14"/>
  <c r="AE241" i="14"/>
  <c r="AD241" i="14"/>
  <c r="AC241" i="14"/>
  <c r="AB241" i="14"/>
  <c r="AA241" i="14"/>
  <c r="Z241" i="14"/>
  <c r="Y241" i="14"/>
  <c r="X241" i="14"/>
  <c r="W241" i="14"/>
  <c r="V241" i="14"/>
  <c r="U241" i="14"/>
  <c r="T241" i="14"/>
  <c r="S241" i="14"/>
  <c r="R241" i="14"/>
  <c r="Q241" i="14"/>
  <c r="P241" i="14"/>
  <c r="O241" i="14"/>
  <c r="N241" i="14"/>
  <c r="M241" i="14"/>
  <c r="L241" i="14"/>
  <c r="K241" i="14"/>
  <c r="J241" i="14"/>
  <c r="I241" i="14"/>
  <c r="H241" i="14"/>
  <c r="G241" i="14"/>
  <c r="F241" i="14"/>
  <c r="E241" i="14"/>
  <c r="D241" i="14"/>
  <c r="B241" i="14"/>
  <c r="C240" i="14"/>
  <c r="C238" i="14"/>
  <c r="C237" i="14"/>
  <c r="C236" i="14"/>
  <c r="C235" i="14"/>
  <c r="C234" i="14"/>
  <c r="C233" i="14"/>
  <c r="C232" i="14"/>
  <c r="AH227" i="14"/>
  <c r="AG255" i="14" s="1"/>
  <c r="C244" i="14"/>
  <c r="AH209" i="14"/>
  <c r="AG239" i="14" s="1"/>
  <c r="AG209" i="14"/>
  <c r="AF239" i="14" s="1"/>
  <c r="AF209" i="14"/>
  <c r="AE239" i="14" s="1"/>
  <c r="AE209" i="14"/>
  <c r="AD239" i="14" s="1"/>
  <c r="AD209" i="14"/>
  <c r="AC239" i="14" s="1"/>
  <c r="AC209" i="14"/>
  <c r="AB239" i="14" s="1"/>
  <c r="AB209" i="14"/>
  <c r="AA239" i="14" s="1"/>
  <c r="AA209" i="14"/>
  <c r="Z239" i="14" s="1"/>
  <c r="Z209" i="14"/>
  <c r="Y239" i="14" s="1"/>
  <c r="Y209" i="14"/>
  <c r="X239" i="14" s="1"/>
  <c r="X209" i="14"/>
  <c r="W239" i="14" s="1"/>
  <c r="W209" i="14"/>
  <c r="V239" i="14" s="1"/>
  <c r="V209" i="14"/>
  <c r="U239" i="14" s="1"/>
  <c r="U209" i="14"/>
  <c r="T239" i="14" s="1"/>
  <c r="T209" i="14"/>
  <c r="S239" i="14" s="1"/>
  <c r="S209" i="14"/>
  <c r="R239" i="14" s="1"/>
  <c r="R209" i="14"/>
  <c r="Q239" i="14" s="1"/>
  <c r="Q209" i="14"/>
  <c r="P239" i="14" s="1"/>
  <c r="P209" i="14"/>
  <c r="O239" i="14" s="1"/>
  <c r="O209" i="14"/>
  <c r="N239" i="14" s="1"/>
  <c r="N209" i="14"/>
  <c r="M239" i="14" s="1"/>
  <c r="M209" i="14"/>
  <c r="L239" i="14" s="1"/>
  <c r="L209" i="14"/>
  <c r="K239" i="14" s="1"/>
  <c r="K209" i="14"/>
  <c r="J239" i="14" s="1"/>
  <c r="J209" i="14"/>
  <c r="I239" i="14" s="1"/>
  <c r="I209" i="14"/>
  <c r="H239" i="14" s="1"/>
  <c r="H209" i="14"/>
  <c r="G239" i="14" s="1"/>
  <c r="G209" i="14"/>
  <c r="F239" i="14" s="1"/>
  <c r="F209" i="14"/>
  <c r="E239" i="14" s="1"/>
  <c r="E209" i="14"/>
  <c r="D239" i="14" s="1"/>
  <c r="B208" i="14"/>
  <c r="B238" i="14" s="1"/>
  <c r="B207" i="14"/>
  <c r="B237" i="14" s="1"/>
  <c r="B206" i="14"/>
  <c r="B236" i="14" s="1"/>
  <c r="B205" i="14"/>
  <c r="B235" i="14" s="1"/>
  <c r="B204" i="14"/>
  <c r="B234" i="14" s="1"/>
  <c r="D196" i="14"/>
  <c r="AH194" i="14"/>
  <c r="AG194" i="14"/>
  <c r="AF194" i="14"/>
  <c r="AE194" i="14"/>
  <c r="AD194" i="14"/>
  <c r="AC194" i="14"/>
  <c r="AB194" i="14"/>
  <c r="AA194" i="14"/>
  <c r="Z194" i="14"/>
  <c r="Y194" i="14"/>
  <c r="X194" i="14"/>
  <c r="W194" i="14"/>
  <c r="V194" i="14"/>
  <c r="U194" i="14"/>
  <c r="T194" i="14"/>
  <c r="S194" i="14"/>
  <c r="R194" i="14"/>
  <c r="Q194" i="14"/>
  <c r="P194" i="14"/>
  <c r="O194" i="14"/>
  <c r="N194" i="14"/>
  <c r="M194" i="14"/>
  <c r="L194" i="14"/>
  <c r="K194" i="14"/>
  <c r="J194" i="14"/>
  <c r="I194" i="14"/>
  <c r="H194" i="14"/>
  <c r="G194" i="14"/>
  <c r="F194" i="14"/>
  <c r="E194" i="14"/>
  <c r="B193" i="14"/>
  <c r="D192" i="14"/>
  <c r="E191" i="14" s="1"/>
  <c r="AH190" i="14"/>
  <c r="AG190" i="14"/>
  <c r="AF190" i="14"/>
  <c r="AE190" i="14"/>
  <c r="AD190" i="14"/>
  <c r="AC190" i="14"/>
  <c r="AB190" i="14"/>
  <c r="AA190" i="14"/>
  <c r="Z190" i="14"/>
  <c r="Y190" i="14"/>
  <c r="X190" i="14"/>
  <c r="W190" i="14"/>
  <c r="V190" i="14"/>
  <c r="U190" i="14"/>
  <c r="T190" i="14"/>
  <c r="S190" i="14"/>
  <c r="R190" i="14"/>
  <c r="Q190" i="14"/>
  <c r="P190" i="14"/>
  <c r="O190" i="14"/>
  <c r="N190" i="14"/>
  <c r="M190" i="14"/>
  <c r="L190" i="14"/>
  <c r="K190" i="14"/>
  <c r="J190" i="14"/>
  <c r="I190" i="14"/>
  <c r="H190" i="14"/>
  <c r="G190" i="14"/>
  <c r="F190" i="14"/>
  <c r="E190" i="14"/>
  <c r="B189" i="14"/>
  <c r="D188" i="14"/>
  <c r="F186" i="14" s="1"/>
  <c r="F1073" i="29" s="1"/>
  <c r="AH186" i="14"/>
  <c r="AH1073" i="29" s="1"/>
  <c r="AG186" i="14"/>
  <c r="AF186" i="14"/>
  <c r="AE186" i="14"/>
  <c r="AE1073" i="29" s="1"/>
  <c r="AD186" i="14"/>
  <c r="AD1073" i="29" s="1"/>
  <c r="AC186" i="14"/>
  <c r="AC1073" i="29" s="1"/>
  <c r="AB186" i="14"/>
  <c r="AB1073" i="29" s="1"/>
  <c r="AA186" i="14"/>
  <c r="AA1073" i="29" s="1"/>
  <c r="Z186" i="14"/>
  <c r="Z1073" i="29" s="1"/>
  <c r="Y186" i="14"/>
  <c r="X186" i="14"/>
  <c r="X1073" i="29" s="1"/>
  <c r="W186" i="14"/>
  <c r="W1073" i="29" s="1"/>
  <c r="V186" i="14"/>
  <c r="V1073" i="29" s="1"/>
  <c r="U186" i="14"/>
  <c r="U1073" i="29" s="1"/>
  <c r="T186" i="14"/>
  <c r="T1073" i="29" s="1"/>
  <c r="S186" i="14"/>
  <c r="S1073" i="29" s="1"/>
  <c r="R186" i="14"/>
  <c r="R1073" i="29" s="1"/>
  <c r="Q186" i="14"/>
  <c r="P186" i="14"/>
  <c r="O186" i="14"/>
  <c r="O1073" i="29" s="1"/>
  <c r="B185" i="14"/>
  <c r="D181" i="14"/>
  <c r="AD180" i="14" s="1"/>
  <c r="B179" i="14"/>
  <c r="D178" i="14"/>
  <c r="L177" i="14" s="1"/>
  <c r="AH177" i="14"/>
  <c r="AG177" i="14"/>
  <c r="AF177" i="14"/>
  <c r="AE177" i="14"/>
  <c r="AD177" i="14"/>
  <c r="AC177" i="14"/>
  <c r="AB177" i="14"/>
  <c r="AA177" i="14"/>
  <c r="Z177" i="14"/>
  <c r="Y177" i="14"/>
  <c r="X177" i="14"/>
  <c r="W177" i="14"/>
  <c r="V177" i="14"/>
  <c r="U177" i="14"/>
  <c r="T177" i="14"/>
  <c r="S177" i="14"/>
  <c r="R177" i="14"/>
  <c r="Q177" i="14"/>
  <c r="P177" i="14"/>
  <c r="O177" i="14"/>
  <c r="B176" i="14"/>
  <c r="D175" i="14"/>
  <c r="J174" i="14" s="1"/>
  <c r="AH174" i="14"/>
  <c r="AG174" i="14"/>
  <c r="AF174" i="14"/>
  <c r="AE174" i="14"/>
  <c r="AD174" i="14"/>
  <c r="AC174" i="14"/>
  <c r="AB174" i="14"/>
  <c r="AA174" i="14"/>
  <c r="Z174" i="14"/>
  <c r="Y174" i="14"/>
  <c r="X174" i="14"/>
  <c r="W174" i="14"/>
  <c r="V174" i="14"/>
  <c r="U174" i="14"/>
  <c r="T174" i="14"/>
  <c r="S174" i="14"/>
  <c r="R174" i="14"/>
  <c r="Q174" i="14"/>
  <c r="B173" i="14"/>
  <c r="D172" i="14"/>
  <c r="G171" i="14" s="1"/>
  <c r="AH171" i="14"/>
  <c r="AG171" i="14"/>
  <c r="AF171" i="14"/>
  <c r="AE171" i="14"/>
  <c r="AD171" i="14"/>
  <c r="AC171" i="14"/>
  <c r="AB171" i="14"/>
  <c r="AA171" i="14"/>
  <c r="Z171" i="14"/>
  <c r="Y171" i="14"/>
  <c r="X171" i="14"/>
  <c r="W171" i="14"/>
  <c r="V171" i="14"/>
  <c r="U171" i="14"/>
  <c r="T171" i="14"/>
  <c r="S171" i="14"/>
  <c r="R171" i="14"/>
  <c r="Q171" i="14"/>
  <c r="B170" i="14"/>
  <c r="D169" i="14"/>
  <c r="G168" i="14" s="1"/>
  <c r="B167" i="14"/>
  <c r="D166" i="14"/>
  <c r="AE165" i="14" s="1"/>
  <c r="B164" i="14"/>
  <c r="D163" i="14"/>
  <c r="N162" i="14" s="1"/>
  <c r="AH162" i="14"/>
  <c r="AG162" i="14"/>
  <c r="AF162" i="14"/>
  <c r="AE162" i="14"/>
  <c r="AD162" i="14"/>
  <c r="AC162" i="14"/>
  <c r="AB162" i="14"/>
  <c r="AA162" i="14"/>
  <c r="Z162" i="14"/>
  <c r="Y162" i="14"/>
  <c r="B161" i="14"/>
  <c r="D155" i="14"/>
  <c r="AH153" i="14"/>
  <c r="AG153" i="14"/>
  <c r="AF153" i="14"/>
  <c r="AE153" i="14"/>
  <c r="AD153" i="14"/>
  <c r="AC153" i="14"/>
  <c r="AB153" i="14"/>
  <c r="AA153" i="14"/>
  <c r="Z153" i="14"/>
  <c r="Y153" i="14"/>
  <c r="X153" i="14"/>
  <c r="W153" i="14"/>
  <c r="V153" i="14"/>
  <c r="U153" i="14"/>
  <c r="T153" i="14"/>
  <c r="S153" i="14"/>
  <c r="R153" i="14"/>
  <c r="Q153" i="14"/>
  <c r="P153" i="14"/>
  <c r="O153" i="14"/>
  <c r="N153" i="14"/>
  <c r="M153" i="14"/>
  <c r="L153" i="14"/>
  <c r="K153" i="14"/>
  <c r="J153" i="14"/>
  <c r="I153" i="14"/>
  <c r="H153" i="14"/>
  <c r="G153" i="14"/>
  <c r="F153" i="14"/>
  <c r="E153" i="14"/>
  <c r="D138" i="14"/>
  <c r="AH124" i="14"/>
  <c r="E88" i="14"/>
  <c r="AH70" i="14"/>
  <c r="AH224" i="14" s="1"/>
  <c r="AG252" i="14" s="1"/>
  <c r="AG70" i="14"/>
  <c r="AG224" i="14" s="1"/>
  <c r="AF252" i="14" s="1"/>
  <c r="AF70" i="14"/>
  <c r="AF224" i="14" s="1"/>
  <c r="AE252" i="14" s="1"/>
  <c r="AE70" i="14"/>
  <c r="AE224" i="14" s="1"/>
  <c r="AD252" i="14" s="1"/>
  <c r="AD70" i="14"/>
  <c r="AD224" i="14" s="1"/>
  <c r="AC252" i="14" s="1"/>
  <c r="AC70" i="14"/>
  <c r="AC224" i="14" s="1"/>
  <c r="AB252" i="14" s="1"/>
  <c r="AB70" i="14"/>
  <c r="AB224" i="14" s="1"/>
  <c r="AA252" i="14" s="1"/>
  <c r="AA70" i="14"/>
  <c r="AA224" i="14" s="1"/>
  <c r="Z252" i="14" s="1"/>
  <c r="Z70" i="14"/>
  <c r="Z224" i="14" s="1"/>
  <c r="Y252" i="14" s="1"/>
  <c r="Y70" i="14"/>
  <c r="Y224" i="14" s="1"/>
  <c r="X252" i="14" s="1"/>
  <c r="X70" i="14"/>
  <c r="X224" i="14" s="1"/>
  <c r="W252" i="14" s="1"/>
  <c r="W70" i="14"/>
  <c r="W224" i="14" s="1"/>
  <c r="V252" i="14" s="1"/>
  <c r="V70" i="14"/>
  <c r="V224" i="14" s="1"/>
  <c r="U252" i="14" s="1"/>
  <c r="U70" i="14"/>
  <c r="U224" i="14" s="1"/>
  <c r="T252" i="14" s="1"/>
  <c r="T70" i="14"/>
  <c r="T224" i="14" s="1"/>
  <c r="S252" i="14" s="1"/>
  <c r="S70" i="14"/>
  <c r="S224" i="14" s="1"/>
  <c r="R252" i="14" s="1"/>
  <c r="R70" i="14"/>
  <c r="R224" i="14" s="1"/>
  <c r="Q252" i="14" s="1"/>
  <c r="Q70" i="14"/>
  <c r="Q224" i="14" s="1"/>
  <c r="P252" i="14" s="1"/>
  <c r="P70" i="14"/>
  <c r="P224" i="14" s="1"/>
  <c r="O252" i="14" s="1"/>
  <c r="O70" i="14"/>
  <c r="O224" i="14" s="1"/>
  <c r="N252" i="14" s="1"/>
  <c r="N70" i="14"/>
  <c r="N224" i="14" s="1"/>
  <c r="M252" i="14" s="1"/>
  <c r="M70" i="14"/>
  <c r="M224" i="14" s="1"/>
  <c r="L252" i="14" s="1"/>
  <c r="L70" i="14"/>
  <c r="L224" i="14" s="1"/>
  <c r="K252" i="14" s="1"/>
  <c r="K70" i="14"/>
  <c r="K224" i="14" s="1"/>
  <c r="J252" i="14" s="1"/>
  <c r="J70" i="14"/>
  <c r="J224" i="14" s="1"/>
  <c r="I252" i="14" s="1"/>
  <c r="I70" i="14"/>
  <c r="I224" i="14" s="1"/>
  <c r="H252" i="14" s="1"/>
  <c r="H70" i="14"/>
  <c r="H224" i="14" s="1"/>
  <c r="G252" i="14" s="1"/>
  <c r="G70" i="14"/>
  <c r="G224" i="14" s="1"/>
  <c r="F252" i="14" s="1"/>
  <c r="F70" i="14"/>
  <c r="F224" i="14" s="1"/>
  <c r="E252" i="14" s="1"/>
  <c r="E70" i="14"/>
  <c r="E224" i="14" s="1"/>
  <c r="D252" i="14" s="1"/>
  <c r="B70" i="14"/>
  <c r="B224" i="14" s="1"/>
  <c r="AH69" i="14"/>
  <c r="AH223" i="14" s="1"/>
  <c r="AG251" i="14" s="1"/>
  <c r="AG69" i="14"/>
  <c r="AG223" i="14" s="1"/>
  <c r="AF251" i="14" s="1"/>
  <c r="AF69" i="14"/>
  <c r="AF223" i="14" s="1"/>
  <c r="AE251" i="14" s="1"/>
  <c r="AE69" i="14"/>
  <c r="AE223" i="14" s="1"/>
  <c r="AD251" i="14" s="1"/>
  <c r="AD69" i="14"/>
  <c r="AD223" i="14" s="1"/>
  <c r="AC251" i="14" s="1"/>
  <c r="AC69" i="14"/>
  <c r="AC223" i="14" s="1"/>
  <c r="AB251" i="14" s="1"/>
  <c r="AB69" i="14"/>
  <c r="AB223" i="14" s="1"/>
  <c r="AA251" i="14" s="1"/>
  <c r="AA69" i="14"/>
  <c r="AA223" i="14" s="1"/>
  <c r="Z251" i="14" s="1"/>
  <c r="Z69" i="14"/>
  <c r="Z223" i="14" s="1"/>
  <c r="Y251" i="14" s="1"/>
  <c r="Y69" i="14"/>
  <c r="Y223" i="14" s="1"/>
  <c r="X251" i="14" s="1"/>
  <c r="X69" i="14"/>
  <c r="X223" i="14" s="1"/>
  <c r="W251" i="14" s="1"/>
  <c r="W69" i="14"/>
  <c r="W223" i="14" s="1"/>
  <c r="V251" i="14" s="1"/>
  <c r="V69" i="14"/>
  <c r="V223" i="14" s="1"/>
  <c r="U251" i="14" s="1"/>
  <c r="U69" i="14"/>
  <c r="U223" i="14" s="1"/>
  <c r="T251" i="14" s="1"/>
  <c r="T69" i="14"/>
  <c r="T223" i="14" s="1"/>
  <c r="S251" i="14" s="1"/>
  <c r="S69" i="14"/>
  <c r="S223" i="14" s="1"/>
  <c r="R251" i="14" s="1"/>
  <c r="R69" i="14"/>
  <c r="R223" i="14" s="1"/>
  <c r="Q251" i="14" s="1"/>
  <c r="Q69" i="14"/>
  <c r="Q223" i="14" s="1"/>
  <c r="P251" i="14" s="1"/>
  <c r="P69" i="14"/>
  <c r="P223" i="14" s="1"/>
  <c r="O251" i="14" s="1"/>
  <c r="O69" i="14"/>
  <c r="O223" i="14" s="1"/>
  <c r="N251" i="14" s="1"/>
  <c r="N69" i="14"/>
  <c r="N223" i="14" s="1"/>
  <c r="M251" i="14" s="1"/>
  <c r="M69" i="14"/>
  <c r="M223" i="14" s="1"/>
  <c r="L251" i="14" s="1"/>
  <c r="L69" i="14"/>
  <c r="L223" i="14" s="1"/>
  <c r="K251" i="14" s="1"/>
  <c r="K69" i="14"/>
  <c r="K223" i="14" s="1"/>
  <c r="J251" i="14" s="1"/>
  <c r="J69" i="14"/>
  <c r="J223" i="14" s="1"/>
  <c r="I251" i="14" s="1"/>
  <c r="I69" i="14"/>
  <c r="I223" i="14" s="1"/>
  <c r="H251" i="14" s="1"/>
  <c r="H69" i="14"/>
  <c r="H223" i="14" s="1"/>
  <c r="G251" i="14" s="1"/>
  <c r="G69" i="14"/>
  <c r="G223" i="14" s="1"/>
  <c r="F251" i="14" s="1"/>
  <c r="F69" i="14"/>
  <c r="F223" i="14" s="1"/>
  <c r="E251" i="14" s="1"/>
  <c r="E69" i="14"/>
  <c r="E223" i="14" s="1"/>
  <c r="D251" i="14" s="1"/>
  <c r="B69" i="14"/>
  <c r="B223" i="14" s="1"/>
  <c r="AH68" i="14"/>
  <c r="AH222" i="14" s="1"/>
  <c r="AG250" i="14" s="1"/>
  <c r="AG68" i="14"/>
  <c r="AG222" i="14" s="1"/>
  <c r="AF250" i="14" s="1"/>
  <c r="AF68" i="14"/>
  <c r="AF222" i="14" s="1"/>
  <c r="AE250" i="14" s="1"/>
  <c r="AE68" i="14"/>
  <c r="AE222" i="14" s="1"/>
  <c r="AD250" i="14" s="1"/>
  <c r="AD68" i="14"/>
  <c r="AD222" i="14" s="1"/>
  <c r="AC250" i="14" s="1"/>
  <c r="AC68" i="14"/>
  <c r="AC222" i="14" s="1"/>
  <c r="AB250" i="14" s="1"/>
  <c r="AB68" i="14"/>
  <c r="AB222" i="14" s="1"/>
  <c r="AA250" i="14" s="1"/>
  <c r="AA68" i="14"/>
  <c r="AA222" i="14" s="1"/>
  <c r="Z250" i="14" s="1"/>
  <c r="Z68" i="14"/>
  <c r="Z222" i="14" s="1"/>
  <c r="Y250" i="14" s="1"/>
  <c r="Y68" i="14"/>
  <c r="Y222" i="14" s="1"/>
  <c r="X250" i="14" s="1"/>
  <c r="X68" i="14"/>
  <c r="X222" i="14" s="1"/>
  <c r="W250" i="14" s="1"/>
  <c r="W68" i="14"/>
  <c r="W222" i="14" s="1"/>
  <c r="V250" i="14" s="1"/>
  <c r="V68" i="14"/>
  <c r="V222" i="14" s="1"/>
  <c r="U250" i="14" s="1"/>
  <c r="U68" i="14"/>
  <c r="U222" i="14" s="1"/>
  <c r="T250" i="14" s="1"/>
  <c r="T68" i="14"/>
  <c r="T222" i="14" s="1"/>
  <c r="S250" i="14" s="1"/>
  <c r="S68" i="14"/>
  <c r="S222" i="14" s="1"/>
  <c r="R250" i="14" s="1"/>
  <c r="R68" i="14"/>
  <c r="R222" i="14" s="1"/>
  <c r="Q250" i="14" s="1"/>
  <c r="Q68" i="14"/>
  <c r="Q222" i="14" s="1"/>
  <c r="P250" i="14" s="1"/>
  <c r="P68" i="14"/>
  <c r="P222" i="14" s="1"/>
  <c r="O250" i="14" s="1"/>
  <c r="O68" i="14"/>
  <c r="O222" i="14" s="1"/>
  <c r="N250" i="14" s="1"/>
  <c r="N68" i="14"/>
  <c r="N222" i="14" s="1"/>
  <c r="M250" i="14" s="1"/>
  <c r="M68" i="14"/>
  <c r="M222" i="14" s="1"/>
  <c r="L250" i="14" s="1"/>
  <c r="L68" i="14"/>
  <c r="L222" i="14" s="1"/>
  <c r="K250" i="14" s="1"/>
  <c r="K68" i="14"/>
  <c r="K222" i="14" s="1"/>
  <c r="J250" i="14" s="1"/>
  <c r="J68" i="14"/>
  <c r="J222" i="14" s="1"/>
  <c r="I250" i="14" s="1"/>
  <c r="I68" i="14"/>
  <c r="I222" i="14" s="1"/>
  <c r="H250" i="14" s="1"/>
  <c r="H68" i="14"/>
  <c r="H222" i="14" s="1"/>
  <c r="G250" i="14" s="1"/>
  <c r="G68" i="14"/>
  <c r="G222" i="14" s="1"/>
  <c r="F250" i="14" s="1"/>
  <c r="F68" i="14"/>
  <c r="F222" i="14" s="1"/>
  <c r="E250" i="14" s="1"/>
  <c r="E68" i="14"/>
  <c r="E222" i="14" s="1"/>
  <c r="D250" i="14" s="1"/>
  <c r="B68" i="14"/>
  <c r="B222" i="14" s="1"/>
  <c r="AH67" i="14"/>
  <c r="AH221" i="14" s="1"/>
  <c r="AG249" i="14" s="1"/>
  <c r="AG67" i="14"/>
  <c r="AG221" i="14" s="1"/>
  <c r="AF249" i="14" s="1"/>
  <c r="AF67" i="14"/>
  <c r="AF221" i="14" s="1"/>
  <c r="AE249" i="14" s="1"/>
  <c r="AE67" i="14"/>
  <c r="AD67" i="14"/>
  <c r="AD221" i="14" s="1"/>
  <c r="AC249" i="14" s="1"/>
  <c r="AC67" i="14"/>
  <c r="AC221" i="14" s="1"/>
  <c r="AB249" i="14" s="1"/>
  <c r="AB67" i="14"/>
  <c r="AB221" i="14" s="1"/>
  <c r="AA249" i="14" s="1"/>
  <c r="AA67" i="14"/>
  <c r="AA221" i="14" s="1"/>
  <c r="Z249" i="14" s="1"/>
  <c r="Z67" i="14"/>
  <c r="Z221" i="14" s="1"/>
  <c r="Y249" i="14" s="1"/>
  <c r="Y67" i="14"/>
  <c r="Y221" i="14" s="1"/>
  <c r="X249" i="14" s="1"/>
  <c r="X67" i="14"/>
  <c r="X221" i="14" s="1"/>
  <c r="W249" i="14" s="1"/>
  <c r="W67" i="14"/>
  <c r="V67" i="14"/>
  <c r="V221" i="14" s="1"/>
  <c r="U249" i="14" s="1"/>
  <c r="U67" i="14"/>
  <c r="U221" i="14" s="1"/>
  <c r="T249" i="14" s="1"/>
  <c r="T67" i="14"/>
  <c r="T221" i="14" s="1"/>
  <c r="S249" i="14" s="1"/>
  <c r="S67" i="14"/>
  <c r="S221" i="14" s="1"/>
  <c r="R249" i="14" s="1"/>
  <c r="R67" i="14"/>
  <c r="R221" i="14" s="1"/>
  <c r="Q249" i="14" s="1"/>
  <c r="Q67" i="14"/>
  <c r="Q221" i="14" s="1"/>
  <c r="P249" i="14" s="1"/>
  <c r="P67" i="14"/>
  <c r="P221" i="14" s="1"/>
  <c r="O249" i="14" s="1"/>
  <c r="O67" i="14"/>
  <c r="N67" i="14"/>
  <c r="N221" i="14" s="1"/>
  <c r="M249" i="14" s="1"/>
  <c r="M67" i="14"/>
  <c r="M221" i="14" s="1"/>
  <c r="L249" i="14" s="1"/>
  <c r="L67" i="14"/>
  <c r="L221" i="14" s="1"/>
  <c r="K249" i="14" s="1"/>
  <c r="K67" i="14"/>
  <c r="K221" i="14" s="1"/>
  <c r="J249" i="14" s="1"/>
  <c r="J67" i="14"/>
  <c r="J221" i="14" s="1"/>
  <c r="I249" i="14" s="1"/>
  <c r="I67" i="14"/>
  <c r="I221" i="14" s="1"/>
  <c r="H249" i="14" s="1"/>
  <c r="H67" i="14"/>
  <c r="H221" i="14" s="1"/>
  <c r="G249" i="14" s="1"/>
  <c r="G67" i="14"/>
  <c r="F67" i="14"/>
  <c r="F221" i="14" s="1"/>
  <c r="E249" i="14" s="1"/>
  <c r="E67" i="14"/>
  <c r="E221" i="14" s="1"/>
  <c r="D249" i="14" s="1"/>
  <c r="B67" i="14"/>
  <c r="B221" i="14" s="1"/>
  <c r="AH66" i="14"/>
  <c r="AH220" i="14" s="1"/>
  <c r="AG248" i="14" s="1"/>
  <c r="AG66" i="14"/>
  <c r="AG220" i="14" s="1"/>
  <c r="AF248" i="14" s="1"/>
  <c r="AF66" i="14"/>
  <c r="AF220" i="14" s="1"/>
  <c r="AE248" i="14" s="1"/>
  <c r="AE66" i="14"/>
  <c r="AE220" i="14" s="1"/>
  <c r="AD248" i="14" s="1"/>
  <c r="AD66" i="14"/>
  <c r="AD220" i="14" s="1"/>
  <c r="AC248" i="14" s="1"/>
  <c r="AC66" i="14"/>
  <c r="AC220" i="14" s="1"/>
  <c r="AB248" i="14" s="1"/>
  <c r="AB66" i="14"/>
  <c r="AB220" i="14" s="1"/>
  <c r="AA248" i="14" s="1"/>
  <c r="AA66" i="14"/>
  <c r="AA220" i="14" s="1"/>
  <c r="Z248" i="14" s="1"/>
  <c r="Z66" i="14"/>
  <c r="Z220" i="14" s="1"/>
  <c r="Y248" i="14" s="1"/>
  <c r="Y66" i="14"/>
  <c r="Y220" i="14" s="1"/>
  <c r="X248" i="14" s="1"/>
  <c r="X66" i="14"/>
  <c r="X220" i="14" s="1"/>
  <c r="W248" i="14" s="1"/>
  <c r="W66" i="14"/>
  <c r="W220" i="14" s="1"/>
  <c r="V248" i="14" s="1"/>
  <c r="V66" i="14"/>
  <c r="V220" i="14" s="1"/>
  <c r="U248" i="14" s="1"/>
  <c r="U66" i="14"/>
  <c r="U220" i="14" s="1"/>
  <c r="T248" i="14" s="1"/>
  <c r="T66" i="14"/>
  <c r="T220" i="14" s="1"/>
  <c r="S248" i="14" s="1"/>
  <c r="S66" i="14"/>
  <c r="S220" i="14" s="1"/>
  <c r="R248" i="14" s="1"/>
  <c r="R66" i="14"/>
  <c r="R220" i="14" s="1"/>
  <c r="Q248" i="14" s="1"/>
  <c r="Q66" i="14"/>
  <c r="Q220" i="14" s="1"/>
  <c r="P248" i="14" s="1"/>
  <c r="P66" i="14"/>
  <c r="P220" i="14" s="1"/>
  <c r="O248" i="14" s="1"/>
  <c r="O66" i="14"/>
  <c r="O220" i="14" s="1"/>
  <c r="N248" i="14" s="1"/>
  <c r="N66" i="14"/>
  <c r="N220" i="14" s="1"/>
  <c r="M248" i="14" s="1"/>
  <c r="M66" i="14"/>
  <c r="M220" i="14" s="1"/>
  <c r="L248" i="14" s="1"/>
  <c r="L66" i="14"/>
  <c r="L220" i="14" s="1"/>
  <c r="K248" i="14" s="1"/>
  <c r="K66" i="14"/>
  <c r="K220" i="14" s="1"/>
  <c r="J248" i="14" s="1"/>
  <c r="J66" i="14"/>
  <c r="J220" i="14" s="1"/>
  <c r="I248" i="14" s="1"/>
  <c r="I66" i="14"/>
  <c r="I220" i="14" s="1"/>
  <c r="H248" i="14" s="1"/>
  <c r="H66" i="14"/>
  <c r="H220" i="14" s="1"/>
  <c r="G248" i="14" s="1"/>
  <c r="G66" i="14"/>
  <c r="G220" i="14" s="1"/>
  <c r="F248" i="14" s="1"/>
  <c r="F66" i="14"/>
  <c r="F220" i="14" s="1"/>
  <c r="E248" i="14" s="1"/>
  <c r="E66" i="14"/>
  <c r="B66" i="14"/>
  <c r="B220" i="14" s="1"/>
  <c r="B58" i="14"/>
  <c r="B57" i="14"/>
  <c r="B56" i="14"/>
  <c r="B55" i="14"/>
  <c r="B54" i="14"/>
  <c r="B53" i="14"/>
  <c r="B52" i="14"/>
  <c r="B51" i="14"/>
  <c r="B50" i="14"/>
  <c r="B49" i="14"/>
  <c r="B48" i="14"/>
  <c r="B47" i="14"/>
  <c r="B46" i="14"/>
  <c r="B45" i="14"/>
  <c r="C40" i="14"/>
  <c r="B39" i="14"/>
  <c r="C37" i="14"/>
  <c r="B36" i="14"/>
  <c r="C34" i="14"/>
  <c r="B33" i="14"/>
  <c r="C31" i="14"/>
  <c r="B30" i="14"/>
  <c r="C28" i="14"/>
  <c r="B27" i="14"/>
  <c r="E24" i="14"/>
  <c r="AH19" i="14"/>
  <c r="AG19" i="14"/>
  <c r="AF19" i="14"/>
  <c r="AE19" i="14"/>
  <c r="AD19" i="14"/>
  <c r="AC19" i="14"/>
  <c r="AB19" i="14"/>
  <c r="AA19" i="14"/>
  <c r="Z19" i="14"/>
  <c r="Y19" i="14"/>
  <c r="X19" i="14"/>
  <c r="W19" i="14"/>
  <c r="V19" i="14"/>
  <c r="U19" i="14"/>
  <c r="T19" i="14"/>
  <c r="S19" i="14"/>
  <c r="R19" i="14"/>
  <c r="Q19" i="14"/>
  <c r="P19" i="14"/>
  <c r="O19" i="14"/>
  <c r="N19" i="14"/>
  <c r="M19" i="14"/>
  <c r="L19" i="14"/>
  <c r="K19" i="14"/>
  <c r="J19" i="14"/>
  <c r="I19" i="14"/>
  <c r="H19" i="14"/>
  <c r="G19" i="14"/>
  <c r="F19" i="14"/>
  <c r="E19" i="14"/>
  <c r="B13" i="14"/>
  <c r="B64" i="14" s="1"/>
  <c r="B219" i="14" s="1"/>
  <c r="B12" i="14"/>
  <c r="B63" i="14" s="1"/>
  <c r="B218" i="14" s="1"/>
  <c r="B11" i="14"/>
  <c r="B62" i="14" s="1"/>
  <c r="B217" i="14" s="1"/>
  <c r="B10" i="14"/>
  <c r="B61" i="14" s="1"/>
  <c r="B216" i="14" s="1"/>
  <c r="B9" i="14"/>
  <c r="B60" i="14" s="1"/>
  <c r="B215" i="14" s="1"/>
  <c r="B8" i="14"/>
  <c r="B59" i="14" s="1"/>
  <c r="B214" i="14" s="1"/>
  <c r="AH21" i="14"/>
  <c r="AH11" i="29" s="1"/>
  <c r="AG21" i="14"/>
  <c r="AG11" i="29" s="1"/>
  <c r="AF21" i="14"/>
  <c r="AF11" i="29" s="1"/>
  <c r="AE21" i="14"/>
  <c r="AE11" i="29" s="1"/>
  <c r="AD21" i="14"/>
  <c r="AD11" i="29" s="1"/>
  <c r="AC21" i="14"/>
  <c r="AC11" i="29" s="1"/>
  <c r="AB21" i="14"/>
  <c r="AB11" i="29" s="1"/>
  <c r="AA21" i="14"/>
  <c r="AA11" i="29" s="1"/>
  <c r="Z21" i="14"/>
  <c r="Z11" i="29" s="1"/>
  <c r="Y21" i="14"/>
  <c r="Y11" i="29" s="1"/>
  <c r="X21" i="14"/>
  <c r="W21" i="14"/>
  <c r="W11" i="29" s="1"/>
  <c r="V21" i="14"/>
  <c r="V11" i="29" s="1"/>
  <c r="U21" i="14"/>
  <c r="U11" i="29" s="1"/>
  <c r="T21" i="14"/>
  <c r="T11" i="29" s="1"/>
  <c r="S21" i="14"/>
  <c r="S11" i="29" s="1"/>
  <c r="R21" i="14"/>
  <c r="R11" i="29" s="1"/>
  <c r="Q21" i="14"/>
  <c r="Q11" i="29" s="1"/>
  <c r="P21" i="14"/>
  <c r="P11" i="29" s="1"/>
  <c r="O21" i="14"/>
  <c r="N21" i="14"/>
  <c r="N11" i="29" s="1"/>
  <c r="M21" i="14"/>
  <c r="M11" i="29" s="1"/>
  <c r="L21" i="14"/>
  <c r="L11" i="29" s="1"/>
  <c r="K21" i="14"/>
  <c r="K11" i="29" s="1"/>
  <c r="J21" i="14"/>
  <c r="J11" i="29" s="1"/>
  <c r="I21" i="14"/>
  <c r="I11" i="29" s="1"/>
  <c r="H21" i="14"/>
  <c r="H11" i="29" s="1"/>
  <c r="G21" i="14"/>
  <c r="F21" i="14"/>
  <c r="F11" i="29" s="1"/>
  <c r="E11" i="29"/>
  <c r="D1132" i="29"/>
  <c r="D1131" i="29"/>
  <c r="D1094" i="29"/>
  <c r="D1082" i="29"/>
  <c r="D1081" i="29"/>
  <c r="AG1073" i="29"/>
  <c r="AF1073" i="29"/>
  <c r="Y1073" i="29"/>
  <c r="Q1073" i="29"/>
  <c r="P1073" i="29"/>
  <c r="D1072" i="29"/>
  <c r="D1075" i="29" s="1"/>
  <c r="D1069" i="29"/>
  <c r="D1068" i="29"/>
  <c r="AH1059" i="29"/>
  <c r="AH1080" i="29" s="1"/>
  <c r="AG1059" i="29"/>
  <c r="AG1080" i="29" s="1"/>
  <c r="AF1059" i="29"/>
  <c r="AF1080" i="29" s="1"/>
  <c r="AE1059" i="29"/>
  <c r="AE1080" i="29" s="1"/>
  <c r="AD1059" i="29"/>
  <c r="AD1080" i="29" s="1"/>
  <c r="AC1059" i="29"/>
  <c r="AC1080" i="29" s="1"/>
  <c r="AB1059" i="29"/>
  <c r="AB1080" i="29" s="1"/>
  <c r="AA1059" i="29"/>
  <c r="AA1080" i="29" s="1"/>
  <c r="Z1059" i="29"/>
  <c r="Z1080" i="29" s="1"/>
  <c r="Y1059" i="29"/>
  <c r="Y1080" i="29" s="1"/>
  <c r="X1059" i="29"/>
  <c r="X1080" i="29" s="1"/>
  <c r="W1059" i="29"/>
  <c r="W1080" i="29" s="1"/>
  <c r="V1059" i="29"/>
  <c r="V1080" i="29" s="1"/>
  <c r="U1059" i="29"/>
  <c r="U1080" i="29" s="1"/>
  <c r="T1059" i="29"/>
  <c r="T1080" i="29" s="1"/>
  <c r="S1059" i="29"/>
  <c r="S1080" i="29" s="1"/>
  <c r="R1059" i="29"/>
  <c r="R1080" i="29" s="1"/>
  <c r="Q1059" i="29"/>
  <c r="Q1080" i="29" s="1"/>
  <c r="P1059" i="29"/>
  <c r="P1080" i="29" s="1"/>
  <c r="O1059" i="29"/>
  <c r="O1080" i="29" s="1"/>
  <c r="N1059" i="29"/>
  <c r="N1080" i="29" s="1"/>
  <c r="M1059" i="29"/>
  <c r="M1080" i="29" s="1"/>
  <c r="L1059" i="29"/>
  <c r="L1080" i="29" s="1"/>
  <c r="K1059" i="29"/>
  <c r="K1080" i="29" s="1"/>
  <c r="J1059" i="29"/>
  <c r="J1080" i="29" s="1"/>
  <c r="I1059" i="29"/>
  <c r="I1080" i="29" s="1"/>
  <c r="H1059" i="29"/>
  <c r="H1080" i="29" s="1"/>
  <c r="G1059" i="29"/>
  <c r="G1080" i="29" s="1"/>
  <c r="F1059" i="29"/>
  <c r="F1080" i="29" s="1"/>
  <c r="E1059" i="29"/>
  <c r="E1080" i="29" s="1"/>
  <c r="D1056" i="29"/>
  <c r="D1055" i="29"/>
  <c r="AK1053" i="29"/>
  <c r="AJ1053" i="29"/>
  <c r="AI1053" i="29"/>
  <c r="AK1032" i="29"/>
  <c r="AJ1032" i="29"/>
  <c r="AI1032" i="29"/>
  <c r="AK983" i="29"/>
  <c r="AJ983" i="29"/>
  <c r="AI983" i="29"/>
  <c r="AK965" i="29"/>
  <c r="AJ965" i="29"/>
  <c r="AI965" i="29"/>
  <c r="A921" i="29"/>
  <c r="A891" i="29"/>
  <c r="A890" i="29"/>
  <c r="A376" i="29"/>
  <c r="A387" i="29" s="1"/>
  <c r="AH329" i="29"/>
  <c r="AG329" i="29"/>
  <c r="AF329" i="29"/>
  <c r="AE329" i="29"/>
  <c r="AD329" i="29"/>
  <c r="AC329" i="29"/>
  <c r="AB329" i="29"/>
  <c r="AA329" i="29"/>
  <c r="Z329" i="29"/>
  <c r="Y329" i="29"/>
  <c r="X329" i="29"/>
  <c r="W329" i="29"/>
  <c r="V329" i="29"/>
  <c r="U329" i="29"/>
  <c r="T329" i="29"/>
  <c r="S329" i="29"/>
  <c r="R329" i="29"/>
  <c r="Q329" i="29"/>
  <c r="P329" i="29"/>
  <c r="O329" i="29"/>
  <c r="N329" i="29"/>
  <c r="M329" i="29"/>
  <c r="L329" i="29"/>
  <c r="K329" i="29"/>
  <c r="J329" i="29"/>
  <c r="I329" i="29"/>
  <c r="H329" i="29"/>
  <c r="G329" i="29"/>
  <c r="F329" i="29"/>
  <c r="E329" i="29"/>
  <c r="AH284" i="29"/>
  <c r="AG284" i="29"/>
  <c r="AF284" i="29"/>
  <c r="AE284" i="29"/>
  <c r="AD284" i="29"/>
  <c r="AC284" i="29"/>
  <c r="AB284" i="29"/>
  <c r="AA284" i="29"/>
  <c r="Z284" i="29"/>
  <c r="Y284" i="29"/>
  <c r="X284" i="29"/>
  <c r="W284" i="29"/>
  <c r="V284" i="29"/>
  <c r="U284" i="29"/>
  <c r="T284" i="29"/>
  <c r="S284" i="29"/>
  <c r="R284" i="29"/>
  <c r="Q284" i="29"/>
  <c r="P284" i="29"/>
  <c r="O284" i="29"/>
  <c r="N284" i="29"/>
  <c r="M284" i="29"/>
  <c r="L284" i="29"/>
  <c r="K284" i="29"/>
  <c r="J284" i="29"/>
  <c r="I284" i="29"/>
  <c r="H284" i="29"/>
  <c r="G284" i="29"/>
  <c r="F284" i="29"/>
  <c r="E284" i="29"/>
  <c r="AH239" i="29"/>
  <c r="AG239" i="29"/>
  <c r="AF239" i="29"/>
  <c r="AE239" i="29"/>
  <c r="AD239" i="29"/>
  <c r="AC239" i="29"/>
  <c r="AB239" i="29"/>
  <c r="AA239" i="29"/>
  <c r="Z239" i="29"/>
  <c r="Y239" i="29"/>
  <c r="X239" i="29"/>
  <c r="W239" i="29"/>
  <c r="V239" i="29"/>
  <c r="U239" i="29"/>
  <c r="T239" i="29"/>
  <c r="S239" i="29"/>
  <c r="R239" i="29"/>
  <c r="Q239" i="29"/>
  <c r="P239" i="29"/>
  <c r="O239" i="29"/>
  <c r="N239" i="29"/>
  <c r="M239" i="29"/>
  <c r="L239" i="29"/>
  <c r="K239" i="29"/>
  <c r="J239" i="29"/>
  <c r="I239" i="29"/>
  <c r="H239" i="29"/>
  <c r="G239" i="29"/>
  <c r="F239" i="29"/>
  <c r="E239" i="29"/>
  <c r="AH194" i="29"/>
  <c r="AG194" i="29"/>
  <c r="AF194" i="29"/>
  <c r="AE194" i="29"/>
  <c r="AD194" i="29"/>
  <c r="AC194" i="29"/>
  <c r="AB194" i="29"/>
  <c r="AA194" i="29"/>
  <c r="Z194" i="29"/>
  <c r="Y194" i="29"/>
  <c r="X194" i="29"/>
  <c r="W194" i="29"/>
  <c r="V194" i="29"/>
  <c r="U194" i="29"/>
  <c r="T194" i="29"/>
  <c r="S194" i="29"/>
  <c r="R194" i="29"/>
  <c r="Q194" i="29"/>
  <c r="P194" i="29"/>
  <c r="O194" i="29"/>
  <c r="N194" i="29"/>
  <c r="M194" i="29"/>
  <c r="L194" i="29"/>
  <c r="K194" i="29"/>
  <c r="J194" i="29"/>
  <c r="I194" i="29"/>
  <c r="H194" i="29"/>
  <c r="G194" i="29"/>
  <c r="F194" i="29"/>
  <c r="E194" i="29"/>
  <c r="AH149" i="29"/>
  <c r="AG149" i="29"/>
  <c r="AF149" i="29"/>
  <c r="AE149" i="29"/>
  <c r="AD149" i="29"/>
  <c r="AC149" i="29"/>
  <c r="AB149" i="29"/>
  <c r="AA149" i="29"/>
  <c r="Z149" i="29"/>
  <c r="Y149" i="29"/>
  <c r="X149" i="29"/>
  <c r="W149" i="29"/>
  <c r="V149" i="29"/>
  <c r="U149" i="29"/>
  <c r="T149" i="29"/>
  <c r="S149" i="29"/>
  <c r="R149" i="29"/>
  <c r="Q149" i="29"/>
  <c r="P149" i="29"/>
  <c r="O149" i="29"/>
  <c r="N149" i="29"/>
  <c r="M149" i="29"/>
  <c r="L149" i="29"/>
  <c r="K149" i="29"/>
  <c r="J149" i="29"/>
  <c r="I149" i="29"/>
  <c r="H149" i="29"/>
  <c r="G149" i="29"/>
  <c r="F149" i="29"/>
  <c r="E149" i="29"/>
  <c r="AH104" i="29"/>
  <c r="AG104" i="29"/>
  <c r="AF104" i="29"/>
  <c r="AE104" i="29"/>
  <c r="AD104" i="29"/>
  <c r="AC104" i="29"/>
  <c r="AB104" i="29"/>
  <c r="AA104" i="29"/>
  <c r="Z104" i="29"/>
  <c r="Y104" i="29"/>
  <c r="X104" i="29"/>
  <c r="W104" i="29"/>
  <c r="V104" i="29"/>
  <c r="U104" i="29"/>
  <c r="T104" i="29"/>
  <c r="S104" i="29"/>
  <c r="R104" i="29"/>
  <c r="Q104" i="29"/>
  <c r="P104" i="29"/>
  <c r="O104" i="29"/>
  <c r="N104" i="29"/>
  <c r="M104" i="29"/>
  <c r="L104" i="29"/>
  <c r="K104" i="29"/>
  <c r="J104" i="29"/>
  <c r="I104" i="29"/>
  <c r="H104" i="29"/>
  <c r="G104" i="29"/>
  <c r="F104" i="29"/>
  <c r="E104" i="29"/>
  <c r="AH59" i="29"/>
  <c r="AG59" i="29"/>
  <c r="AF59" i="29"/>
  <c r="AE59" i="29"/>
  <c r="AD59" i="29"/>
  <c r="AC59" i="29"/>
  <c r="AB59" i="29"/>
  <c r="AA59" i="29"/>
  <c r="Z59" i="29"/>
  <c r="Y59" i="29"/>
  <c r="X59" i="29"/>
  <c r="W59" i="29"/>
  <c r="V59" i="29"/>
  <c r="U59" i="29"/>
  <c r="T59" i="29"/>
  <c r="S59" i="29"/>
  <c r="R59" i="29"/>
  <c r="Q59" i="29"/>
  <c r="P59" i="29"/>
  <c r="O59" i="29"/>
  <c r="N59" i="29"/>
  <c r="M59" i="29"/>
  <c r="L59" i="29"/>
  <c r="K59" i="29"/>
  <c r="J59" i="29"/>
  <c r="I59" i="29"/>
  <c r="H59" i="29"/>
  <c r="G59" i="29"/>
  <c r="F59" i="29"/>
  <c r="E59" i="29"/>
  <c r="AK55" i="29"/>
  <c r="E54" i="29"/>
  <c r="E1033" i="29" s="1"/>
  <c r="D54" i="29"/>
  <c r="D1033" i="29" s="1"/>
  <c r="B54" i="29"/>
  <c r="D53" i="29"/>
  <c r="AK49" i="29"/>
  <c r="B44" i="29"/>
  <c r="AK43" i="29"/>
  <c r="AJ43" i="29"/>
  <c r="AI43" i="29"/>
  <c r="B36" i="29"/>
  <c r="A375" i="29" s="1"/>
  <c r="AK35" i="29"/>
  <c r="AJ35" i="29"/>
  <c r="AI35" i="29"/>
  <c r="AH27" i="29"/>
  <c r="AH948" i="29" s="1"/>
  <c r="AG27" i="29"/>
  <c r="AG948" i="29" s="1"/>
  <c r="AF27" i="29"/>
  <c r="AF948" i="29" s="1"/>
  <c r="AE27" i="29"/>
  <c r="AE948" i="29" s="1"/>
  <c r="AD27" i="29"/>
  <c r="AD948" i="29" s="1"/>
  <c r="AC27" i="29"/>
  <c r="AC948" i="29" s="1"/>
  <c r="AB27" i="29"/>
  <c r="AB948" i="29" s="1"/>
  <c r="AA27" i="29"/>
  <c r="AA948" i="29" s="1"/>
  <c r="Z27" i="29"/>
  <c r="Z948" i="29" s="1"/>
  <c r="Y27" i="29"/>
  <c r="Y948" i="29" s="1"/>
  <c r="X27" i="29"/>
  <c r="X948" i="29" s="1"/>
  <c r="W27" i="29"/>
  <c r="W948" i="29" s="1"/>
  <c r="V27" i="29"/>
  <c r="V948" i="29" s="1"/>
  <c r="U27" i="29"/>
  <c r="U948" i="29" s="1"/>
  <c r="T27" i="29"/>
  <c r="T948" i="29" s="1"/>
  <c r="S27" i="29"/>
  <c r="S948" i="29" s="1"/>
  <c r="R27" i="29"/>
  <c r="R948" i="29" s="1"/>
  <c r="Q27" i="29"/>
  <c r="Q948" i="29" s="1"/>
  <c r="P27" i="29"/>
  <c r="P948" i="29" s="1"/>
  <c r="O27" i="29"/>
  <c r="O948" i="29" s="1"/>
  <c r="N27" i="29"/>
  <c r="N948" i="29" s="1"/>
  <c r="M27" i="29"/>
  <c r="M948" i="29" s="1"/>
  <c r="L27" i="29"/>
  <c r="L948" i="29" s="1"/>
  <c r="K27" i="29"/>
  <c r="K948" i="29" s="1"/>
  <c r="J27" i="29"/>
  <c r="J948" i="29" s="1"/>
  <c r="I27" i="29"/>
  <c r="I948" i="29" s="1"/>
  <c r="H27" i="29"/>
  <c r="H948" i="29" s="1"/>
  <c r="G27" i="29"/>
  <c r="G948" i="29" s="1"/>
  <c r="F27" i="29"/>
  <c r="F948" i="29" s="1"/>
  <c r="E27" i="29"/>
  <c r="E948" i="29" s="1"/>
  <c r="X11" i="29"/>
  <c r="O11" i="29"/>
  <c r="G11" i="29"/>
  <c r="E4" i="29"/>
  <c r="F4" i="29" s="1"/>
  <c r="G4" i="29" s="1"/>
  <c r="H4" i="29" s="1"/>
  <c r="I4" i="29" s="1"/>
  <c r="J4" i="29" s="1"/>
  <c r="K4" i="29" s="1"/>
  <c r="L4" i="29" s="1"/>
  <c r="M4" i="29" s="1"/>
  <c r="N4" i="29" s="1"/>
  <c r="O4" i="29" s="1"/>
  <c r="P4" i="29" s="1"/>
  <c r="Q4" i="29" s="1"/>
  <c r="R4" i="29" s="1"/>
  <c r="S4" i="29" s="1"/>
  <c r="T4" i="29" s="1"/>
  <c r="U4" i="29" s="1"/>
  <c r="V4" i="29" s="1"/>
  <c r="W4" i="29" s="1"/>
  <c r="X4" i="29" s="1"/>
  <c r="Y4" i="29" s="1"/>
  <c r="Z4" i="29" s="1"/>
  <c r="AA4" i="29" s="1"/>
  <c r="AB4" i="29" s="1"/>
  <c r="AC4" i="29" s="1"/>
  <c r="AD4" i="29" s="1"/>
  <c r="AE4" i="29" s="1"/>
  <c r="AF4" i="29" s="1"/>
  <c r="AG4" i="29" s="1"/>
  <c r="AH4" i="29" s="1"/>
  <c r="V3" i="37"/>
  <c r="U3" i="37"/>
  <c r="N3" i="37"/>
  <c r="M3" i="37"/>
  <c r="F96" i="31"/>
  <c r="O95" i="31"/>
  <c r="D940" i="29" s="1"/>
  <c r="N95" i="31"/>
  <c r="D939" i="29" s="1"/>
  <c r="M95" i="31"/>
  <c r="D938" i="29" s="1"/>
  <c r="L95" i="31"/>
  <c r="D937" i="29" s="1"/>
  <c r="K95" i="31"/>
  <c r="D936" i="29" s="1"/>
  <c r="J95" i="31"/>
  <c r="D935" i="29" s="1"/>
  <c r="I95" i="31"/>
  <c r="D934" i="29" s="1"/>
  <c r="H95" i="31"/>
  <c r="D933" i="29" s="1"/>
  <c r="O94" i="31"/>
  <c r="D926" i="29" s="1"/>
  <c r="N94" i="31"/>
  <c r="D925" i="29" s="1"/>
  <c r="M94" i="31"/>
  <c r="D924" i="29" s="1"/>
  <c r="L94" i="31"/>
  <c r="D923" i="29" s="1"/>
  <c r="K94" i="31"/>
  <c r="D922" i="29" s="1"/>
  <c r="J94" i="31"/>
  <c r="D921" i="29" s="1"/>
  <c r="I94" i="31"/>
  <c r="D920" i="29" s="1"/>
  <c r="H94" i="31"/>
  <c r="D919" i="29" s="1"/>
  <c r="Q93" i="31"/>
  <c r="D904" i="29" s="1"/>
  <c r="P93" i="31"/>
  <c r="D903" i="29" s="1"/>
  <c r="O93" i="31"/>
  <c r="D912" i="29" s="1"/>
  <c r="N93" i="31"/>
  <c r="D911" i="29" s="1"/>
  <c r="M93" i="31"/>
  <c r="D910" i="29" s="1"/>
  <c r="L93" i="31"/>
  <c r="D909" i="29" s="1"/>
  <c r="K93" i="31"/>
  <c r="D908" i="29" s="1"/>
  <c r="J93" i="31"/>
  <c r="D907" i="29" s="1"/>
  <c r="I93" i="31"/>
  <c r="D906" i="29" s="1"/>
  <c r="H93" i="31"/>
  <c r="D905" i="29" s="1"/>
  <c r="O91" i="31"/>
  <c r="N91" i="31"/>
  <c r="M91" i="31"/>
  <c r="L91" i="31"/>
  <c r="K91" i="31"/>
  <c r="J91" i="31"/>
  <c r="I91" i="31"/>
  <c r="H91" i="31"/>
  <c r="O90" i="31"/>
  <c r="N90" i="31"/>
  <c r="M90" i="31"/>
  <c r="L90" i="31"/>
  <c r="K90" i="31"/>
  <c r="J90" i="31"/>
  <c r="I90" i="31"/>
  <c r="H90" i="31"/>
  <c r="O89" i="31"/>
  <c r="N89" i="31"/>
  <c r="M89" i="31"/>
  <c r="L89" i="31"/>
  <c r="K89" i="31"/>
  <c r="J89" i="31"/>
  <c r="I89" i="31"/>
  <c r="H89" i="31"/>
  <c r="F88" i="31"/>
  <c r="G83" i="31"/>
  <c r="A868" i="29" s="1"/>
  <c r="F83" i="31"/>
  <c r="D869" i="29" s="1"/>
  <c r="G82" i="31"/>
  <c r="A854" i="29" s="1"/>
  <c r="F82" i="31"/>
  <c r="D855" i="29" s="1"/>
  <c r="G81" i="31"/>
  <c r="A840" i="29" s="1"/>
  <c r="F81" i="31"/>
  <c r="D841" i="29" s="1"/>
  <c r="D81" i="31"/>
  <c r="E48" i="29" s="1"/>
  <c r="B81" i="31"/>
  <c r="B48" i="29" s="1"/>
  <c r="A839" i="29" s="1"/>
  <c r="G79" i="31"/>
  <c r="A823" i="29" s="1"/>
  <c r="F79" i="31"/>
  <c r="D824" i="29" s="1"/>
  <c r="G78" i="31"/>
  <c r="F78" i="31"/>
  <c r="D810" i="29" s="1"/>
  <c r="G77" i="31"/>
  <c r="A795" i="29" s="1"/>
  <c r="F77" i="31"/>
  <c r="D796" i="29" s="1"/>
  <c r="D77" i="31"/>
  <c r="E47" i="29" s="1"/>
  <c r="E794" i="29" s="1"/>
  <c r="B77" i="31"/>
  <c r="B47" i="29" s="1"/>
  <c r="A794" i="29" s="1"/>
  <c r="G75" i="31"/>
  <c r="A778" i="29" s="1"/>
  <c r="F75" i="31"/>
  <c r="D779" i="29" s="1"/>
  <c r="G74" i="31"/>
  <c r="A764" i="29" s="1"/>
  <c r="F74" i="31"/>
  <c r="D765" i="29" s="1"/>
  <c r="G73" i="31"/>
  <c r="A750" i="29" s="1"/>
  <c r="F73" i="31"/>
  <c r="D751" i="29" s="1"/>
  <c r="D73" i="31"/>
  <c r="E46" i="29" s="1"/>
  <c r="B73" i="31"/>
  <c r="B46" i="29" s="1"/>
  <c r="A749" i="29" s="1"/>
  <c r="G71" i="31"/>
  <c r="A733" i="29" s="1"/>
  <c r="F71" i="31"/>
  <c r="D734" i="29" s="1"/>
  <c r="G70" i="31"/>
  <c r="A719" i="29" s="1"/>
  <c r="F70" i="31"/>
  <c r="D720" i="29" s="1"/>
  <c r="G69" i="31"/>
  <c r="F69" i="31"/>
  <c r="D706" i="29" s="1"/>
  <c r="D69" i="31"/>
  <c r="B69" i="31"/>
  <c r="B45" i="29" s="1"/>
  <c r="A704" i="29" s="1"/>
  <c r="Q65" i="31"/>
  <c r="P65" i="31"/>
  <c r="O65" i="31"/>
  <c r="N65" i="31"/>
  <c r="M65" i="31"/>
  <c r="L65" i="31"/>
  <c r="K65" i="31"/>
  <c r="J65" i="31"/>
  <c r="I65" i="31"/>
  <c r="H65" i="31"/>
  <c r="D65" i="31"/>
  <c r="G63" i="31"/>
  <c r="A674" i="29" s="1"/>
  <c r="F63" i="31"/>
  <c r="D675" i="29" s="1"/>
  <c r="G62" i="31"/>
  <c r="A660" i="29" s="1"/>
  <c r="F62" i="31"/>
  <c r="D661" i="29" s="1"/>
  <c r="G61" i="31"/>
  <c r="F61" i="31"/>
  <c r="D647" i="29" s="1"/>
  <c r="D61" i="31"/>
  <c r="B61" i="31"/>
  <c r="B42" i="29" s="1"/>
  <c r="A645" i="29" s="1"/>
  <c r="G59" i="31"/>
  <c r="A629" i="29" s="1"/>
  <c r="F59" i="31"/>
  <c r="D630" i="29" s="1"/>
  <c r="G58" i="31"/>
  <c r="F58" i="31"/>
  <c r="D616" i="29" s="1"/>
  <c r="G57" i="31"/>
  <c r="F57" i="31"/>
  <c r="D602" i="29" s="1"/>
  <c r="D57" i="31"/>
  <c r="B57" i="31"/>
  <c r="B41" i="29" s="1"/>
  <c r="A600" i="29" s="1"/>
  <c r="G55" i="31"/>
  <c r="A584" i="29" s="1"/>
  <c r="F55" i="31"/>
  <c r="D585" i="29" s="1"/>
  <c r="G54" i="31"/>
  <c r="A570" i="29" s="1"/>
  <c r="F54" i="31"/>
  <c r="D571" i="29" s="1"/>
  <c r="G53" i="31"/>
  <c r="F53" i="31"/>
  <c r="D557" i="29" s="1"/>
  <c r="D53" i="31"/>
  <c r="B53" i="31"/>
  <c r="B40" i="29" s="1"/>
  <c r="A555" i="29" s="1"/>
  <c r="G51" i="31"/>
  <c r="A539" i="29" s="1"/>
  <c r="F51" i="31"/>
  <c r="D540" i="29" s="1"/>
  <c r="G50" i="31"/>
  <c r="A525" i="29" s="1"/>
  <c r="F50" i="31"/>
  <c r="D526" i="29" s="1"/>
  <c r="G49" i="31"/>
  <c r="F49" i="31"/>
  <c r="D512" i="29" s="1"/>
  <c r="D49" i="31"/>
  <c r="B49" i="31"/>
  <c r="B39" i="29" s="1"/>
  <c r="A510" i="29" s="1"/>
  <c r="G47" i="31"/>
  <c r="A494" i="29" s="1"/>
  <c r="F47" i="31"/>
  <c r="D495" i="29" s="1"/>
  <c r="G46" i="31"/>
  <c r="A480" i="29" s="1"/>
  <c r="F46" i="31"/>
  <c r="D481" i="29" s="1"/>
  <c r="G45" i="31"/>
  <c r="A466" i="29" s="1"/>
  <c r="F45" i="31"/>
  <c r="D467" i="29" s="1"/>
  <c r="D45" i="31"/>
  <c r="B45" i="31"/>
  <c r="B38" i="29" s="1"/>
  <c r="A465" i="29" s="1"/>
  <c r="G43" i="31"/>
  <c r="A449" i="29" s="1"/>
  <c r="F43" i="31"/>
  <c r="D450" i="29" s="1"/>
  <c r="G42" i="31"/>
  <c r="A435" i="29" s="1"/>
  <c r="F42" i="31"/>
  <c r="D436" i="29" s="1"/>
  <c r="G41" i="31"/>
  <c r="A421" i="29" s="1"/>
  <c r="F41" i="31"/>
  <c r="D422" i="29" s="1"/>
  <c r="D41" i="31"/>
  <c r="B41" i="31"/>
  <c r="B37" i="29" s="1"/>
  <c r="A420" i="29" s="1"/>
  <c r="G39" i="31"/>
  <c r="A404" i="29" s="1"/>
  <c r="F39" i="31"/>
  <c r="D405" i="29" s="1"/>
  <c r="G38" i="31"/>
  <c r="A390" i="29" s="1"/>
  <c r="G35" i="31"/>
  <c r="A358" i="29" s="1"/>
  <c r="F35" i="31"/>
  <c r="G34" i="31"/>
  <c r="A344" i="29" s="1"/>
  <c r="F34" i="31"/>
  <c r="G33" i="31"/>
  <c r="A330" i="29" s="1"/>
  <c r="F33" i="31"/>
  <c r="D33" i="31"/>
  <c r="D34" i="29" s="1"/>
  <c r="B33" i="31"/>
  <c r="B34" i="29" s="1"/>
  <c r="A329" i="29" s="1"/>
  <c r="G31" i="31"/>
  <c r="A313" i="29" s="1"/>
  <c r="F31" i="31"/>
  <c r="G30" i="31"/>
  <c r="A299" i="29" s="1"/>
  <c r="F30" i="31"/>
  <c r="G29" i="31"/>
  <c r="A285" i="29" s="1"/>
  <c r="F29" i="31"/>
  <c r="D29" i="31"/>
  <c r="D33" i="29" s="1"/>
  <c r="B29" i="31"/>
  <c r="B33" i="29" s="1"/>
  <c r="A284" i="29" s="1"/>
  <c r="G27" i="31"/>
  <c r="A268" i="29" s="1"/>
  <c r="F27" i="31"/>
  <c r="G26" i="31"/>
  <c r="A254" i="29" s="1"/>
  <c r="F26" i="31"/>
  <c r="G25" i="31"/>
  <c r="A240" i="29" s="1"/>
  <c r="F25" i="31"/>
  <c r="D25" i="31"/>
  <c r="D32" i="29" s="1"/>
  <c r="B25" i="31"/>
  <c r="B32" i="29" s="1"/>
  <c r="A239" i="29" s="1"/>
  <c r="G23" i="31"/>
  <c r="A223" i="29" s="1"/>
  <c r="F23" i="31"/>
  <c r="G22" i="31"/>
  <c r="A209" i="29" s="1"/>
  <c r="F22" i="31"/>
  <c r="G21" i="31"/>
  <c r="A195" i="29" s="1"/>
  <c r="F21" i="31"/>
  <c r="D21" i="31"/>
  <c r="D31" i="29" s="1"/>
  <c r="B21" i="31"/>
  <c r="B31" i="29" s="1"/>
  <c r="A194" i="29" s="1"/>
  <c r="G19" i="31"/>
  <c r="A178" i="29" s="1"/>
  <c r="A182" i="29" s="1"/>
  <c r="F19" i="31"/>
  <c r="G18" i="31"/>
  <c r="A164" i="29" s="1"/>
  <c r="F18" i="31"/>
  <c r="G17" i="31"/>
  <c r="A150" i="29" s="1"/>
  <c r="F17" i="31"/>
  <c r="D17" i="31"/>
  <c r="D30" i="29" s="1"/>
  <c r="B17" i="31"/>
  <c r="B30" i="29" s="1"/>
  <c r="A149" i="29" s="1"/>
  <c r="G15" i="31"/>
  <c r="A133" i="29" s="1"/>
  <c r="F15" i="31"/>
  <c r="G14" i="31"/>
  <c r="A119" i="29" s="1"/>
  <c r="F14" i="31"/>
  <c r="G13" i="31"/>
  <c r="A105" i="29" s="1"/>
  <c r="F13" i="31"/>
  <c r="D13" i="31"/>
  <c r="D29" i="29" s="1"/>
  <c r="B13" i="31"/>
  <c r="B29" i="29" s="1"/>
  <c r="A104" i="29" s="1"/>
  <c r="G11" i="31"/>
  <c r="F11" i="31"/>
  <c r="G10" i="31"/>
  <c r="F10" i="31"/>
  <c r="G9" i="31"/>
  <c r="F9" i="31"/>
  <c r="AA61" i="29" s="1"/>
  <c r="D9" i="31"/>
  <c r="D28" i="29" s="1"/>
  <c r="B9" i="31"/>
  <c r="B28" i="29" s="1"/>
  <c r="A59" i="29" s="1"/>
  <c r="D707" i="29" l="1"/>
  <c r="D708" i="29"/>
  <c r="D752" i="29"/>
  <c r="D753" i="29"/>
  <c r="D732" i="29"/>
  <c r="D724" i="29"/>
  <c r="D721" i="29"/>
  <c r="D722" i="29"/>
  <c r="D768" i="29"/>
  <c r="D767" i="29"/>
  <c r="D766" i="29"/>
  <c r="D407" i="29"/>
  <c r="D968" i="29" s="1"/>
  <c r="D406" i="29"/>
  <c r="D969" i="29" s="1"/>
  <c r="D967" i="29"/>
  <c r="D736" i="29"/>
  <c r="D735" i="29"/>
  <c r="D791" i="29"/>
  <c r="D781" i="29"/>
  <c r="D780" i="29"/>
  <c r="D423" i="29"/>
  <c r="D424" i="29"/>
  <c r="D468" i="29"/>
  <c r="D469" i="29"/>
  <c r="AN45" i="14"/>
  <c r="AN59" i="14" s="1"/>
  <c r="C225" i="54" s="1"/>
  <c r="AO45" i="14"/>
  <c r="D798" i="29"/>
  <c r="D797" i="29"/>
  <c r="D843" i="29"/>
  <c r="D842" i="29"/>
  <c r="D811" i="29"/>
  <c r="D812" i="29"/>
  <c r="D857" i="29"/>
  <c r="D856" i="29"/>
  <c r="D826" i="29"/>
  <c r="D825" i="29"/>
  <c r="D870" i="29"/>
  <c r="D871" i="29"/>
  <c r="K177" i="14"/>
  <c r="N177" i="14"/>
  <c r="E177" i="14"/>
  <c r="E178" i="14" s="1"/>
  <c r="J177" i="14"/>
  <c r="M177" i="14"/>
  <c r="F177" i="14"/>
  <c r="G177" i="14"/>
  <c r="H177" i="14"/>
  <c r="I177" i="14"/>
  <c r="D662" i="29"/>
  <c r="D663" i="29"/>
  <c r="D632" i="29"/>
  <c r="D631" i="29"/>
  <c r="D676" i="29"/>
  <c r="D677" i="29"/>
  <c r="D618" i="29"/>
  <c r="D617" i="29"/>
  <c r="D587" i="29"/>
  <c r="D586" i="29"/>
  <c r="D572" i="29"/>
  <c r="D573" i="29"/>
  <c r="D649" i="29"/>
  <c r="D648" i="29"/>
  <c r="D604" i="29"/>
  <c r="D603" i="29"/>
  <c r="D559" i="29"/>
  <c r="D558" i="29"/>
  <c r="D542" i="29"/>
  <c r="D541" i="29"/>
  <c r="D528" i="29"/>
  <c r="D527" i="29"/>
  <c r="D496" i="29"/>
  <c r="D497" i="29"/>
  <c r="D482" i="29"/>
  <c r="D483" i="29"/>
  <c r="D451" i="29"/>
  <c r="D452" i="29"/>
  <c r="D437" i="29"/>
  <c r="D438" i="29"/>
  <c r="D985" i="29"/>
  <c r="D514" i="29"/>
  <c r="D513" i="29"/>
  <c r="D121" i="14"/>
  <c r="D120" i="14"/>
  <c r="D209" i="14" s="1"/>
  <c r="C239" i="14" s="1"/>
  <c r="D146" i="14"/>
  <c r="D148" i="14" s="1"/>
  <c r="AH134" i="29"/>
  <c r="AH120" i="29"/>
  <c r="AH106" i="29"/>
  <c r="V210" i="29"/>
  <c r="V196" i="29"/>
  <c r="V224" i="29"/>
  <c r="R314" i="29"/>
  <c r="R286" i="29"/>
  <c r="R300" i="29"/>
  <c r="AB345" i="29"/>
  <c r="AB331" i="29"/>
  <c r="AB359" i="29"/>
  <c r="E810" i="29"/>
  <c r="E824" i="29"/>
  <c r="E796" i="29"/>
  <c r="K134" i="29"/>
  <c r="K106" i="29"/>
  <c r="K120" i="29"/>
  <c r="S134" i="29"/>
  <c r="S106" i="29"/>
  <c r="S120" i="29"/>
  <c r="AA134" i="29"/>
  <c r="AA106" i="29"/>
  <c r="AA120" i="29"/>
  <c r="E151" i="29"/>
  <c r="E165" i="29"/>
  <c r="E179" i="29"/>
  <c r="M151" i="29"/>
  <c r="M165" i="29"/>
  <c r="M179" i="29"/>
  <c r="U151" i="29"/>
  <c r="U165" i="29"/>
  <c r="U179" i="29"/>
  <c r="AC151" i="29"/>
  <c r="AC165" i="29"/>
  <c r="AC179" i="29"/>
  <c r="G210" i="29"/>
  <c r="G224" i="29"/>
  <c r="G196" i="29"/>
  <c r="O210" i="29"/>
  <c r="O224" i="29"/>
  <c r="O196" i="29"/>
  <c r="W210" i="29"/>
  <c r="W224" i="29"/>
  <c r="W196" i="29"/>
  <c r="AE210" i="29"/>
  <c r="AE224" i="29"/>
  <c r="AE196" i="29"/>
  <c r="I241" i="29"/>
  <c r="I269" i="29"/>
  <c r="I255" i="29"/>
  <c r="Q241" i="29"/>
  <c r="Q269" i="29"/>
  <c r="Q255" i="29"/>
  <c r="Y241" i="29"/>
  <c r="Y255" i="29"/>
  <c r="Y269" i="29"/>
  <c r="AG241" i="29"/>
  <c r="AG269" i="29"/>
  <c r="AG255" i="29"/>
  <c r="K286" i="29"/>
  <c r="K314" i="29"/>
  <c r="K300" i="29"/>
  <c r="S300" i="29"/>
  <c r="S314" i="29"/>
  <c r="S286" i="29"/>
  <c r="AA314" i="29"/>
  <c r="AA286" i="29"/>
  <c r="AA300" i="29"/>
  <c r="E345" i="29"/>
  <c r="E359" i="29"/>
  <c r="E331" i="29"/>
  <c r="M359" i="29"/>
  <c r="M345" i="29"/>
  <c r="M331" i="29"/>
  <c r="U345" i="29"/>
  <c r="U359" i="29"/>
  <c r="U331" i="29"/>
  <c r="AC331" i="29"/>
  <c r="AC359" i="29"/>
  <c r="AC345" i="29"/>
  <c r="F210" i="29"/>
  <c r="F196" i="29"/>
  <c r="F224" i="29"/>
  <c r="J314" i="29"/>
  <c r="J286" i="29"/>
  <c r="J300" i="29"/>
  <c r="L120" i="29"/>
  <c r="L106" i="29"/>
  <c r="L134" i="29"/>
  <c r="T120" i="29"/>
  <c r="T106" i="29"/>
  <c r="T134" i="29"/>
  <c r="AB120" i="29"/>
  <c r="AB106" i="29"/>
  <c r="AB134" i="29"/>
  <c r="F179" i="29"/>
  <c r="F151" i="29"/>
  <c r="F165" i="29"/>
  <c r="N179" i="29"/>
  <c r="N151" i="29"/>
  <c r="N165" i="29"/>
  <c r="V179" i="29"/>
  <c r="V151" i="29"/>
  <c r="V165" i="29"/>
  <c r="AD179" i="29"/>
  <c r="AD151" i="29"/>
  <c r="AD165" i="29"/>
  <c r="H210" i="29"/>
  <c r="H224" i="29"/>
  <c r="H196" i="29"/>
  <c r="P210" i="29"/>
  <c r="P224" i="29"/>
  <c r="P196" i="29"/>
  <c r="X210" i="29"/>
  <c r="X224" i="29"/>
  <c r="X196" i="29"/>
  <c r="AF210" i="29"/>
  <c r="AF224" i="29"/>
  <c r="AF196" i="29"/>
  <c r="J255" i="29"/>
  <c r="J269" i="29"/>
  <c r="J241" i="29"/>
  <c r="R255" i="29"/>
  <c r="R241" i="29"/>
  <c r="R269" i="29"/>
  <c r="Z255" i="29"/>
  <c r="Z269" i="29"/>
  <c r="Z241" i="29"/>
  <c r="AH255" i="29"/>
  <c r="AH269" i="29"/>
  <c r="AH241" i="29"/>
  <c r="L314" i="29"/>
  <c r="L300" i="29"/>
  <c r="L286" i="29"/>
  <c r="T314" i="29"/>
  <c r="T300" i="29"/>
  <c r="T286" i="29"/>
  <c r="AB314" i="29"/>
  <c r="AB300" i="29"/>
  <c r="AB286" i="29"/>
  <c r="F331" i="29"/>
  <c r="F359" i="29"/>
  <c r="F345" i="29"/>
  <c r="N331" i="29"/>
  <c r="N345" i="29"/>
  <c r="N359" i="29"/>
  <c r="V331" i="29"/>
  <c r="V345" i="29"/>
  <c r="V359" i="29"/>
  <c r="AD331" i="29"/>
  <c r="AD345" i="29"/>
  <c r="AD359" i="29"/>
  <c r="J134" i="29"/>
  <c r="J120" i="29"/>
  <c r="J106" i="29"/>
  <c r="N210" i="29"/>
  <c r="N196" i="29"/>
  <c r="N224" i="29"/>
  <c r="AH314" i="29"/>
  <c r="AH286" i="29"/>
  <c r="AH300" i="29"/>
  <c r="E134" i="29"/>
  <c r="E120" i="29"/>
  <c r="E106" i="29"/>
  <c r="M134" i="29"/>
  <c r="M120" i="29"/>
  <c r="M106" i="29"/>
  <c r="U134" i="29"/>
  <c r="U120" i="29"/>
  <c r="U106" i="29"/>
  <c r="AC134" i="29"/>
  <c r="AC120" i="29"/>
  <c r="AC106" i="29"/>
  <c r="G151" i="29"/>
  <c r="G165" i="29"/>
  <c r="G179" i="29"/>
  <c r="O151" i="29"/>
  <c r="O165" i="29"/>
  <c r="O179" i="29"/>
  <c r="W151" i="29"/>
  <c r="W165" i="29"/>
  <c r="W179" i="29"/>
  <c r="AE151" i="29"/>
  <c r="AE165" i="29"/>
  <c r="AE179" i="29"/>
  <c r="I210" i="29"/>
  <c r="I224" i="29"/>
  <c r="I196" i="29"/>
  <c r="Q210" i="29"/>
  <c r="Q224" i="29"/>
  <c r="Q196" i="29"/>
  <c r="Y210" i="29"/>
  <c r="Y224" i="29"/>
  <c r="Y196" i="29"/>
  <c r="AG210" i="29"/>
  <c r="AG224" i="29"/>
  <c r="AG196" i="29"/>
  <c r="K269" i="29"/>
  <c r="K255" i="29"/>
  <c r="K241" i="29"/>
  <c r="S269" i="29"/>
  <c r="S255" i="29"/>
  <c r="S241" i="29"/>
  <c r="AA255" i="29"/>
  <c r="AA269" i="29"/>
  <c r="AA241" i="29"/>
  <c r="E286" i="29"/>
  <c r="E314" i="29"/>
  <c r="E300" i="29"/>
  <c r="M286" i="29"/>
  <c r="M314" i="29"/>
  <c r="M300" i="29"/>
  <c r="U286" i="29"/>
  <c r="U300" i="29"/>
  <c r="U314" i="29"/>
  <c r="AC286" i="29"/>
  <c r="AC314" i="29"/>
  <c r="AC300" i="29"/>
  <c r="G359" i="29"/>
  <c r="G345" i="29"/>
  <c r="G331" i="29"/>
  <c r="O359" i="29"/>
  <c r="O345" i="29"/>
  <c r="O331" i="29"/>
  <c r="W359" i="29"/>
  <c r="W345" i="29"/>
  <c r="W331" i="29"/>
  <c r="AE359" i="29"/>
  <c r="AE345" i="29"/>
  <c r="AE331" i="29"/>
  <c r="R134" i="29"/>
  <c r="R120" i="29"/>
  <c r="R106" i="29"/>
  <c r="T151" i="29"/>
  <c r="T179" i="29"/>
  <c r="T165" i="29"/>
  <c r="P255" i="29"/>
  <c r="P241" i="29"/>
  <c r="P269" i="29"/>
  <c r="Z314" i="29"/>
  <c r="Z286" i="29"/>
  <c r="Z300" i="29"/>
  <c r="F106" i="29"/>
  <c r="F134" i="29"/>
  <c r="F120" i="29"/>
  <c r="N106" i="29"/>
  <c r="N134" i="29"/>
  <c r="N120" i="29"/>
  <c r="V106" i="29"/>
  <c r="V134" i="29"/>
  <c r="V120" i="29"/>
  <c r="AD106" i="29"/>
  <c r="AD134" i="29"/>
  <c r="AD120" i="29"/>
  <c r="H179" i="29"/>
  <c r="H151" i="29"/>
  <c r="H165" i="29"/>
  <c r="P179" i="29"/>
  <c r="P151" i="29"/>
  <c r="P165" i="29"/>
  <c r="X179" i="29"/>
  <c r="X151" i="29"/>
  <c r="X165" i="29"/>
  <c r="AF179" i="29"/>
  <c r="AF151" i="29"/>
  <c r="AF165" i="29"/>
  <c r="J224" i="29"/>
  <c r="J196" i="29"/>
  <c r="J210" i="29"/>
  <c r="R224" i="29"/>
  <c r="R196" i="29"/>
  <c r="R210" i="29"/>
  <c r="Z224" i="29"/>
  <c r="Z196" i="29"/>
  <c r="Z210" i="29"/>
  <c r="AH224" i="29"/>
  <c r="AH196" i="29"/>
  <c r="AH210" i="29"/>
  <c r="L241" i="29"/>
  <c r="L269" i="29"/>
  <c r="L255" i="29"/>
  <c r="T241" i="29"/>
  <c r="T269" i="29"/>
  <c r="T255" i="29"/>
  <c r="AB241" i="29"/>
  <c r="AB255" i="29"/>
  <c r="AB269" i="29"/>
  <c r="F300" i="29"/>
  <c r="F314" i="29"/>
  <c r="F286" i="29"/>
  <c r="N300" i="29"/>
  <c r="N314" i="29"/>
  <c r="N286" i="29"/>
  <c r="V300" i="29"/>
  <c r="V314" i="29"/>
  <c r="V286" i="29"/>
  <c r="AD300" i="29"/>
  <c r="AD314" i="29"/>
  <c r="AD286" i="29"/>
  <c r="H331" i="29"/>
  <c r="H345" i="29"/>
  <c r="H359" i="29"/>
  <c r="P331" i="29"/>
  <c r="P359" i="29"/>
  <c r="P345" i="29"/>
  <c r="X331" i="29"/>
  <c r="X359" i="29"/>
  <c r="X345" i="29"/>
  <c r="AF331" i="29"/>
  <c r="AF359" i="29"/>
  <c r="AF345" i="29"/>
  <c r="AB151" i="29"/>
  <c r="AB179" i="29"/>
  <c r="AB165" i="29"/>
  <c r="AF255" i="29"/>
  <c r="AF241" i="29"/>
  <c r="AF269" i="29"/>
  <c r="T345" i="29"/>
  <c r="T331" i="29"/>
  <c r="T359" i="29"/>
  <c r="G120" i="29"/>
  <c r="G106" i="29"/>
  <c r="G134" i="29"/>
  <c r="O120" i="29"/>
  <c r="O106" i="29"/>
  <c r="O134" i="29"/>
  <c r="W120" i="29"/>
  <c r="W106" i="29"/>
  <c r="W134" i="29"/>
  <c r="AE120" i="29"/>
  <c r="AE106" i="29"/>
  <c r="AE134" i="29"/>
  <c r="I151" i="29"/>
  <c r="I165" i="29"/>
  <c r="I179" i="29"/>
  <c r="Q151" i="29"/>
  <c r="Q165" i="29"/>
  <c r="Q179" i="29"/>
  <c r="Y151" i="29"/>
  <c r="Y165" i="29"/>
  <c r="Y179" i="29"/>
  <c r="AG151" i="29"/>
  <c r="AG165" i="29"/>
  <c r="AG179" i="29"/>
  <c r="K196" i="29"/>
  <c r="K224" i="29"/>
  <c r="K210" i="29"/>
  <c r="S196" i="29"/>
  <c r="S210" i="29"/>
  <c r="S224" i="29"/>
  <c r="AA196" i="29"/>
  <c r="AA224" i="29"/>
  <c r="AA210" i="29"/>
  <c r="E255" i="29"/>
  <c r="E241" i="29"/>
  <c r="E269" i="29"/>
  <c r="M255" i="29"/>
  <c r="M241" i="29"/>
  <c r="M269" i="29"/>
  <c r="U255" i="29"/>
  <c r="U241" i="29"/>
  <c r="U269" i="29"/>
  <c r="AC255" i="29"/>
  <c r="AC241" i="29"/>
  <c r="AC269" i="29"/>
  <c r="G286" i="29"/>
  <c r="G314" i="29"/>
  <c r="G300" i="29"/>
  <c r="O286" i="29"/>
  <c r="O314" i="29"/>
  <c r="O300" i="29"/>
  <c r="W286" i="29"/>
  <c r="W314" i="29"/>
  <c r="W300" i="29"/>
  <c r="AE286" i="29"/>
  <c r="AE314" i="29"/>
  <c r="AE300" i="29"/>
  <c r="I359" i="29"/>
  <c r="I331" i="29"/>
  <c r="I345" i="29"/>
  <c r="Q359" i="29"/>
  <c r="Q331" i="29"/>
  <c r="Q345" i="29"/>
  <c r="Y359" i="29"/>
  <c r="Y331" i="29"/>
  <c r="Y345" i="29"/>
  <c r="AG359" i="29"/>
  <c r="AG331" i="29"/>
  <c r="AG345" i="29"/>
  <c r="L151" i="29"/>
  <c r="L179" i="29"/>
  <c r="L165" i="29"/>
  <c r="H255" i="29"/>
  <c r="H241" i="29"/>
  <c r="H269" i="29"/>
  <c r="X255" i="29"/>
  <c r="X241" i="29"/>
  <c r="X269" i="29"/>
  <c r="L345" i="29"/>
  <c r="L331" i="29"/>
  <c r="L359" i="29"/>
  <c r="H134" i="29"/>
  <c r="H120" i="29"/>
  <c r="H106" i="29"/>
  <c r="P134" i="29"/>
  <c r="P120" i="29"/>
  <c r="P106" i="29"/>
  <c r="X134" i="29"/>
  <c r="X120" i="29"/>
  <c r="X106" i="29"/>
  <c r="AF134" i="29"/>
  <c r="AF120" i="29"/>
  <c r="AF106" i="29"/>
  <c r="J179" i="29"/>
  <c r="J151" i="29"/>
  <c r="J165" i="29"/>
  <c r="R179" i="29"/>
  <c r="R151" i="29"/>
  <c r="R165" i="29"/>
  <c r="Z179" i="29"/>
  <c r="Z151" i="29"/>
  <c r="Z165" i="29"/>
  <c r="AH179" i="29"/>
  <c r="AH151" i="29"/>
  <c r="AH165" i="29"/>
  <c r="L196" i="29"/>
  <c r="L224" i="29"/>
  <c r="L210" i="29"/>
  <c r="T196" i="29"/>
  <c r="T210" i="29"/>
  <c r="T224" i="29"/>
  <c r="AB196" i="29"/>
  <c r="AB224" i="29"/>
  <c r="AB210" i="29"/>
  <c r="F255" i="29"/>
  <c r="F241" i="29"/>
  <c r="F269" i="29"/>
  <c r="N255" i="29"/>
  <c r="N241" i="29"/>
  <c r="N269" i="29"/>
  <c r="V255" i="29"/>
  <c r="V241" i="29"/>
  <c r="V269" i="29"/>
  <c r="AD241" i="29"/>
  <c r="AD269" i="29"/>
  <c r="AD255" i="29"/>
  <c r="H314" i="29"/>
  <c r="H300" i="29"/>
  <c r="H286" i="29"/>
  <c r="P314" i="29"/>
  <c r="P300" i="29"/>
  <c r="P286" i="29"/>
  <c r="X314" i="29"/>
  <c r="X286" i="29"/>
  <c r="X300" i="29"/>
  <c r="AF300" i="29"/>
  <c r="AF286" i="29"/>
  <c r="AF314" i="29"/>
  <c r="J345" i="29"/>
  <c r="J331" i="29"/>
  <c r="J359" i="29"/>
  <c r="R345" i="29"/>
  <c r="R331" i="29"/>
  <c r="R359" i="29"/>
  <c r="Z345" i="29"/>
  <c r="Z359" i="29"/>
  <c r="Z331" i="29"/>
  <c r="AH345" i="29"/>
  <c r="AH359" i="29"/>
  <c r="AH331" i="29"/>
  <c r="Z134" i="29"/>
  <c r="Z120" i="29"/>
  <c r="Z106" i="29"/>
  <c r="AD210" i="29"/>
  <c r="AD196" i="29"/>
  <c r="AD224" i="29"/>
  <c r="I106" i="29"/>
  <c r="I134" i="29"/>
  <c r="I120" i="29"/>
  <c r="Q106" i="29"/>
  <c r="Q134" i="29"/>
  <c r="Q120" i="29"/>
  <c r="Y106" i="29"/>
  <c r="Y134" i="29"/>
  <c r="Y120" i="29"/>
  <c r="AG106" i="29"/>
  <c r="AG120" i="29"/>
  <c r="AG134" i="29"/>
  <c r="K151" i="29"/>
  <c r="K165" i="29"/>
  <c r="K179" i="29"/>
  <c r="S151" i="29"/>
  <c r="S165" i="29"/>
  <c r="S179" i="29"/>
  <c r="AA151" i="29"/>
  <c r="AA165" i="29"/>
  <c r="AA179" i="29"/>
  <c r="E196" i="29"/>
  <c r="E224" i="29"/>
  <c r="E210" i="29"/>
  <c r="M196" i="29"/>
  <c r="M224" i="29"/>
  <c r="M210" i="29"/>
  <c r="U196" i="29"/>
  <c r="U224" i="29"/>
  <c r="U210" i="29"/>
  <c r="AC196" i="29"/>
  <c r="AC224" i="29"/>
  <c r="AC210" i="29"/>
  <c r="G241" i="29"/>
  <c r="G255" i="29"/>
  <c r="G269" i="29"/>
  <c r="O241" i="29"/>
  <c r="O255" i="29"/>
  <c r="O269" i="29"/>
  <c r="W241" i="29"/>
  <c r="W255" i="29"/>
  <c r="W269" i="29"/>
  <c r="AE241" i="29"/>
  <c r="AE269" i="29"/>
  <c r="AE255" i="29"/>
  <c r="I300" i="29"/>
  <c r="I314" i="29"/>
  <c r="I286" i="29"/>
  <c r="Q300" i="29"/>
  <c r="Q286" i="29"/>
  <c r="Q314" i="29"/>
  <c r="Y300" i="29"/>
  <c r="Y314" i="29"/>
  <c r="Y286" i="29"/>
  <c r="AG300" i="29"/>
  <c r="AG314" i="29"/>
  <c r="AG286" i="29"/>
  <c r="K331" i="29"/>
  <c r="K359" i="29"/>
  <c r="K345" i="29"/>
  <c r="S331" i="29"/>
  <c r="S359" i="29"/>
  <c r="S345" i="29"/>
  <c r="AA331" i="29"/>
  <c r="AA345" i="29"/>
  <c r="AA359" i="29"/>
  <c r="D1054" i="29"/>
  <c r="M186" i="14"/>
  <c r="M1073" i="29" s="1"/>
  <c r="D129" i="14"/>
  <c r="AA75" i="29"/>
  <c r="AA89" i="29"/>
  <c r="AA63" i="29"/>
  <c r="AA62" i="29"/>
  <c r="L174" i="14"/>
  <c r="N174" i="14"/>
  <c r="H174" i="14"/>
  <c r="E174" i="14"/>
  <c r="E175" i="14" s="1"/>
  <c r="F174" i="14"/>
  <c r="K174" i="14"/>
  <c r="K171" i="14"/>
  <c r="I174" i="14"/>
  <c r="F171" i="14"/>
  <c r="P180" i="14"/>
  <c r="Q180" i="14"/>
  <c r="R180" i="14"/>
  <c r="S180" i="14"/>
  <c r="E180" i="14"/>
  <c r="E181" i="14" s="1"/>
  <c r="F180" i="14"/>
  <c r="G180" i="14"/>
  <c r="H180" i="14"/>
  <c r="I180" i="14"/>
  <c r="J180" i="14"/>
  <c r="K180" i="14"/>
  <c r="L180" i="14"/>
  <c r="M180" i="14"/>
  <c r="N180" i="14"/>
  <c r="O180" i="14"/>
  <c r="AE180" i="14"/>
  <c r="AF180" i="14"/>
  <c r="AG180" i="14"/>
  <c r="AH180" i="14"/>
  <c r="T180" i="14"/>
  <c r="U180" i="14"/>
  <c r="V180" i="14"/>
  <c r="W180" i="14"/>
  <c r="X180" i="14"/>
  <c r="Y180" i="14"/>
  <c r="Z180" i="14"/>
  <c r="AA180" i="14"/>
  <c r="AB180" i="14"/>
  <c r="AC180" i="14"/>
  <c r="Q168" i="14"/>
  <c r="E171" i="14"/>
  <c r="E172" i="14" s="1"/>
  <c r="H171" i="14"/>
  <c r="I171" i="14"/>
  <c r="J171" i="14"/>
  <c r="F168" i="14"/>
  <c r="H168" i="14"/>
  <c r="L171" i="14"/>
  <c r="I168" i="14"/>
  <c r="N171" i="14"/>
  <c r="K168" i="14"/>
  <c r="N168" i="14"/>
  <c r="S168" i="14"/>
  <c r="V168" i="14"/>
  <c r="AA168" i="14"/>
  <c r="R168" i="14"/>
  <c r="T168" i="14"/>
  <c r="U168" i="14"/>
  <c r="W168" i="14"/>
  <c r="M171" i="14"/>
  <c r="X168" i="14"/>
  <c r="Y168" i="14"/>
  <c r="E168" i="14"/>
  <c r="E169" i="14" s="1"/>
  <c r="Z168" i="14"/>
  <c r="AB168" i="14"/>
  <c r="AH168" i="14"/>
  <c r="L168" i="14"/>
  <c r="M174" i="14"/>
  <c r="J168" i="14"/>
  <c r="AC168" i="14"/>
  <c r="AD168" i="14"/>
  <c r="AE168" i="14"/>
  <c r="AF168" i="14"/>
  <c r="AG168" i="14"/>
  <c r="M168" i="14"/>
  <c r="P171" i="14"/>
  <c r="P168" i="14"/>
  <c r="O168" i="14"/>
  <c r="O171" i="14"/>
  <c r="O174" i="14"/>
  <c r="P174" i="14"/>
  <c r="G174" i="14"/>
  <c r="R162" i="14"/>
  <c r="S162" i="14"/>
  <c r="U162" i="14"/>
  <c r="T162" i="14"/>
  <c r="V162" i="14"/>
  <c r="W162" i="14"/>
  <c r="X162" i="14"/>
  <c r="Q162" i="14"/>
  <c r="AF15" i="29"/>
  <c r="AG15" i="29"/>
  <c r="R15" i="29"/>
  <c r="Y15" i="29"/>
  <c r="Z15" i="29"/>
  <c r="X15" i="29"/>
  <c r="Q23" i="14"/>
  <c r="Q25" i="14" s="1"/>
  <c r="Q208" i="14"/>
  <c r="P238" i="14" s="1"/>
  <c r="Q206" i="14"/>
  <c r="P236" i="14" s="1"/>
  <c r="Q207" i="14"/>
  <c r="P237" i="14" s="1"/>
  <c r="Q205" i="14"/>
  <c r="P235" i="14" s="1"/>
  <c r="AG23" i="14"/>
  <c r="AG25" i="14" s="1"/>
  <c r="AG208" i="14"/>
  <c r="AF238" i="14" s="1"/>
  <c r="AG205" i="14"/>
  <c r="AF235" i="14" s="1"/>
  <c r="AG206" i="14"/>
  <c r="AF236" i="14" s="1"/>
  <c r="AG207" i="14"/>
  <c r="AF237" i="14" s="1"/>
  <c r="R206" i="14"/>
  <c r="Q236" i="14" s="1"/>
  <c r="R208" i="14"/>
  <c r="Q238" i="14" s="1"/>
  <c r="R205" i="14"/>
  <c r="Q235" i="14" s="1"/>
  <c r="R23" i="14"/>
  <c r="R25" i="14" s="1"/>
  <c r="R207" i="14"/>
  <c r="Q237" i="14" s="1"/>
  <c r="AH206" i="14"/>
  <c r="AG236" i="14" s="1"/>
  <c r="AH208" i="14"/>
  <c r="AG238" i="14" s="1"/>
  <c r="AH207" i="14"/>
  <c r="AG237" i="14" s="1"/>
  <c r="AH205" i="14"/>
  <c r="AG235" i="14" s="1"/>
  <c r="AH23" i="14"/>
  <c r="AH25" i="14" s="1"/>
  <c r="S205" i="14"/>
  <c r="R235" i="14" s="1"/>
  <c r="S207" i="14"/>
  <c r="R237" i="14" s="1"/>
  <c r="S206" i="14"/>
  <c r="R236" i="14" s="1"/>
  <c r="S208" i="14"/>
  <c r="R238" i="14" s="1"/>
  <c r="S23" i="14"/>
  <c r="S25" i="14" s="1"/>
  <c r="T205" i="14"/>
  <c r="S235" i="14" s="1"/>
  <c r="T207" i="14"/>
  <c r="S237" i="14" s="1"/>
  <c r="T206" i="14"/>
  <c r="S236" i="14" s="1"/>
  <c r="T23" i="14"/>
  <c r="T25" i="14" s="1"/>
  <c r="T208" i="14"/>
  <c r="S238" i="14" s="1"/>
  <c r="E41" i="14"/>
  <c r="E39" i="14" s="1"/>
  <c r="E208" i="14" s="1"/>
  <c r="E38" i="14"/>
  <c r="E36" i="14" s="1"/>
  <c r="E32" i="14"/>
  <c r="E30" i="14" s="1"/>
  <c r="E29" i="14"/>
  <c r="E27" i="14" s="1"/>
  <c r="E204" i="14" s="1"/>
  <c r="E35" i="14"/>
  <c r="E33" i="14" s="1"/>
  <c r="U204" i="14"/>
  <c r="U205" i="14"/>
  <c r="T235" i="14" s="1"/>
  <c r="U207" i="14"/>
  <c r="T237" i="14" s="1"/>
  <c r="U206" i="14"/>
  <c r="T236" i="14" s="1"/>
  <c r="U23" i="14"/>
  <c r="U25" i="14" s="1"/>
  <c r="U208" i="14"/>
  <c r="T238" i="14" s="1"/>
  <c r="F205" i="14"/>
  <c r="E235" i="14" s="1"/>
  <c r="F207" i="14"/>
  <c r="E237" i="14" s="1"/>
  <c r="F23" i="14"/>
  <c r="F25" i="14" s="1"/>
  <c r="F206" i="14"/>
  <c r="E236" i="14" s="1"/>
  <c r="F208" i="14"/>
  <c r="E238" i="14" s="1"/>
  <c r="V205" i="14"/>
  <c r="U235" i="14" s="1"/>
  <c r="V207" i="14"/>
  <c r="U237" i="14" s="1"/>
  <c r="V23" i="14"/>
  <c r="V25" i="14" s="1"/>
  <c r="V206" i="14"/>
  <c r="U236" i="14" s="1"/>
  <c r="V208" i="14"/>
  <c r="U238" i="14" s="1"/>
  <c r="G23" i="14"/>
  <c r="G25" i="14" s="1"/>
  <c r="G208" i="14"/>
  <c r="F238" i="14" s="1"/>
  <c r="G207" i="14"/>
  <c r="F237" i="14" s="1"/>
  <c r="G205" i="14"/>
  <c r="F235" i="14" s="1"/>
  <c r="G206" i="14"/>
  <c r="F236" i="14" s="1"/>
  <c r="W23" i="14"/>
  <c r="W25" i="14" s="1"/>
  <c r="W207" i="14"/>
  <c r="V237" i="14" s="1"/>
  <c r="W208" i="14"/>
  <c r="V238" i="14" s="1"/>
  <c r="W205" i="14"/>
  <c r="V235" i="14" s="1"/>
  <c r="W206" i="14"/>
  <c r="V236" i="14" s="1"/>
  <c r="H208" i="14"/>
  <c r="G238" i="14" s="1"/>
  <c r="H23" i="14"/>
  <c r="H25" i="14" s="1"/>
  <c r="H207" i="14"/>
  <c r="G237" i="14" s="1"/>
  <c r="H205" i="14"/>
  <c r="G235" i="14" s="1"/>
  <c r="H206" i="14"/>
  <c r="G236" i="14" s="1"/>
  <c r="X208" i="14"/>
  <c r="W238" i="14" s="1"/>
  <c r="X23" i="14"/>
  <c r="X25" i="14" s="1"/>
  <c r="X205" i="14"/>
  <c r="W235" i="14" s="1"/>
  <c r="X206" i="14"/>
  <c r="W236" i="14" s="1"/>
  <c r="X207" i="14"/>
  <c r="W237" i="14" s="1"/>
  <c r="I208" i="14"/>
  <c r="H238" i="14" s="1"/>
  <c r="I23" i="14"/>
  <c r="I25" i="14" s="1"/>
  <c r="I207" i="14"/>
  <c r="H237" i="14" s="1"/>
  <c r="I205" i="14"/>
  <c r="H235" i="14" s="1"/>
  <c r="I206" i="14"/>
  <c r="H236" i="14" s="1"/>
  <c r="Y208" i="14"/>
  <c r="X238" i="14" s="1"/>
  <c r="Y23" i="14"/>
  <c r="Y25" i="14" s="1"/>
  <c r="Y207" i="14"/>
  <c r="X237" i="14" s="1"/>
  <c r="Y205" i="14"/>
  <c r="X235" i="14" s="1"/>
  <c r="Y206" i="14"/>
  <c r="X236" i="14" s="1"/>
  <c r="J208" i="14"/>
  <c r="I238" i="14" s="1"/>
  <c r="J206" i="14"/>
  <c r="I236" i="14" s="1"/>
  <c r="J207" i="14"/>
  <c r="I237" i="14" s="1"/>
  <c r="J205" i="14"/>
  <c r="I235" i="14" s="1"/>
  <c r="J23" i="14"/>
  <c r="J25" i="14" s="1"/>
  <c r="Z208" i="14"/>
  <c r="Y238" i="14" s="1"/>
  <c r="Z206" i="14"/>
  <c r="Y236" i="14" s="1"/>
  <c r="Z205" i="14"/>
  <c r="Y235" i="14" s="1"/>
  <c r="Z207" i="14"/>
  <c r="Y237" i="14" s="1"/>
  <c r="Z23" i="14"/>
  <c r="Z25" i="14" s="1"/>
  <c r="K208" i="14"/>
  <c r="J238" i="14" s="1"/>
  <c r="K207" i="14"/>
  <c r="J237" i="14" s="1"/>
  <c r="K206" i="14"/>
  <c r="J236" i="14" s="1"/>
  <c r="K23" i="14"/>
  <c r="K25" i="14" s="1"/>
  <c r="AA208" i="14"/>
  <c r="Z238" i="14" s="1"/>
  <c r="AA205" i="14"/>
  <c r="Z235" i="14" s="1"/>
  <c r="AA207" i="14"/>
  <c r="Z237" i="14" s="1"/>
  <c r="AA206" i="14"/>
  <c r="Z236" i="14" s="1"/>
  <c r="AA23" i="14"/>
  <c r="AA25" i="14" s="1"/>
  <c r="L205" i="14"/>
  <c r="K235" i="14" s="1"/>
  <c r="L207" i="14"/>
  <c r="K237" i="14" s="1"/>
  <c r="L206" i="14"/>
  <c r="K236" i="14" s="1"/>
  <c r="L208" i="14"/>
  <c r="K238" i="14" s="1"/>
  <c r="L23" i="14"/>
  <c r="L25" i="14" s="1"/>
  <c r="AB205" i="14"/>
  <c r="AA235" i="14" s="1"/>
  <c r="AB207" i="14"/>
  <c r="AA237" i="14" s="1"/>
  <c r="AB206" i="14"/>
  <c r="AA236" i="14" s="1"/>
  <c r="AB23" i="14"/>
  <c r="AB25" i="14" s="1"/>
  <c r="AB208" i="14"/>
  <c r="AA238" i="14" s="1"/>
  <c r="M23" i="14"/>
  <c r="M25" i="14" s="1"/>
  <c r="M204" i="14"/>
  <c r="M205" i="14"/>
  <c r="L235" i="14" s="1"/>
  <c r="M207" i="14"/>
  <c r="L237" i="14" s="1"/>
  <c r="M206" i="14"/>
  <c r="L236" i="14" s="1"/>
  <c r="M208" i="14"/>
  <c r="L238" i="14" s="1"/>
  <c r="AC23" i="14"/>
  <c r="AC25" i="14" s="1"/>
  <c r="AC204" i="14"/>
  <c r="AC205" i="14"/>
  <c r="AB235" i="14" s="1"/>
  <c r="AC207" i="14"/>
  <c r="AB237" i="14" s="1"/>
  <c r="AC206" i="14"/>
  <c r="AB236" i="14" s="1"/>
  <c r="AC208" i="14"/>
  <c r="AB238" i="14" s="1"/>
  <c r="N23" i="14"/>
  <c r="N25" i="14" s="1"/>
  <c r="N205" i="14"/>
  <c r="M235" i="14" s="1"/>
  <c r="N207" i="14"/>
  <c r="M237" i="14" s="1"/>
  <c r="N208" i="14"/>
  <c r="M238" i="14" s="1"/>
  <c r="N206" i="14"/>
  <c r="M236" i="14" s="1"/>
  <c r="AD23" i="14"/>
  <c r="AD25" i="14" s="1"/>
  <c r="AD205" i="14"/>
  <c r="AC235" i="14" s="1"/>
  <c r="AD207" i="14"/>
  <c r="AC237" i="14" s="1"/>
  <c r="AD206" i="14"/>
  <c r="AC236" i="14" s="1"/>
  <c r="AD208" i="14"/>
  <c r="AC238" i="14" s="1"/>
  <c r="O23" i="14"/>
  <c r="O25" i="14" s="1"/>
  <c r="O208" i="14"/>
  <c r="N238" i="14" s="1"/>
  <c r="O207" i="14"/>
  <c r="N237" i="14" s="1"/>
  <c r="O205" i="14"/>
  <c r="N235" i="14" s="1"/>
  <c r="O206" i="14"/>
  <c r="N236" i="14" s="1"/>
  <c r="AE23" i="14"/>
  <c r="AE25" i="14" s="1"/>
  <c r="AE208" i="14"/>
  <c r="AD238" i="14" s="1"/>
  <c r="AE207" i="14"/>
  <c r="AD237" i="14" s="1"/>
  <c r="AE206" i="14"/>
  <c r="AD236" i="14" s="1"/>
  <c r="AE205" i="14"/>
  <c r="AD235" i="14" s="1"/>
  <c r="P23" i="14"/>
  <c r="P25" i="14" s="1"/>
  <c r="P208" i="14"/>
  <c r="O238" i="14" s="1"/>
  <c r="P206" i="14"/>
  <c r="O236" i="14" s="1"/>
  <c r="P207" i="14"/>
  <c r="O237" i="14" s="1"/>
  <c r="AF23" i="14"/>
  <c r="AF25" i="14" s="1"/>
  <c r="AF208" i="14"/>
  <c r="AE238" i="14" s="1"/>
  <c r="AF207" i="14"/>
  <c r="AE237" i="14" s="1"/>
  <c r="AF205" i="14"/>
  <c r="AE235" i="14" s="1"/>
  <c r="AF206" i="14"/>
  <c r="AE236" i="14" s="1"/>
  <c r="L186" i="14"/>
  <c r="L1073" i="29" s="1"/>
  <c r="E645" i="29"/>
  <c r="E555" i="29"/>
  <c r="E600" i="29"/>
  <c r="A919" i="29"/>
  <c r="A377" i="29"/>
  <c r="A381" i="29"/>
  <c r="F24" i="31"/>
  <c r="U65" i="14"/>
  <c r="E65" i="14"/>
  <c r="I25" i="37"/>
  <c r="I32" i="37"/>
  <c r="E15" i="37"/>
  <c r="H30" i="37"/>
  <c r="H10" i="37"/>
  <c r="H15" i="37"/>
  <c r="H32" i="37"/>
  <c r="U25" i="37"/>
  <c r="F25" i="37" s="1"/>
  <c r="M25" i="37"/>
  <c r="B25" i="37" s="1"/>
  <c r="V25" i="37"/>
  <c r="G25" i="37" s="1"/>
  <c r="N25" i="37"/>
  <c r="C25" i="37" s="1"/>
  <c r="H25" i="37"/>
  <c r="D25" i="37"/>
  <c r="E25" i="37"/>
  <c r="E196" i="14"/>
  <c r="F196" i="14" s="1"/>
  <c r="G196" i="14" s="1"/>
  <c r="K65" i="14"/>
  <c r="AG65" i="14"/>
  <c r="H63" i="14"/>
  <c r="H218" i="14" s="1"/>
  <c r="G246" i="14" s="1"/>
  <c r="P63" i="14"/>
  <c r="P218" i="14" s="1"/>
  <c r="O246" i="14" s="1"/>
  <c r="X63" i="14"/>
  <c r="X218" i="14" s="1"/>
  <c r="W246" i="14" s="1"/>
  <c r="AF63" i="14"/>
  <c r="AF218" i="14" s="1"/>
  <c r="AE246" i="14" s="1"/>
  <c r="F171" i="54"/>
  <c r="K63" i="14"/>
  <c r="K218" i="14" s="1"/>
  <c r="J246" i="14" s="1"/>
  <c r="S63" i="14"/>
  <c r="S218" i="14" s="1"/>
  <c r="R246" i="14" s="1"/>
  <c r="AA63" i="14"/>
  <c r="AA218" i="14" s="1"/>
  <c r="Z246" i="14" s="1"/>
  <c r="AA32" i="54"/>
  <c r="N186" i="14"/>
  <c r="N1073" i="29" s="1"/>
  <c r="G186" i="14"/>
  <c r="G1073" i="29" s="1"/>
  <c r="H186" i="14"/>
  <c r="H1073" i="29" s="1"/>
  <c r="F32" i="31"/>
  <c r="F48" i="31"/>
  <c r="I186" i="14"/>
  <c r="I1073" i="29" s="1"/>
  <c r="E220" i="14"/>
  <c r="D248" i="14" s="1"/>
  <c r="J186" i="14"/>
  <c r="J1073" i="29" s="1"/>
  <c r="K186" i="14"/>
  <c r="K1073" i="29" s="1"/>
  <c r="E187" i="14"/>
  <c r="F56" i="31"/>
  <c r="E186" i="14"/>
  <c r="E1073" i="29" s="1"/>
  <c r="AA15" i="29"/>
  <c r="L65" i="14"/>
  <c r="V65" i="14"/>
  <c r="AH65" i="14"/>
  <c r="F16" i="31"/>
  <c r="AI46" i="14"/>
  <c r="M65" i="14"/>
  <c r="Y65" i="14"/>
  <c r="E195" i="14"/>
  <c r="N65" i="14"/>
  <c r="Z65" i="14"/>
  <c r="AI48" i="14"/>
  <c r="AI50" i="14"/>
  <c r="AI52" i="14"/>
  <c r="AI56" i="14"/>
  <c r="AI58" i="14"/>
  <c r="Q65" i="14"/>
  <c r="AA65" i="14"/>
  <c r="AI54" i="14"/>
  <c r="F65" i="14"/>
  <c r="R65" i="14"/>
  <c r="AB65" i="14"/>
  <c r="I65" i="14"/>
  <c r="S65" i="14"/>
  <c r="AC65" i="14"/>
  <c r="F173" i="54"/>
  <c r="J65" i="14"/>
  <c r="T65" i="14"/>
  <c r="AD65" i="14"/>
  <c r="F172" i="54"/>
  <c r="F60" i="31"/>
  <c r="M9" i="37"/>
  <c r="M27" i="37"/>
  <c r="M26" i="37"/>
  <c r="U27" i="37"/>
  <c r="U26" i="37"/>
  <c r="V35" i="37"/>
  <c r="V26" i="37"/>
  <c r="V27" i="37"/>
  <c r="N26" i="37"/>
  <c r="N27" i="37"/>
  <c r="H17" i="37"/>
  <c r="I9" i="37"/>
  <c r="I30" i="37"/>
  <c r="U11" i="37"/>
  <c r="U13" i="37"/>
  <c r="U20" i="37"/>
  <c r="V4" i="37"/>
  <c r="V5" i="37"/>
  <c r="H5" i="37"/>
  <c r="H7" i="37"/>
  <c r="M11" i="37"/>
  <c r="V16" i="37"/>
  <c r="V23" i="37"/>
  <c r="M30" i="37"/>
  <c r="H4" i="37"/>
  <c r="N6" i="37"/>
  <c r="Q13" i="31" s="1"/>
  <c r="V8" i="37"/>
  <c r="N4" i="37"/>
  <c r="V6" i="37"/>
  <c r="M17" i="37"/>
  <c r="U32" i="37"/>
  <c r="F32" i="37" s="1"/>
  <c r="U45" i="37"/>
  <c r="N33" i="37"/>
  <c r="N12" i="37"/>
  <c r="N14" i="37"/>
  <c r="N21" i="37"/>
  <c r="H9" i="37"/>
  <c r="V14" i="37"/>
  <c r="H24" i="37"/>
  <c r="U5" i="37"/>
  <c r="I10" i="37"/>
  <c r="I15" i="37"/>
  <c r="D41" i="37"/>
  <c r="M4" i="37"/>
  <c r="U6" i="37"/>
  <c r="N7" i="37"/>
  <c r="V9" i="37"/>
  <c r="G9" i="37" s="1"/>
  <c r="M12" i="37"/>
  <c r="U14" i="37"/>
  <c r="D15" i="37"/>
  <c r="N15" i="37"/>
  <c r="C15" i="37" s="1"/>
  <c r="V17" i="37"/>
  <c r="M21" i="37"/>
  <c r="U23" i="37"/>
  <c r="N24" i="37"/>
  <c r="V30" i="37"/>
  <c r="G30" i="37" s="1"/>
  <c r="M33" i="37"/>
  <c r="U35" i="37"/>
  <c r="N45" i="37"/>
  <c r="M6" i="37"/>
  <c r="U8" i="37"/>
  <c r="N9" i="37"/>
  <c r="V11" i="37"/>
  <c r="M14" i="37"/>
  <c r="U16" i="37"/>
  <c r="N17" i="37"/>
  <c r="V20" i="37"/>
  <c r="M23" i="37"/>
  <c r="E24" i="37"/>
  <c r="U29" i="37"/>
  <c r="N30" i="37"/>
  <c r="V32" i="37"/>
  <c r="G32" i="37" s="1"/>
  <c r="M35" i="37"/>
  <c r="P41" i="31" s="1"/>
  <c r="D425" i="29" s="1"/>
  <c r="U36" i="37"/>
  <c r="U37" i="37"/>
  <c r="M20" i="37"/>
  <c r="U22" i="37"/>
  <c r="N23" i="37"/>
  <c r="D24" i="37"/>
  <c r="V29" i="37"/>
  <c r="M32" i="37"/>
  <c r="U34" i="37"/>
  <c r="N35" i="37"/>
  <c r="V36" i="37"/>
  <c r="N38" i="37"/>
  <c r="U44" i="37"/>
  <c r="P70" i="31"/>
  <c r="D723" i="29" s="1"/>
  <c r="U40" i="37"/>
  <c r="M38" i="37"/>
  <c r="U43" i="37"/>
  <c r="M41" i="37"/>
  <c r="L79" i="31"/>
  <c r="D833" i="29" s="1"/>
  <c r="M44" i="37"/>
  <c r="U41" i="37"/>
  <c r="M39" i="37"/>
  <c r="M45" i="37"/>
  <c r="U39" i="37"/>
  <c r="M37" i="37"/>
  <c r="U42" i="37"/>
  <c r="M40" i="37"/>
  <c r="M8" i="37"/>
  <c r="U10" i="37"/>
  <c r="F10" i="37" s="1"/>
  <c r="N11" i="37"/>
  <c r="V13" i="37"/>
  <c r="M16" i="37"/>
  <c r="U19" i="37"/>
  <c r="N20" i="37"/>
  <c r="V22" i="37"/>
  <c r="M29" i="37"/>
  <c r="U31" i="37"/>
  <c r="N32" i="37"/>
  <c r="V34" i="37"/>
  <c r="N39" i="37"/>
  <c r="V40" i="37"/>
  <c r="M43" i="37"/>
  <c r="V43" i="37"/>
  <c r="N41" i="37"/>
  <c r="N44" i="37"/>
  <c r="V38" i="37"/>
  <c r="V41" i="37"/>
  <c r="V44" i="37"/>
  <c r="N42" i="37"/>
  <c r="V42" i="37"/>
  <c r="N40" i="37"/>
  <c r="V45" i="37"/>
  <c r="N43" i="37"/>
  <c r="V37" i="37"/>
  <c r="M5" i="37"/>
  <c r="U7" i="37"/>
  <c r="N8" i="37"/>
  <c r="V10" i="37"/>
  <c r="G10" i="37" s="1"/>
  <c r="E12" i="37"/>
  <c r="M13" i="37"/>
  <c r="U15" i="37"/>
  <c r="F15" i="37" s="1"/>
  <c r="N16" i="37"/>
  <c r="V19" i="37"/>
  <c r="M22" i="37"/>
  <c r="U24" i="37"/>
  <c r="N29" i="37"/>
  <c r="V31" i="37"/>
  <c r="M34" i="37"/>
  <c r="U38" i="37"/>
  <c r="O31" i="31"/>
  <c r="U4" i="37"/>
  <c r="N5" i="37"/>
  <c r="V7" i="37"/>
  <c r="M10" i="37"/>
  <c r="U12" i="37"/>
  <c r="N13" i="37"/>
  <c r="V15" i="37"/>
  <c r="G15" i="37" s="1"/>
  <c r="M19" i="37"/>
  <c r="U21" i="37"/>
  <c r="N22" i="37"/>
  <c r="V24" i="37"/>
  <c r="M31" i="37"/>
  <c r="U33" i="37"/>
  <c r="N34" i="37"/>
  <c r="M36" i="37"/>
  <c r="P85" i="31" s="1"/>
  <c r="N37" i="37"/>
  <c r="V39" i="37"/>
  <c r="Q57" i="31"/>
  <c r="D606" i="29" s="1"/>
  <c r="M7" i="37"/>
  <c r="U9" i="37"/>
  <c r="F9" i="37" s="1"/>
  <c r="N10" i="37"/>
  <c r="V12" i="37"/>
  <c r="M15" i="37"/>
  <c r="B15" i="37" s="1"/>
  <c r="U17" i="37"/>
  <c r="N19" i="37"/>
  <c r="V21" i="37"/>
  <c r="M24" i="37"/>
  <c r="U30" i="37"/>
  <c r="F30" i="37" s="1"/>
  <c r="N31" i="37"/>
  <c r="V33" i="37"/>
  <c r="N36" i="37"/>
  <c r="Q85" i="31" s="1"/>
  <c r="M42" i="37"/>
  <c r="A386" i="29"/>
  <c r="A382" i="29"/>
  <c r="A385" i="29"/>
  <c r="A380" i="29"/>
  <c r="A389" i="29"/>
  <c r="A384" i="29"/>
  <c r="A379" i="29"/>
  <c r="A388" i="29"/>
  <c r="A383" i="29"/>
  <c r="A378" i="29"/>
  <c r="E465" i="29"/>
  <c r="A907" i="29"/>
  <c r="A906" i="29"/>
  <c r="A908" i="29"/>
  <c r="A905" i="29"/>
  <c r="A900" i="29"/>
  <c r="E898" i="29"/>
  <c r="F54" i="29"/>
  <c r="F1033" i="29" s="1"/>
  <c r="A936" i="29"/>
  <c r="A928" i="29"/>
  <c r="A933" i="29"/>
  <c r="A935" i="29"/>
  <c r="A934" i="29"/>
  <c r="A922" i="29"/>
  <c r="A920" i="29"/>
  <c r="A914" i="29"/>
  <c r="D1106" i="29"/>
  <c r="D1116" i="29" s="1"/>
  <c r="D1130" i="29" s="1"/>
  <c r="AJ11" i="29"/>
  <c r="AI1072" i="29"/>
  <c r="AJ1072" i="29"/>
  <c r="AK1072" i="29"/>
  <c r="AK11" i="29"/>
  <c r="AH15" i="29"/>
  <c r="J15" i="29"/>
  <c r="K15" i="29"/>
  <c r="X33" i="54"/>
  <c r="X46" i="54"/>
  <c r="S15" i="29"/>
  <c r="A127" i="29"/>
  <c r="A120" i="29"/>
  <c r="A126" i="29"/>
  <c r="A128" i="29"/>
  <c r="A125" i="29"/>
  <c r="D239" i="29"/>
  <c r="AK32" i="29"/>
  <c r="AJ32" i="29"/>
  <c r="AI32" i="29"/>
  <c r="E749" i="29"/>
  <c r="F46" i="29"/>
  <c r="D1059" i="29"/>
  <c r="AK28" i="29"/>
  <c r="AJ28" i="29"/>
  <c r="AI28" i="29"/>
  <c r="D59" i="29"/>
  <c r="D27" i="29"/>
  <c r="D948" i="29" s="1"/>
  <c r="A141" i="29"/>
  <c r="A134" i="29"/>
  <c r="A140" i="29"/>
  <c r="A142" i="29"/>
  <c r="A139" i="29"/>
  <c r="D149" i="29"/>
  <c r="AI30" i="29"/>
  <c r="AK30" i="29"/>
  <c r="AJ30" i="29"/>
  <c r="AK29" i="29"/>
  <c r="D104" i="29"/>
  <c r="AJ29" i="29"/>
  <c r="AI29" i="29"/>
  <c r="D284" i="29"/>
  <c r="AJ33" i="29"/>
  <c r="AI33" i="29"/>
  <c r="AK33" i="29"/>
  <c r="D329" i="29"/>
  <c r="AK34" i="29"/>
  <c r="AJ34" i="29"/>
  <c r="AI34" i="29"/>
  <c r="E420" i="29"/>
  <c r="A113" i="29"/>
  <c r="A106" i="29"/>
  <c r="A112" i="29"/>
  <c r="A114" i="29"/>
  <c r="A111" i="29"/>
  <c r="D194" i="29"/>
  <c r="AK31" i="29"/>
  <c r="AJ31" i="29"/>
  <c r="AI31" i="29"/>
  <c r="E839" i="29"/>
  <c r="F48" i="29"/>
  <c r="A336" i="29"/>
  <c r="A341" i="29"/>
  <c r="A333" i="29"/>
  <c r="A338" i="29"/>
  <c r="A343" i="29"/>
  <c r="A335" i="29"/>
  <c r="A340" i="29"/>
  <c r="A332" i="29"/>
  <c r="A337" i="29"/>
  <c r="A339" i="29"/>
  <c r="A331" i="29"/>
  <c r="A334" i="29"/>
  <c r="A342" i="29"/>
  <c r="A511" i="29"/>
  <c r="A548" i="29"/>
  <c r="A540" i="29"/>
  <c r="A545" i="29"/>
  <c r="A550" i="29"/>
  <c r="A542" i="29"/>
  <c r="A547" i="29"/>
  <c r="A552" i="29"/>
  <c r="A544" i="29"/>
  <c r="A549" i="29"/>
  <c r="A541" i="29"/>
  <c r="A551" i="29"/>
  <c r="A543" i="29"/>
  <c r="A546" i="29"/>
  <c r="O51" i="31"/>
  <c r="D552" i="29" s="1"/>
  <c r="A852" i="29"/>
  <c r="A844" i="29"/>
  <c r="A846" i="29"/>
  <c r="A841" i="29"/>
  <c r="A847" i="29"/>
  <c r="A843" i="29"/>
  <c r="A850" i="29"/>
  <c r="A853" i="29"/>
  <c r="A849" i="29"/>
  <c r="A845" i="29"/>
  <c r="A842" i="29"/>
  <c r="A848" i="29"/>
  <c r="A851" i="29"/>
  <c r="A879" i="29"/>
  <c r="A876" i="29"/>
  <c r="A878" i="29"/>
  <c r="A870" i="29"/>
  <c r="A881" i="29"/>
  <c r="A880" i="29"/>
  <c r="A877" i="29"/>
  <c r="A874" i="29"/>
  <c r="A873" i="29"/>
  <c r="A869" i="29"/>
  <c r="A872" i="29"/>
  <c r="A875" i="29"/>
  <c r="A871" i="29"/>
  <c r="O83" i="31"/>
  <c r="D881" i="29" s="1"/>
  <c r="L61" i="29"/>
  <c r="T61" i="29"/>
  <c r="AB61" i="29"/>
  <c r="L75" i="29"/>
  <c r="T75" i="29"/>
  <c r="AB75" i="29"/>
  <c r="L89" i="29"/>
  <c r="T89" i="29"/>
  <c r="AB89" i="29"/>
  <c r="A265" i="29"/>
  <c r="A255" i="29"/>
  <c r="A262" i="29"/>
  <c r="A267" i="29"/>
  <c r="A257" i="29"/>
  <c r="A264" i="29"/>
  <c r="A261" i="29"/>
  <c r="A263" i="29"/>
  <c r="A260" i="29"/>
  <c r="A259" i="29"/>
  <c r="A258" i="29"/>
  <c r="A256" i="29"/>
  <c r="A266" i="29"/>
  <c r="F64" i="31"/>
  <c r="F12" i="31"/>
  <c r="P18" i="31"/>
  <c r="L19" i="31"/>
  <c r="Q22" i="31"/>
  <c r="A296" i="29"/>
  <c r="A293" i="29"/>
  <c r="A298" i="29"/>
  <c r="A290" i="29"/>
  <c r="A295" i="29"/>
  <c r="A292" i="29"/>
  <c r="A297" i="29"/>
  <c r="A289" i="29"/>
  <c r="A291" i="29"/>
  <c r="A286" i="29"/>
  <c r="A287" i="29"/>
  <c r="A288" i="29"/>
  <c r="A294" i="29"/>
  <c r="A324" i="29"/>
  <c r="A316" i="29"/>
  <c r="A321" i="29"/>
  <c r="A326" i="29"/>
  <c r="A318" i="29"/>
  <c r="A323" i="29"/>
  <c r="A315" i="29"/>
  <c r="A320" i="29"/>
  <c r="A325" i="29"/>
  <c r="A317" i="29"/>
  <c r="A319" i="29"/>
  <c r="A322" i="29"/>
  <c r="A314" i="29"/>
  <c r="P33" i="31"/>
  <c r="L34" i="31"/>
  <c r="P35" i="31"/>
  <c r="Q38" i="31"/>
  <c r="D395" i="29" s="1"/>
  <c r="A476" i="29"/>
  <c r="A468" i="29"/>
  <c r="A473" i="29"/>
  <c r="A478" i="29"/>
  <c r="A470" i="29"/>
  <c r="A475" i="29"/>
  <c r="A467" i="29"/>
  <c r="A472" i="29"/>
  <c r="A477" i="29"/>
  <c r="A469" i="29"/>
  <c r="A474" i="29"/>
  <c r="A479" i="29"/>
  <c r="A471" i="29"/>
  <c r="A505" i="29"/>
  <c r="A497" i="29"/>
  <c r="A502" i="29"/>
  <c r="A507" i="29"/>
  <c r="A499" i="29"/>
  <c r="A504" i="29"/>
  <c r="A496" i="29"/>
  <c r="A501" i="29"/>
  <c r="A506" i="29"/>
  <c r="A498" i="29"/>
  <c r="A500" i="29"/>
  <c r="A503" i="29"/>
  <c r="A495" i="29"/>
  <c r="O47" i="31"/>
  <c r="D507" i="29" s="1"/>
  <c r="P49" i="31"/>
  <c r="D515" i="29" s="1"/>
  <c r="L50" i="31"/>
  <c r="D535" i="29" s="1"/>
  <c r="P51" i="31"/>
  <c r="D543" i="29" s="1"/>
  <c r="Q53" i="31"/>
  <c r="D561" i="29" s="1"/>
  <c r="Q55" i="31"/>
  <c r="D589" i="29" s="1"/>
  <c r="A672" i="29"/>
  <c r="A664" i="29"/>
  <c r="A669" i="29"/>
  <c r="A661" i="29"/>
  <c r="A666" i="29"/>
  <c r="A671" i="29"/>
  <c r="A663" i="29"/>
  <c r="A668" i="29"/>
  <c r="A673" i="29"/>
  <c r="A665" i="29"/>
  <c r="A670" i="29"/>
  <c r="A662" i="29"/>
  <c r="A667" i="29"/>
  <c r="O62" i="31"/>
  <c r="D673" i="29" s="1"/>
  <c r="Q70" i="31"/>
  <c r="A808" i="29"/>
  <c r="A798" i="29"/>
  <c r="A802" i="29"/>
  <c r="A807" i="29"/>
  <c r="A797" i="29"/>
  <c r="A801" i="29"/>
  <c r="A800" i="29"/>
  <c r="A799" i="29"/>
  <c r="A806" i="29"/>
  <c r="A805" i="29"/>
  <c r="A804" i="29"/>
  <c r="A803" i="29"/>
  <c r="A796" i="29"/>
  <c r="O77" i="31"/>
  <c r="D808" i="29" s="1"/>
  <c r="A834" i="29"/>
  <c r="A824" i="29"/>
  <c r="A831" i="29"/>
  <c r="A836" i="29"/>
  <c r="A826" i="29"/>
  <c r="A833" i="29"/>
  <c r="A830" i="29"/>
  <c r="A835" i="29"/>
  <c r="A825" i="29"/>
  <c r="A832" i="29"/>
  <c r="A829" i="29"/>
  <c r="A828" i="29"/>
  <c r="A827" i="29"/>
  <c r="O79" i="31"/>
  <c r="D836" i="29" s="1"/>
  <c r="P81" i="31"/>
  <c r="D844" i="29" s="1"/>
  <c r="L82" i="31"/>
  <c r="D864" i="29" s="1"/>
  <c r="P83" i="31"/>
  <c r="D872" i="29" s="1"/>
  <c r="F47" i="29"/>
  <c r="E61" i="29"/>
  <c r="M61" i="29"/>
  <c r="U61" i="29"/>
  <c r="AC61" i="29"/>
  <c r="E75" i="29"/>
  <c r="M75" i="29"/>
  <c r="U75" i="29"/>
  <c r="AC75" i="29"/>
  <c r="E89" i="29"/>
  <c r="M89" i="29"/>
  <c r="U89" i="29"/>
  <c r="AC89" i="29"/>
  <c r="A249" i="29"/>
  <c r="A246" i="29"/>
  <c r="A245" i="29"/>
  <c r="A244" i="29"/>
  <c r="A251" i="29"/>
  <c r="A241" i="29"/>
  <c r="A248" i="29"/>
  <c r="A253" i="29"/>
  <c r="A243" i="29"/>
  <c r="A247" i="29"/>
  <c r="A242" i="29"/>
  <c r="A252" i="29"/>
  <c r="A250" i="29"/>
  <c r="O27" i="31"/>
  <c r="Q35" i="31"/>
  <c r="A433" i="29"/>
  <c r="A425" i="29"/>
  <c r="A430" i="29"/>
  <c r="A422" i="29"/>
  <c r="A427" i="29"/>
  <c r="A432" i="29"/>
  <c r="A424" i="29"/>
  <c r="A429" i="29"/>
  <c r="A434" i="29"/>
  <c r="A426" i="29"/>
  <c r="A431" i="29"/>
  <c r="A423" i="29"/>
  <c r="A428" i="29"/>
  <c r="A461" i="29"/>
  <c r="A453" i="29"/>
  <c r="A458" i="29"/>
  <c r="A450" i="29"/>
  <c r="A455" i="29"/>
  <c r="A460" i="29"/>
  <c r="A452" i="29"/>
  <c r="A457" i="29"/>
  <c r="A462" i="29"/>
  <c r="A454" i="29"/>
  <c r="A459" i="29"/>
  <c r="A451" i="29"/>
  <c r="A456" i="29"/>
  <c r="O43" i="31"/>
  <c r="D462" i="29" s="1"/>
  <c r="Q49" i="31"/>
  <c r="D516" i="29" s="1"/>
  <c r="Q51" i="31"/>
  <c r="D544" i="29" s="1"/>
  <c r="A809" i="29"/>
  <c r="A615" i="29"/>
  <c r="O58" i="31"/>
  <c r="D628" i="29" s="1"/>
  <c r="A757" i="29"/>
  <c r="A762" i="29"/>
  <c r="A759" i="29"/>
  <c r="A756" i="29"/>
  <c r="A758" i="29"/>
  <c r="A760" i="29"/>
  <c r="A751" i="29"/>
  <c r="A763" i="29"/>
  <c r="A753" i="29"/>
  <c r="A761" i="29"/>
  <c r="A755" i="29"/>
  <c r="A752" i="29"/>
  <c r="A754" i="29"/>
  <c r="A791" i="29"/>
  <c r="A783" i="29"/>
  <c r="A785" i="29"/>
  <c r="A790" i="29"/>
  <c r="A782" i="29"/>
  <c r="A784" i="29"/>
  <c r="A788" i="29"/>
  <c r="A787" i="29"/>
  <c r="A781" i="29"/>
  <c r="A786" i="29"/>
  <c r="A780" i="29"/>
  <c r="A779" i="29"/>
  <c r="A789" i="29"/>
  <c r="O75" i="31"/>
  <c r="Q81" i="31"/>
  <c r="D845" i="29" s="1"/>
  <c r="Q83" i="31"/>
  <c r="D873" i="29" s="1"/>
  <c r="E44" i="29"/>
  <c r="E690" i="29" s="1"/>
  <c r="F61" i="29"/>
  <c r="N61" i="29"/>
  <c r="V61" i="29"/>
  <c r="AD61" i="29"/>
  <c r="F75" i="29"/>
  <c r="N75" i="29"/>
  <c r="V75" i="29"/>
  <c r="AD75" i="29"/>
  <c r="F89" i="29"/>
  <c r="N89" i="29"/>
  <c r="V89" i="29"/>
  <c r="AD89" i="29"/>
  <c r="Q11" i="31"/>
  <c r="A170" i="29"/>
  <c r="A169" i="29"/>
  <c r="A168" i="29"/>
  <c r="A175" i="29"/>
  <c r="A165" i="29"/>
  <c r="A172" i="29"/>
  <c r="A177" i="29"/>
  <c r="A167" i="29"/>
  <c r="A174" i="29"/>
  <c r="A171" i="29"/>
  <c r="A176" i="29"/>
  <c r="A166" i="29"/>
  <c r="A173" i="29"/>
  <c r="Q33" i="31"/>
  <c r="P10" i="31"/>
  <c r="L11" i="31"/>
  <c r="A208" i="29"/>
  <c r="A198" i="29"/>
  <c r="A205" i="29"/>
  <c r="A202" i="29"/>
  <c r="A207" i="29"/>
  <c r="A197" i="29"/>
  <c r="A204" i="29"/>
  <c r="A201" i="29"/>
  <c r="A200" i="29"/>
  <c r="A199" i="29"/>
  <c r="A206" i="29"/>
  <c r="A196" i="29"/>
  <c r="A203" i="29"/>
  <c r="O21" i="31"/>
  <c r="A235" i="29"/>
  <c r="A225" i="29"/>
  <c r="A232" i="29"/>
  <c r="A229" i="29"/>
  <c r="A228" i="29"/>
  <c r="A227" i="29"/>
  <c r="A234" i="29"/>
  <c r="A224" i="29"/>
  <c r="A231" i="29"/>
  <c r="A233" i="29"/>
  <c r="A230" i="29"/>
  <c r="A226" i="29"/>
  <c r="A236" i="29"/>
  <c r="O23" i="31"/>
  <c r="P25" i="31"/>
  <c r="L26" i="31"/>
  <c r="P27" i="31"/>
  <c r="F36" i="31"/>
  <c r="A417" i="29"/>
  <c r="A413" i="29"/>
  <c r="A409" i="29"/>
  <c r="A405" i="29"/>
  <c r="A416" i="29"/>
  <c r="A412" i="29"/>
  <c r="A408" i="29"/>
  <c r="A415" i="29"/>
  <c r="A411" i="29"/>
  <c r="A407" i="29"/>
  <c r="A414" i="29"/>
  <c r="A410" i="29"/>
  <c r="A406" i="29"/>
  <c r="O39" i="31"/>
  <c r="D417" i="29" s="1"/>
  <c r="L42" i="31"/>
  <c r="D445" i="29" s="1"/>
  <c r="P43" i="31"/>
  <c r="D453" i="29" s="1"/>
  <c r="F52" i="31"/>
  <c r="A578" i="29"/>
  <c r="A583" i="29"/>
  <c r="A575" i="29"/>
  <c r="A580" i="29"/>
  <c r="A577" i="29"/>
  <c r="A582" i="29"/>
  <c r="A579" i="29"/>
  <c r="A576" i="29"/>
  <c r="A581" i="29"/>
  <c r="A574" i="29"/>
  <c r="A571" i="29"/>
  <c r="A573" i="29"/>
  <c r="A572" i="29"/>
  <c r="O54" i="31"/>
  <c r="D583" i="29" s="1"/>
  <c r="L57" i="31"/>
  <c r="D611" i="29" s="1"/>
  <c r="P58" i="31"/>
  <c r="D619" i="29" s="1"/>
  <c r="L59" i="31"/>
  <c r="D639" i="29" s="1"/>
  <c r="A705" i="29"/>
  <c r="A744" i="29"/>
  <c r="A736" i="29"/>
  <c r="A741" i="29"/>
  <c r="A746" i="29"/>
  <c r="A738" i="29"/>
  <c r="A743" i="29"/>
  <c r="A735" i="29"/>
  <c r="A740" i="29"/>
  <c r="A745" i="29"/>
  <c r="A737" i="29"/>
  <c r="A739" i="29"/>
  <c r="A742" i="29"/>
  <c r="A734" i="29"/>
  <c r="O71" i="31"/>
  <c r="D746" i="29" s="1"/>
  <c r="P73" i="31"/>
  <c r="D754" i="29" s="1"/>
  <c r="L74" i="31"/>
  <c r="D774" i="29" s="1"/>
  <c r="P75" i="31"/>
  <c r="D782" i="29" s="1"/>
  <c r="F84" i="31"/>
  <c r="G61" i="29"/>
  <c r="O61" i="29"/>
  <c r="W61" i="29"/>
  <c r="AE61" i="29"/>
  <c r="G75" i="29"/>
  <c r="O75" i="29"/>
  <c r="W75" i="29"/>
  <c r="AE75" i="29"/>
  <c r="G89" i="29"/>
  <c r="O89" i="29"/>
  <c r="W89" i="29"/>
  <c r="AE89" i="29"/>
  <c r="O18" i="31"/>
  <c r="A364" i="29"/>
  <c r="A369" i="29"/>
  <c r="A361" i="29"/>
  <c r="A366" i="29"/>
  <c r="A371" i="29"/>
  <c r="A363" i="29"/>
  <c r="A368" i="29"/>
  <c r="A360" i="29"/>
  <c r="A365" i="29"/>
  <c r="A367" i="29"/>
  <c r="A359" i="29"/>
  <c r="A362" i="29"/>
  <c r="A370" i="29"/>
  <c r="Q18" i="31"/>
  <c r="A186" i="29"/>
  <c r="A191" i="29"/>
  <c r="A181" i="29"/>
  <c r="A188" i="29"/>
  <c r="A185" i="29"/>
  <c r="A190" i="29"/>
  <c r="A180" i="29"/>
  <c r="A187" i="29"/>
  <c r="A184" i="29"/>
  <c r="A183" i="29"/>
  <c r="A189" i="29"/>
  <c r="A179" i="29"/>
  <c r="O19" i="31"/>
  <c r="O34" i="31"/>
  <c r="Q41" i="31"/>
  <c r="D426" i="29" s="1"/>
  <c r="Q43" i="31"/>
  <c r="D454" i="29" s="1"/>
  <c r="A534" i="29"/>
  <c r="A526" i="29"/>
  <c r="A531" i="29"/>
  <c r="A536" i="29"/>
  <c r="A528" i="29"/>
  <c r="A533" i="29"/>
  <c r="A538" i="29"/>
  <c r="A530" i="29"/>
  <c r="A535" i="29"/>
  <c r="A527" i="29"/>
  <c r="A537" i="29"/>
  <c r="A529" i="29"/>
  <c r="A532" i="29"/>
  <c r="O50" i="31"/>
  <c r="D538" i="29" s="1"/>
  <c r="Q58" i="31"/>
  <c r="D620" i="29" s="1"/>
  <c r="Q73" i="31"/>
  <c r="D755" i="29" s="1"/>
  <c r="Q75" i="31"/>
  <c r="D783" i="29" s="1"/>
  <c r="F80" i="31"/>
  <c r="A867" i="29"/>
  <c r="A861" i="29"/>
  <c r="A858" i="29"/>
  <c r="A860" i="29"/>
  <c r="A865" i="29"/>
  <c r="A862" i="29"/>
  <c r="A856" i="29"/>
  <c r="A857" i="29"/>
  <c r="A866" i="29"/>
  <c r="A864" i="29"/>
  <c r="A863" i="29"/>
  <c r="A855" i="29"/>
  <c r="A859" i="29"/>
  <c r="O82" i="31"/>
  <c r="D867" i="29" s="1"/>
  <c r="E45" i="29"/>
  <c r="H61" i="29"/>
  <c r="P61" i="29"/>
  <c r="X61" i="29"/>
  <c r="AF61" i="29"/>
  <c r="H75" i="29"/>
  <c r="P75" i="29"/>
  <c r="X75" i="29"/>
  <c r="AF75" i="29"/>
  <c r="H89" i="29"/>
  <c r="P89" i="29"/>
  <c r="X89" i="29"/>
  <c r="AF89" i="29"/>
  <c r="O26" i="31"/>
  <c r="Q26" i="31"/>
  <c r="A279" i="29"/>
  <c r="A271" i="29"/>
  <c r="A276" i="29"/>
  <c r="A281" i="29"/>
  <c r="A273" i="29"/>
  <c r="A278" i="29"/>
  <c r="A270" i="29"/>
  <c r="A275" i="29"/>
  <c r="A277" i="29"/>
  <c r="A269" i="29"/>
  <c r="A274" i="29"/>
  <c r="A280" i="29"/>
  <c r="A272" i="29"/>
  <c r="Q10" i="31"/>
  <c r="A162" i="29"/>
  <c r="A152" i="29"/>
  <c r="A159" i="29"/>
  <c r="A156" i="29"/>
  <c r="A155" i="29"/>
  <c r="A154" i="29"/>
  <c r="A161" i="29"/>
  <c r="A151" i="29"/>
  <c r="A158" i="29"/>
  <c r="A163" i="29"/>
  <c r="A153" i="29"/>
  <c r="A160" i="29"/>
  <c r="A157" i="29"/>
  <c r="Q27" i="31"/>
  <c r="A350" i="29"/>
  <c r="A355" i="29"/>
  <c r="A347" i="29"/>
  <c r="A352" i="29"/>
  <c r="A357" i="29"/>
  <c r="A349" i="29"/>
  <c r="A354" i="29"/>
  <c r="A346" i="29"/>
  <c r="A351" i="29"/>
  <c r="A353" i="29"/>
  <c r="A345" i="29"/>
  <c r="A348" i="29"/>
  <c r="A356" i="29"/>
  <c r="O15" i="31"/>
  <c r="P17" i="31"/>
  <c r="L18" i="31"/>
  <c r="P19" i="31"/>
  <c r="Q21" i="31"/>
  <c r="Q23" i="31"/>
  <c r="F28" i="31"/>
  <c r="A310" i="29"/>
  <c r="A302" i="29"/>
  <c r="A307" i="29"/>
  <c r="A312" i="29"/>
  <c r="A304" i="29"/>
  <c r="A309" i="29"/>
  <c r="A301" i="29"/>
  <c r="A306" i="29"/>
  <c r="A311" i="29"/>
  <c r="A303" i="29"/>
  <c r="A305" i="29"/>
  <c r="A300" i="29"/>
  <c r="A308" i="29"/>
  <c r="O30" i="31"/>
  <c r="P34" i="31"/>
  <c r="L35" i="31"/>
  <c r="Q39" i="31"/>
  <c r="D409" i="29" s="1"/>
  <c r="F44" i="31"/>
  <c r="A491" i="29"/>
  <c r="A493" i="29"/>
  <c r="A490" i="29"/>
  <c r="A492" i="29"/>
  <c r="A482" i="29"/>
  <c r="A487" i="29"/>
  <c r="A484" i="29"/>
  <c r="A481" i="29"/>
  <c r="A486" i="29"/>
  <c r="A489" i="29"/>
  <c r="A483" i="29"/>
  <c r="A488" i="29"/>
  <c r="A485" i="29"/>
  <c r="O46" i="31"/>
  <c r="D493" i="29" s="1"/>
  <c r="L49" i="31"/>
  <c r="D521" i="29" s="1"/>
  <c r="P50" i="31"/>
  <c r="D529" i="29" s="1"/>
  <c r="L51" i="31"/>
  <c r="D549" i="29" s="1"/>
  <c r="Q54" i="31"/>
  <c r="D575" i="29" s="1"/>
  <c r="A646" i="29"/>
  <c r="O61" i="31"/>
  <c r="D659" i="29" s="1"/>
  <c r="A685" i="29"/>
  <c r="A687" i="29"/>
  <c r="A678" i="29"/>
  <c r="A683" i="29"/>
  <c r="A675" i="29"/>
  <c r="A680" i="29"/>
  <c r="A686" i="29"/>
  <c r="A677" i="29"/>
  <c r="A682" i="29"/>
  <c r="A679" i="29"/>
  <c r="A684" i="29"/>
  <c r="A676" i="29"/>
  <c r="A681" i="29"/>
  <c r="O63" i="31"/>
  <c r="D687" i="29" s="1"/>
  <c r="Q69" i="31"/>
  <c r="D710" i="29" s="1"/>
  <c r="Q71" i="31"/>
  <c r="D738" i="29" s="1"/>
  <c r="F76" i="31"/>
  <c r="O78" i="31"/>
  <c r="D822" i="29" s="1"/>
  <c r="L81" i="31"/>
  <c r="D850" i="29" s="1"/>
  <c r="P82" i="31"/>
  <c r="D858" i="29" s="1"/>
  <c r="L83" i="31"/>
  <c r="D878" i="29" s="1"/>
  <c r="AI11" i="29"/>
  <c r="I61" i="29"/>
  <c r="Q61" i="29"/>
  <c r="Y61" i="29"/>
  <c r="AG61" i="29"/>
  <c r="I75" i="29"/>
  <c r="Q75" i="29"/>
  <c r="Y75" i="29"/>
  <c r="AG75" i="29"/>
  <c r="I89" i="29"/>
  <c r="Q89" i="29"/>
  <c r="Y89" i="29"/>
  <c r="AG89" i="29"/>
  <c r="F40" i="31"/>
  <c r="A601" i="29"/>
  <c r="O57" i="31"/>
  <c r="D614" i="29" s="1"/>
  <c r="A777" i="29"/>
  <c r="A771" i="29"/>
  <c r="A776" i="29"/>
  <c r="A768" i="29"/>
  <c r="A773" i="29"/>
  <c r="A765" i="29"/>
  <c r="A770" i="29"/>
  <c r="A775" i="29"/>
  <c r="A772" i="29"/>
  <c r="A774" i="29"/>
  <c r="A766" i="29"/>
  <c r="A767" i="29"/>
  <c r="A769" i="29"/>
  <c r="O74" i="31"/>
  <c r="D777" i="29" s="1"/>
  <c r="A60" i="29"/>
  <c r="J61" i="29"/>
  <c r="R61" i="29"/>
  <c r="Z61" i="29"/>
  <c r="AH61" i="29"/>
  <c r="A74" i="29"/>
  <c r="J75" i="29"/>
  <c r="R75" i="29"/>
  <c r="Z75" i="29"/>
  <c r="AH75" i="29"/>
  <c r="A88" i="29"/>
  <c r="J89" i="29"/>
  <c r="R89" i="29"/>
  <c r="Z89" i="29"/>
  <c r="AH89" i="29"/>
  <c r="O11" i="31"/>
  <c r="A447" i="29"/>
  <c r="A439" i="29"/>
  <c r="A444" i="29"/>
  <c r="A436" i="29"/>
  <c r="A441" i="29"/>
  <c r="A446" i="29"/>
  <c r="A438" i="29"/>
  <c r="A443" i="29"/>
  <c r="A448" i="29"/>
  <c r="A440" i="29"/>
  <c r="A445" i="29"/>
  <c r="A437" i="29"/>
  <c r="A442" i="29"/>
  <c r="O42" i="31"/>
  <c r="D448" i="29" s="1"/>
  <c r="A635" i="29"/>
  <c r="A640" i="29"/>
  <c r="A632" i="29"/>
  <c r="A637" i="29"/>
  <c r="A642" i="29"/>
  <c r="A634" i="29"/>
  <c r="A639" i="29"/>
  <c r="A631" i="29"/>
  <c r="A636" i="29"/>
  <c r="A641" i="29"/>
  <c r="A633" i="29"/>
  <c r="A638" i="29"/>
  <c r="A630" i="29"/>
  <c r="O59" i="31"/>
  <c r="D642" i="29" s="1"/>
  <c r="F72" i="31"/>
  <c r="F20" i="31"/>
  <c r="A219" i="29"/>
  <c r="A216" i="29"/>
  <c r="A221" i="29"/>
  <c r="A218" i="29"/>
  <c r="A215" i="29"/>
  <c r="A214" i="29"/>
  <c r="A213" i="29"/>
  <c r="A217" i="29"/>
  <c r="A220" i="29"/>
  <c r="A211" i="29"/>
  <c r="A210" i="29"/>
  <c r="A212" i="29"/>
  <c r="A222" i="29"/>
  <c r="O22" i="31"/>
  <c r="P26" i="31"/>
  <c r="L27" i="31"/>
  <c r="A400" i="29"/>
  <c r="A396" i="29"/>
  <c r="A392" i="29"/>
  <c r="A403" i="29"/>
  <c r="A399" i="29"/>
  <c r="A395" i="29"/>
  <c r="A391" i="29"/>
  <c r="A402" i="29"/>
  <c r="A398" i="29"/>
  <c r="A394" i="29"/>
  <c r="A401" i="29"/>
  <c r="A397" i="29"/>
  <c r="A393" i="29"/>
  <c r="O38" i="31"/>
  <c r="D403" i="29" s="1"/>
  <c r="P42" i="31"/>
  <c r="D439" i="29" s="1"/>
  <c r="L43" i="31"/>
  <c r="D459" i="29" s="1"/>
  <c r="A556" i="29"/>
  <c r="O53" i="31"/>
  <c r="D569" i="29" s="1"/>
  <c r="A592" i="29"/>
  <c r="A597" i="29"/>
  <c r="A589" i="29"/>
  <c r="A594" i="29"/>
  <c r="A586" i="29"/>
  <c r="A591" i="29"/>
  <c r="A596" i="29"/>
  <c r="A588" i="29"/>
  <c r="A593" i="29"/>
  <c r="A585" i="29"/>
  <c r="A590" i="29"/>
  <c r="A595" i="29"/>
  <c r="A587" i="29"/>
  <c r="O55" i="31"/>
  <c r="D597" i="29" s="1"/>
  <c r="P57" i="31"/>
  <c r="D605" i="29" s="1"/>
  <c r="L58" i="31"/>
  <c r="D625" i="29" s="1"/>
  <c r="P59" i="31"/>
  <c r="D633" i="29" s="1"/>
  <c r="A730" i="29"/>
  <c r="A722" i="29"/>
  <c r="A727" i="29"/>
  <c r="A732" i="29"/>
  <c r="A729" i="29"/>
  <c r="A726" i="29"/>
  <c r="A731" i="29"/>
  <c r="A725" i="29"/>
  <c r="A728" i="29"/>
  <c r="A724" i="29"/>
  <c r="A723" i="29"/>
  <c r="A721" i="29"/>
  <c r="A720" i="29"/>
  <c r="O70" i="31"/>
  <c r="P74" i="31"/>
  <c r="L75" i="31"/>
  <c r="D788" i="29" s="1"/>
  <c r="K61" i="29"/>
  <c r="S61" i="29"/>
  <c r="K75" i="29"/>
  <c r="S75" i="29"/>
  <c r="K89" i="29"/>
  <c r="S89" i="29"/>
  <c r="I51" i="54"/>
  <c r="B246" i="14"/>
  <c r="G221" i="14"/>
  <c r="F249" i="14" s="1"/>
  <c r="G65" i="14"/>
  <c r="O221" i="14"/>
  <c r="N249" i="14" s="1"/>
  <c r="O65" i="14"/>
  <c r="W221" i="14"/>
  <c r="V249" i="14" s="1"/>
  <c r="W65" i="14"/>
  <c r="AE221" i="14"/>
  <c r="AD249" i="14" s="1"/>
  <c r="AE65" i="14"/>
  <c r="I50" i="54"/>
  <c r="B245" i="14"/>
  <c r="I48" i="54"/>
  <c r="B243" i="14"/>
  <c r="AI66" i="14"/>
  <c r="I52" i="54"/>
  <c r="B247" i="14"/>
  <c r="AI222" i="14"/>
  <c r="H65" i="14"/>
  <c r="P65" i="14"/>
  <c r="X65" i="14"/>
  <c r="AF65" i="14"/>
  <c r="AI70" i="14"/>
  <c r="AI224" i="14"/>
  <c r="AI223" i="14"/>
  <c r="AI68" i="14"/>
  <c r="I49" i="54"/>
  <c r="B244" i="14"/>
  <c r="B242" i="14"/>
  <c r="I47" i="54"/>
  <c r="I15" i="29"/>
  <c r="Q15" i="29"/>
  <c r="L15" i="29"/>
  <c r="T15" i="29"/>
  <c r="AB15" i="29"/>
  <c r="E15" i="29"/>
  <c r="M15" i="29"/>
  <c r="U15" i="29"/>
  <c r="AC15" i="29"/>
  <c r="F15" i="29"/>
  <c r="N15" i="29"/>
  <c r="V15" i="29"/>
  <c r="AD15" i="29"/>
  <c r="AI67" i="14"/>
  <c r="AI69" i="14"/>
  <c r="G15" i="29"/>
  <c r="O15" i="29"/>
  <c r="W15" i="29"/>
  <c r="AE15" i="29"/>
  <c r="B248" i="14"/>
  <c r="I53" i="54"/>
  <c r="I54" i="54"/>
  <c r="B249" i="14"/>
  <c r="I55" i="54"/>
  <c r="B250" i="14"/>
  <c r="B251" i="14"/>
  <c r="I56" i="54"/>
  <c r="B252" i="14"/>
  <c r="I57" i="54"/>
  <c r="H15" i="29"/>
  <c r="P15" i="29"/>
  <c r="G195" i="14"/>
  <c r="J146" i="54"/>
  <c r="J144" i="54"/>
  <c r="J142" i="54"/>
  <c r="J140" i="54"/>
  <c r="J138" i="54"/>
  <c r="J136" i="54"/>
  <c r="K134" i="54"/>
  <c r="J145" i="54"/>
  <c r="J143" i="54"/>
  <c r="J141" i="54"/>
  <c r="J139" i="54"/>
  <c r="J137" i="54"/>
  <c r="E192" i="14"/>
  <c r="D107" i="54"/>
  <c r="Y216" i="54" s="1"/>
  <c r="J162" i="14"/>
  <c r="M162" i="14"/>
  <c r="E162" i="14"/>
  <c r="E163" i="14" s="1"/>
  <c r="O162" i="14"/>
  <c r="D137" i="14"/>
  <c r="D139" i="14" s="1"/>
  <c r="F162" i="14"/>
  <c r="L162" i="14"/>
  <c r="G162" i="14"/>
  <c r="P162" i="14"/>
  <c r="H162" i="14"/>
  <c r="I162" i="14"/>
  <c r="D131" i="14"/>
  <c r="E82" i="14" s="1"/>
  <c r="E943" i="29" s="1"/>
  <c r="K162" i="14"/>
  <c r="D118" i="14"/>
  <c r="D107" i="14" s="1"/>
  <c r="E106" i="14" s="1"/>
  <c r="G60" i="14"/>
  <c r="G215" i="14" s="1"/>
  <c r="F243" i="14" s="1"/>
  <c r="E61" i="14"/>
  <c r="E216" i="14" s="1"/>
  <c r="AE63" i="14"/>
  <c r="AE218" i="14" s="1"/>
  <c r="AD246" i="14" s="1"/>
  <c r="L60" i="14"/>
  <c r="L215" i="14" s="1"/>
  <c r="K243" i="14" s="1"/>
  <c r="H61" i="14"/>
  <c r="H216" i="14" s="1"/>
  <c r="G244" i="14" s="1"/>
  <c r="AH63" i="14"/>
  <c r="AH218" i="14" s="1"/>
  <c r="AG246" i="14" s="1"/>
  <c r="O60" i="14"/>
  <c r="O215" i="14" s="1"/>
  <c r="N243" i="14" s="1"/>
  <c r="M61" i="14"/>
  <c r="M216" i="14" s="1"/>
  <c r="L244" i="14" s="1"/>
  <c r="G63" i="14"/>
  <c r="G218" i="14" s="1"/>
  <c r="F246" i="14" s="1"/>
  <c r="P205" i="14"/>
  <c r="O235" i="14" s="1"/>
  <c r="T60" i="14"/>
  <c r="T215" i="14" s="1"/>
  <c r="S243" i="14" s="1"/>
  <c r="P61" i="14"/>
  <c r="P216" i="14" s="1"/>
  <c r="O244" i="14" s="1"/>
  <c r="J63" i="14"/>
  <c r="J218" i="14" s="1"/>
  <c r="I246" i="14" s="1"/>
  <c r="H64" i="14"/>
  <c r="H219" i="14" s="1"/>
  <c r="G247" i="14" s="1"/>
  <c r="K59" i="14"/>
  <c r="K214" i="14" s="1"/>
  <c r="J242" i="14" s="1"/>
  <c r="W60" i="14"/>
  <c r="W215" i="14" s="1"/>
  <c r="V243" i="14" s="1"/>
  <c r="U61" i="14"/>
  <c r="U216" i="14" s="1"/>
  <c r="T244" i="14" s="1"/>
  <c r="O63" i="14"/>
  <c r="O218" i="14" s="1"/>
  <c r="N246" i="14" s="1"/>
  <c r="P64" i="14"/>
  <c r="P219" i="14" s="1"/>
  <c r="O247" i="14" s="1"/>
  <c r="S59" i="14"/>
  <c r="S214" i="14" s="1"/>
  <c r="R242" i="14" s="1"/>
  <c r="AB60" i="14"/>
  <c r="AB215" i="14" s="1"/>
  <c r="AA243" i="14" s="1"/>
  <c r="X61" i="14"/>
  <c r="X216" i="14" s="1"/>
  <c r="W244" i="14" s="1"/>
  <c r="R63" i="14"/>
  <c r="R218" i="14" s="1"/>
  <c r="Q246" i="14" s="1"/>
  <c r="X64" i="14"/>
  <c r="X219" i="14" s="1"/>
  <c r="W247" i="14" s="1"/>
  <c r="AA59" i="14"/>
  <c r="AA214" i="14" s="1"/>
  <c r="Z242" i="14" s="1"/>
  <c r="AE60" i="14"/>
  <c r="AE215" i="14" s="1"/>
  <c r="AD243" i="14" s="1"/>
  <c r="AC61" i="14"/>
  <c r="AC216" i="14" s="1"/>
  <c r="AB244" i="14" s="1"/>
  <c r="W63" i="14"/>
  <c r="W218" i="14" s="1"/>
  <c r="V246" i="14" s="1"/>
  <c r="AF64" i="14"/>
  <c r="AF219" i="14" s="1"/>
  <c r="AE247" i="14" s="1"/>
  <c r="AF61" i="14"/>
  <c r="AF216" i="14" s="1"/>
  <c r="AE244" i="14" s="1"/>
  <c r="Z63" i="14"/>
  <c r="Z218" i="14" s="1"/>
  <c r="Y246" i="14" s="1"/>
  <c r="E165" i="14"/>
  <c r="E166" i="14" s="1"/>
  <c r="J165" i="14"/>
  <c r="L165" i="14"/>
  <c r="O165" i="14"/>
  <c r="T165" i="14"/>
  <c r="W165" i="14"/>
  <c r="G165" i="14"/>
  <c r="I165" i="14"/>
  <c r="H165" i="14"/>
  <c r="P165" i="14"/>
  <c r="X165" i="14"/>
  <c r="Q165" i="14"/>
  <c r="Y165" i="14"/>
  <c r="R165" i="14"/>
  <c r="Z165" i="14"/>
  <c r="K165" i="14"/>
  <c r="S165" i="14"/>
  <c r="AA165" i="14"/>
  <c r="M165" i="14"/>
  <c r="U165" i="14"/>
  <c r="F165" i="14"/>
  <c r="N165" i="14"/>
  <c r="V165" i="14"/>
  <c r="AF165" i="14"/>
  <c r="AG165" i="14"/>
  <c r="D213" i="14"/>
  <c r="C241" i="14" s="1"/>
  <c r="AH165" i="14"/>
  <c r="J113" i="54"/>
  <c r="AB165" i="14"/>
  <c r="AC165" i="14"/>
  <c r="AD165" i="14"/>
  <c r="I59" i="14"/>
  <c r="I60" i="14"/>
  <c r="I215" i="14" s="1"/>
  <c r="H243" i="14" s="1"/>
  <c r="I61" i="14"/>
  <c r="I216" i="14" s="1"/>
  <c r="H244" i="14" s="1"/>
  <c r="I62" i="14"/>
  <c r="I217" i="14" s="1"/>
  <c r="H245" i="14" s="1"/>
  <c r="I63" i="14"/>
  <c r="I218" i="14" s="1"/>
  <c r="H246" i="14" s="1"/>
  <c r="I64" i="14"/>
  <c r="I219" i="14" s="1"/>
  <c r="H247" i="14" s="1"/>
  <c r="Q59" i="14"/>
  <c r="Q60" i="14"/>
  <c r="Q215" i="14" s="1"/>
  <c r="P243" i="14" s="1"/>
  <c r="Q61" i="14"/>
  <c r="Q216" i="14" s="1"/>
  <c r="P244" i="14" s="1"/>
  <c r="Q62" i="14"/>
  <c r="Q217" i="14" s="1"/>
  <c r="P245" i="14" s="1"/>
  <c r="Q63" i="14"/>
  <c r="Q218" i="14" s="1"/>
  <c r="P246" i="14" s="1"/>
  <c r="Q64" i="14"/>
  <c r="Q219" i="14" s="1"/>
  <c r="P247" i="14" s="1"/>
  <c r="Y59" i="14"/>
  <c r="Y60" i="14"/>
  <c r="Y215" i="14" s="1"/>
  <c r="X243" i="14" s="1"/>
  <c r="Y61" i="14"/>
  <c r="Y216" i="14" s="1"/>
  <c r="X244" i="14" s="1"/>
  <c r="Y62" i="14"/>
  <c r="Y217" i="14" s="1"/>
  <c r="X245" i="14" s="1"/>
  <c r="Y63" i="14"/>
  <c r="Y218" i="14" s="1"/>
  <c r="X246" i="14" s="1"/>
  <c r="Y64" i="14"/>
  <c r="Y219" i="14" s="1"/>
  <c r="X247" i="14" s="1"/>
  <c r="AG59" i="14"/>
  <c r="AG60" i="14"/>
  <c r="AG215" i="14" s="1"/>
  <c r="AF243" i="14" s="1"/>
  <c r="AG61" i="14"/>
  <c r="AG216" i="14" s="1"/>
  <c r="AF244" i="14" s="1"/>
  <c r="AG62" i="14"/>
  <c r="AG217" i="14" s="1"/>
  <c r="AF245" i="14" s="1"/>
  <c r="AG63" i="14"/>
  <c r="AG218" i="14" s="1"/>
  <c r="AF246" i="14" s="1"/>
  <c r="AG64" i="14"/>
  <c r="AG219" i="14" s="1"/>
  <c r="AF247" i="14" s="1"/>
  <c r="V62" i="14"/>
  <c r="V217" i="14" s="1"/>
  <c r="U245" i="14" s="1"/>
  <c r="N59" i="14"/>
  <c r="AD62" i="14"/>
  <c r="AD217" i="14" s="1"/>
  <c r="AC245" i="14" s="1"/>
  <c r="F64" i="14"/>
  <c r="F219" i="14" s="1"/>
  <c r="E247" i="14" s="1"/>
  <c r="F60" i="14"/>
  <c r="F215" i="14" s="1"/>
  <c r="E243" i="14" s="1"/>
  <c r="F61" i="14"/>
  <c r="F216" i="14" s="1"/>
  <c r="E244" i="14" s="1"/>
  <c r="F63" i="14"/>
  <c r="F218" i="14" s="1"/>
  <c r="E246" i="14" s="1"/>
  <c r="N64" i="14"/>
  <c r="N219" i="14" s="1"/>
  <c r="M247" i="14" s="1"/>
  <c r="N60" i="14"/>
  <c r="N215" i="14" s="1"/>
  <c r="M243" i="14" s="1"/>
  <c r="N61" i="14"/>
  <c r="N216" i="14" s="1"/>
  <c r="M244" i="14" s="1"/>
  <c r="N63" i="14"/>
  <c r="N218" i="14" s="1"/>
  <c r="M246" i="14" s="1"/>
  <c r="V64" i="14"/>
  <c r="V219" i="14" s="1"/>
  <c r="U247" i="14" s="1"/>
  <c r="V59" i="14"/>
  <c r="V60" i="14"/>
  <c r="V215" i="14" s="1"/>
  <c r="U243" i="14" s="1"/>
  <c r="V61" i="14"/>
  <c r="V216" i="14" s="1"/>
  <c r="U244" i="14" s="1"/>
  <c r="V63" i="14"/>
  <c r="V218" i="14" s="1"/>
  <c r="U246" i="14" s="1"/>
  <c r="AD64" i="14"/>
  <c r="AD219" i="14" s="1"/>
  <c r="AC247" i="14" s="1"/>
  <c r="AD59" i="14"/>
  <c r="AD60" i="14"/>
  <c r="AD215" i="14" s="1"/>
  <c r="AC243" i="14" s="1"/>
  <c r="AD61" i="14"/>
  <c r="AD216" i="14" s="1"/>
  <c r="AC244" i="14" s="1"/>
  <c r="AD63" i="14"/>
  <c r="AD218" i="14" s="1"/>
  <c r="AC246" i="14" s="1"/>
  <c r="F62" i="14"/>
  <c r="F217" i="14" s="1"/>
  <c r="E245" i="14" s="1"/>
  <c r="F59" i="14"/>
  <c r="N62" i="14"/>
  <c r="N217" i="14" s="1"/>
  <c r="M245" i="14" s="1"/>
  <c r="J59" i="14"/>
  <c r="R59" i="14"/>
  <c r="Z59" i="14"/>
  <c r="AH59" i="14"/>
  <c r="K60" i="14"/>
  <c r="K215" i="14" s="1"/>
  <c r="J243" i="14" s="1"/>
  <c r="S60" i="14"/>
  <c r="S215" i="14" s="1"/>
  <c r="R243" i="14" s="1"/>
  <c r="AA60" i="14"/>
  <c r="AA215" i="14" s="1"/>
  <c r="Z243" i="14" s="1"/>
  <c r="L61" i="14"/>
  <c r="L216" i="14" s="1"/>
  <c r="K244" i="14" s="1"/>
  <c r="T61" i="14"/>
  <c r="T216" i="14" s="1"/>
  <c r="S244" i="14" s="1"/>
  <c r="AB61" i="14"/>
  <c r="AB216" i="14" s="1"/>
  <c r="AA244" i="14" s="1"/>
  <c r="E62" i="14"/>
  <c r="M62" i="14"/>
  <c r="M217" i="14" s="1"/>
  <c r="L245" i="14" s="1"/>
  <c r="U62" i="14"/>
  <c r="U217" i="14" s="1"/>
  <c r="T245" i="14" s="1"/>
  <c r="AC62" i="14"/>
  <c r="AC217" i="14" s="1"/>
  <c r="AB245" i="14" s="1"/>
  <c r="G64" i="14"/>
  <c r="G219" i="14" s="1"/>
  <c r="F247" i="14" s="1"/>
  <c r="O64" i="14"/>
  <c r="O219" i="14" s="1"/>
  <c r="N247" i="14" s="1"/>
  <c r="W64" i="14"/>
  <c r="W219" i="14" s="1"/>
  <c r="V247" i="14" s="1"/>
  <c r="AE64" i="14"/>
  <c r="AE219" i="14" s="1"/>
  <c r="AD247" i="14" s="1"/>
  <c r="L59" i="14"/>
  <c r="T59" i="14"/>
  <c r="AB59" i="14"/>
  <c r="E60" i="14"/>
  <c r="M60" i="14"/>
  <c r="M215" i="14" s="1"/>
  <c r="L243" i="14" s="1"/>
  <c r="U60" i="14"/>
  <c r="U215" i="14" s="1"/>
  <c r="T243" i="14" s="1"/>
  <c r="AC60" i="14"/>
  <c r="AC215" i="14" s="1"/>
  <c r="AB243" i="14" s="1"/>
  <c r="G62" i="14"/>
  <c r="G217" i="14" s="1"/>
  <c r="F245" i="14" s="1"/>
  <c r="O62" i="14"/>
  <c r="O217" i="14" s="1"/>
  <c r="N245" i="14" s="1"/>
  <c r="W62" i="14"/>
  <c r="W217" i="14" s="1"/>
  <c r="V245" i="14" s="1"/>
  <c r="AE62" i="14"/>
  <c r="AE217" i="14" s="1"/>
  <c r="AD245" i="14" s="1"/>
  <c r="T18" i="14"/>
  <c r="E23" i="14"/>
  <c r="E59" i="14"/>
  <c r="M59" i="14"/>
  <c r="U59" i="14"/>
  <c r="AC59" i="14"/>
  <c r="G61" i="14"/>
  <c r="G216" i="14" s="1"/>
  <c r="F244" i="14" s="1"/>
  <c r="O61" i="14"/>
  <c r="O216" i="14" s="1"/>
  <c r="N244" i="14" s="1"/>
  <c r="W61" i="14"/>
  <c r="W216" i="14" s="1"/>
  <c r="V244" i="14" s="1"/>
  <c r="AE61" i="14"/>
  <c r="AE216" i="14" s="1"/>
  <c r="AD244" i="14" s="1"/>
  <c r="H62" i="14"/>
  <c r="H217" i="14" s="1"/>
  <c r="G245" i="14" s="1"/>
  <c r="P62" i="14"/>
  <c r="P217" i="14" s="1"/>
  <c r="O245" i="14" s="1"/>
  <c r="X62" i="14"/>
  <c r="X217" i="14" s="1"/>
  <c r="W245" i="14" s="1"/>
  <c r="AF62" i="14"/>
  <c r="AF217" i="14" s="1"/>
  <c r="AE245" i="14" s="1"/>
  <c r="J64" i="14"/>
  <c r="J219" i="14" s="1"/>
  <c r="I247" i="14" s="1"/>
  <c r="R64" i="14"/>
  <c r="R219" i="14" s="1"/>
  <c r="Q247" i="14" s="1"/>
  <c r="Z64" i="14"/>
  <c r="Z219" i="14" s="1"/>
  <c r="Y247" i="14" s="1"/>
  <c r="AH64" i="14"/>
  <c r="AH219" i="14" s="1"/>
  <c r="AG247" i="14" s="1"/>
  <c r="K64" i="14"/>
  <c r="K219" i="14" s="1"/>
  <c r="J247" i="14" s="1"/>
  <c r="S64" i="14"/>
  <c r="S219" i="14" s="1"/>
  <c r="R247" i="14" s="1"/>
  <c r="AA64" i="14"/>
  <c r="AA219" i="14" s="1"/>
  <c r="Z247" i="14" s="1"/>
  <c r="K205" i="14"/>
  <c r="J235" i="14" s="1"/>
  <c r="G59" i="14"/>
  <c r="O59" i="14"/>
  <c r="W59" i="14"/>
  <c r="AE59" i="14"/>
  <c r="H60" i="14"/>
  <c r="H215" i="14" s="1"/>
  <c r="G243" i="14" s="1"/>
  <c r="P60" i="14"/>
  <c r="P215" i="14" s="1"/>
  <c r="O243" i="14" s="1"/>
  <c r="X60" i="14"/>
  <c r="X215" i="14" s="1"/>
  <c r="W243" i="14" s="1"/>
  <c r="AF60" i="14"/>
  <c r="AF215" i="14" s="1"/>
  <c r="AE243" i="14" s="1"/>
  <c r="J62" i="14"/>
  <c r="J217" i="14" s="1"/>
  <c r="I245" i="14" s="1"/>
  <c r="R62" i="14"/>
  <c r="R217" i="14" s="1"/>
  <c r="Q245" i="14" s="1"/>
  <c r="Z62" i="14"/>
  <c r="Z217" i="14" s="1"/>
  <c r="Y245" i="14" s="1"/>
  <c r="AH62" i="14"/>
  <c r="AH217" i="14" s="1"/>
  <c r="AG245" i="14" s="1"/>
  <c r="L64" i="14"/>
  <c r="L219" i="14" s="1"/>
  <c r="K247" i="14" s="1"/>
  <c r="T64" i="14"/>
  <c r="T219" i="14" s="1"/>
  <c r="S247" i="14" s="1"/>
  <c r="AB64" i="14"/>
  <c r="AB219" i="14" s="1"/>
  <c r="AA247" i="14" s="1"/>
  <c r="AE18" i="14"/>
  <c r="H59" i="14"/>
  <c r="P59" i="14"/>
  <c r="X59" i="14"/>
  <c r="AF59" i="14"/>
  <c r="J61" i="14"/>
  <c r="J216" i="14" s="1"/>
  <c r="I244" i="14" s="1"/>
  <c r="R61" i="14"/>
  <c r="R216" i="14" s="1"/>
  <c r="Q244" i="14" s="1"/>
  <c r="Z61" i="14"/>
  <c r="Z216" i="14" s="1"/>
  <c r="Y244" i="14" s="1"/>
  <c r="AH61" i="14"/>
  <c r="AH216" i="14" s="1"/>
  <c r="AG244" i="14" s="1"/>
  <c r="K62" i="14"/>
  <c r="K217" i="14" s="1"/>
  <c r="J245" i="14" s="1"/>
  <c r="S62" i="14"/>
  <c r="S217" i="14" s="1"/>
  <c r="R245" i="14" s="1"/>
  <c r="AA62" i="14"/>
  <c r="AA217" i="14" s="1"/>
  <c r="Z245" i="14" s="1"/>
  <c r="L63" i="14"/>
  <c r="L218" i="14" s="1"/>
  <c r="K246" i="14" s="1"/>
  <c r="T63" i="14"/>
  <c r="T218" i="14" s="1"/>
  <c r="S246" i="14" s="1"/>
  <c r="AB63" i="14"/>
  <c r="AB218" i="14" s="1"/>
  <c r="AA246" i="14" s="1"/>
  <c r="E64" i="14"/>
  <c r="M64" i="14"/>
  <c r="M219" i="14" s="1"/>
  <c r="L247" i="14" s="1"/>
  <c r="U64" i="14"/>
  <c r="U219" i="14" s="1"/>
  <c r="T247" i="14" s="1"/>
  <c r="AC64" i="14"/>
  <c r="AC219" i="14" s="1"/>
  <c r="AB247" i="14" s="1"/>
  <c r="J60" i="14"/>
  <c r="J215" i="14" s="1"/>
  <c r="I243" i="14" s="1"/>
  <c r="R60" i="14"/>
  <c r="R215" i="14" s="1"/>
  <c r="Q243" i="14" s="1"/>
  <c r="Z60" i="14"/>
  <c r="Z215" i="14" s="1"/>
  <c r="Y243" i="14" s="1"/>
  <c r="AH60" i="14"/>
  <c r="AH215" i="14" s="1"/>
  <c r="AG243" i="14" s="1"/>
  <c r="K61" i="14"/>
  <c r="K216" i="14" s="1"/>
  <c r="J244" i="14" s="1"/>
  <c r="S61" i="14"/>
  <c r="S216" i="14" s="1"/>
  <c r="R244" i="14" s="1"/>
  <c r="AA61" i="14"/>
  <c r="AA216" i="14" s="1"/>
  <c r="Z244" i="14" s="1"/>
  <c r="L62" i="14"/>
  <c r="L217" i="14" s="1"/>
  <c r="K245" i="14" s="1"/>
  <c r="T62" i="14"/>
  <c r="T217" i="14" s="1"/>
  <c r="S245" i="14" s="1"/>
  <c r="AB62" i="14"/>
  <c r="AB217" i="14" s="1"/>
  <c r="AA245" i="14" s="1"/>
  <c r="E63" i="14"/>
  <c r="M63" i="14"/>
  <c r="M218" i="14" s="1"/>
  <c r="L246" i="14" s="1"/>
  <c r="U63" i="14"/>
  <c r="U218" i="14" s="1"/>
  <c r="T246" i="14" s="1"/>
  <c r="AC63" i="14"/>
  <c r="AC218" i="14" s="1"/>
  <c r="AB246" i="14" s="1"/>
  <c r="AF1117" i="29" l="1"/>
  <c r="X1117" i="29"/>
  <c r="P1117" i="29"/>
  <c r="H1117" i="29"/>
  <c r="AE1117" i="29"/>
  <c r="W1117" i="29"/>
  <c r="O1117" i="29"/>
  <c r="G1117" i="29"/>
  <c r="AD1117" i="29"/>
  <c r="V1117" i="29"/>
  <c r="N1117" i="29"/>
  <c r="F1117" i="29"/>
  <c r="AC1117" i="29"/>
  <c r="U1117" i="29"/>
  <c r="M1117" i="29"/>
  <c r="E1117" i="29"/>
  <c r="AB1117" i="29"/>
  <c r="T1117" i="29"/>
  <c r="L1117" i="29"/>
  <c r="AA1117" i="29"/>
  <c r="S1117" i="29"/>
  <c r="K1117" i="29"/>
  <c r="AH1117" i="29"/>
  <c r="Z1117" i="29"/>
  <c r="R1117" i="29"/>
  <c r="J1117" i="29"/>
  <c r="AG1117" i="29"/>
  <c r="Y1117" i="29"/>
  <c r="Q1117" i="29"/>
  <c r="I1117" i="29"/>
  <c r="F178" i="14"/>
  <c r="G178" i="14" s="1"/>
  <c r="H178" i="14" s="1"/>
  <c r="I178" i="14" s="1"/>
  <c r="J178" i="14" s="1"/>
  <c r="K178" i="14" s="1"/>
  <c r="L178" i="14" s="1"/>
  <c r="M178" i="14" s="1"/>
  <c r="N178" i="14" s="1"/>
  <c r="O178" i="14" s="1"/>
  <c r="P178" i="14" s="1"/>
  <c r="Q178" i="14" s="1"/>
  <c r="R178" i="14" s="1"/>
  <c r="S178" i="14" s="1"/>
  <c r="T178" i="14" s="1"/>
  <c r="U178" i="14" s="1"/>
  <c r="V178" i="14" s="1"/>
  <c r="W178" i="14" s="1"/>
  <c r="X178" i="14" s="1"/>
  <c r="Y178" i="14" s="1"/>
  <c r="Z178" i="14" s="1"/>
  <c r="AA178" i="14" s="1"/>
  <c r="AB178" i="14" s="1"/>
  <c r="AC178" i="14" s="1"/>
  <c r="AD178" i="14" s="1"/>
  <c r="AE178" i="14" s="1"/>
  <c r="AF178" i="14" s="1"/>
  <c r="AG178" i="14" s="1"/>
  <c r="AH178" i="14" s="1"/>
  <c r="D119" i="14"/>
  <c r="AI209" i="14"/>
  <c r="D986" i="29"/>
  <c r="D987" i="29"/>
  <c r="D141" i="14"/>
  <c r="D142" i="14" s="1"/>
  <c r="E149" i="14" s="1"/>
  <c r="E841" i="29"/>
  <c r="E855" i="29"/>
  <c r="E869" i="29"/>
  <c r="E779" i="29"/>
  <c r="E751" i="29"/>
  <c r="E765" i="29"/>
  <c r="E647" i="29"/>
  <c r="E675" i="29"/>
  <c r="E661" i="29"/>
  <c r="K362" i="29"/>
  <c r="K363" i="29"/>
  <c r="K368" i="29"/>
  <c r="Q326" i="29"/>
  <c r="AE244" i="29"/>
  <c r="G264" i="29"/>
  <c r="G267" i="29"/>
  <c r="G258" i="29"/>
  <c r="G259" i="29"/>
  <c r="M214" i="29"/>
  <c r="M222" i="29"/>
  <c r="AA154" i="29"/>
  <c r="Z146" i="29"/>
  <c r="R335" i="29"/>
  <c r="R334" i="29"/>
  <c r="X312" i="29"/>
  <c r="H326" i="29"/>
  <c r="N244" i="29"/>
  <c r="T228" i="29"/>
  <c r="T236" i="29"/>
  <c r="AH191" i="29"/>
  <c r="AH182" i="29"/>
  <c r="AH188" i="29"/>
  <c r="J154" i="29"/>
  <c r="P110" i="29"/>
  <c r="L354" i="29"/>
  <c r="L357" i="29"/>
  <c r="L348" i="29"/>
  <c r="L188" i="29"/>
  <c r="L182" i="29"/>
  <c r="L191" i="29"/>
  <c r="Q348" i="29"/>
  <c r="Q357" i="29"/>
  <c r="Q354" i="29"/>
  <c r="G326" i="29"/>
  <c r="M272" i="29"/>
  <c r="M273" i="29"/>
  <c r="M281" i="29"/>
  <c r="M278" i="29"/>
  <c r="AA208" i="29"/>
  <c r="AA200" i="29"/>
  <c r="AG174" i="29"/>
  <c r="AG177" i="29"/>
  <c r="AG168" i="29"/>
  <c r="AG169" i="29"/>
  <c r="I188" i="29"/>
  <c r="I182" i="29"/>
  <c r="I191" i="29"/>
  <c r="T334" i="29"/>
  <c r="T335" i="29"/>
  <c r="AF348" i="29"/>
  <c r="AF354" i="29"/>
  <c r="AF357" i="29"/>
  <c r="P335" i="29"/>
  <c r="P334" i="29"/>
  <c r="V326" i="29"/>
  <c r="AB281" i="29"/>
  <c r="AB278" i="29"/>
  <c r="AB273" i="29"/>
  <c r="AB272" i="29"/>
  <c r="L244" i="29"/>
  <c r="R208" i="29"/>
  <c r="R200" i="29"/>
  <c r="X168" i="29"/>
  <c r="X174" i="29"/>
  <c r="X177" i="29"/>
  <c r="X169" i="29"/>
  <c r="H188" i="29"/>
  <c r="H182" i="29"/>
  <c r="H191" i="29"/>
  <c r="N146" i="29"/>
  <c r="P281" i="29"/>
  <c r="P278" i="29"/>
  <c r="P272" i="29"/>
  <c r="P273" i="29"/>
  <c r="R146" i="29"/>
  <c r="O348" i="29"/>
  <c r="O357" i="29"/>
  <c r="O354" i="29"/>
  <c r="U326" i="29"/>
  <c r="K267" i="29"/>
  <c r="K264" i="29"/>
  <c r="K259" i="29"/>
  <c r="K258" i="29"/>
  <c r="Q200" i="29"/>
  <c r="Q208" i="29"/>
  <c r="AE154" i="29"/>
  <c r="G174" i="29"/>
  <c r="G168" i="29"/>
  <c r="G177" i="29"/>
  <c r="G169" i="29"/>
  <c r="M110" i="29"/>
  <c r="AH326" i="29"/>
  <c r="AD354" i="29"/>
  <c r="AD357" i="29"/>
  <c r="AD348" i="29"/>
  <c r="F348" i="29"/>
  <c r="F354" i="29"/>
  <c r="F357" i="29"/>
  <c r="T326" i="29"/>
  <c r="Z281" i="29"/>
  <c r="Z278" i="29"/>
  <c r="Z272" i="29"/>
  <c r="Z273" i="29"/>
  <c r="AF200" i="29"/>
  <c r="AF208" i="29"/>
  <c r="P222" i="29"/>
  <c r="P214" i="29"/>
  <c r="V154" i="29"/>
  <c r="AB146" i="29"/>
  <c r="AC363" i="29"/>
  <c r="AC368" i="29"/>
  <c r="AC362" i="29"/>
  <c r="E334" i="29"/>
  <c r="E335" i="29"/>
  <c r="S312" i="29"/>
  <c r="Y267" i="29"/>
  <c r="Y259" i="29"/>
  <c r="Y264" i="29"/>
  <c r="Y258" i="29"/>
  <c r="AE200" i="29"/>
  <c r="AE208" i="29"/>
  <c r="O222" i="29"/>
  <c r="O214" i="29"/>
  <c r="U174" i="29"/>
  <c r="U169" i="29"/>
  <c r="U168" i="29"/>
  <c r="U177" i="29"/>
  <c r="K146" i="29"/>
  <c r="E495" i="29"/>
  <c r="E467" i="29"/>
  <c r="E481" i="29"/>
  <c r="AA363" i="29"/>
  <c r="AA362" i="29"/>
  <c r="AA368" i="29"/>
  <c r="K335" i="29"/>
  <c r="K334" i="29"/>
  <c r="W281" i="29"/>
  <c r="W273" i="29"/>
  <c r="W272" i="29"/>
  <c r="W278" i="29"/>
  <c r="G244" i="29"/>
  <c r="M228" i="29"/>
  <c r="M236" i="29"/>
  <c r="S182" i="29"/>
  <c r="S191" i="29"/>
  <c r="S188" i="29"/>
  <c r="AG110" i="29"/>
  <c r="I146" i="29"/>
  <c r="AH335" i="29"/>
  <c r="AH334" i="29"/>
  <c r="R357" i="29"/>
  <c r="R348" i="29"/>
  <c r="R354" i="29"/>
  <c r="AD267" i="29"/>
  <c r="AD259" i="29"/>
  <c r="AD258" i="29"/>
  <c r="AD264" i="29"/>
  <c r="N258" i="29"/>
  <c r="N267" i="29"/>
  <c r="N259" i="29"/>
  <c r="N264" i="29"/>
  <c r="T222" i="29"/>
  <c r="T214" i="29"/>
  <c r="Z177" i="29"/>
  <c r="Z168" i="29"/>
  <c r="Z174" i="29"/>
  <c r="Z169" i="29"/>
  <c r="J191" i="29"/>
  <c r="J182" i="29"/>
  <c r="J188" i="29"/>
  <c r="X281" i="29"/>
  <c r="X278" i="29"/>
  <c r="X273" i="29"/>
  <c r="X272" i="29"/>
  <c r="L154" i="29"/>
  <c r="Q334" i="29"/>
  <c r="Q335" i="29"/>
  <c r="W312" i="29"/>
  <c r="M244" i="29"/>
  <c r="S236" i="29"/>
  <c r="S228" i="29"/>
  <c r="AG154" i="29"/>
  <c r="I177" i="29"/>
  <c r="I168" i="29"/>
  <c r="I169" i="29"/>
  <c r="I174" i="29"/>
  <c r="O146" i="29"/>
  <c r="T354" i="29"/>
  <c r="T357" i="29"/>
  <c r="T348" i="29"/>
  <c r="AF368" i="29"/>
  <c r="AF363" i="29"/>
  <c r="AF362" i="29"/>
  <c r="H362" i="29"/>
  <c r="H368" i="29"/>
  <c r="H363" i="29"/>
  <c r="V312" i="29"/>
  <c r="AB267" i="29"/>
  <c r="AB258" i="29"/>
  <c r="AB264" i="29"/>
  <c r="AB259" i="29"/>
  <c r="AH214" i="29"/>
  <c r="AH222" i="29"/>
  <c r="R228" i="29"/>
  <c r="R236" i="29"/>
  <c r="X154" i="29"/>
  <c r="N110" i="29"/>
  <c r="P244" i="29"/>
  <c r="AE335" i="29"/>
  <c r="AE334" i="29"/>
  <c r="O363" i="29"/>
  <c r="O362" i="29"/>
  <c r="O368" i="29"/>
  <c r="U312" i="29"/>
  <c r="AA244" i="29"/>
  <c r="K278" i="29"/>
  <c r="K281" i="29"/>
  <c r="K273" i="29"/>
  <c r="K272" i="29"/>
  <c r="Q236" i="29"/>
  <c r="Q228" i="29"/>
  <c r="W188" i="29"/>
  <c r="W182" i="29"/>
  <c r="W191" i="29"/>
  <c r="G154" i="29"/>
  <c r="N236" i="29"/>
  <c r="N228" i="29"/>
  <c r="AD335" i="29"/>
  <c r="AD334" i="29"/>
  <c r="F368" i="29"/>
  <c r="F362" i="29"/>
  <c r="F363" i="29"/>
  <c r="Z264" i="29"/>
  <c r="Z267" i="29"/>
  <c r="Z259" i="29"/>
  <c r="Z258" i="29"/>
  <c r="AF236" i="29"/>
  <c r="AF228" i="29"/>
  <c r="H200" i="29"/>
  <c r="H208" i="29"/>
  <c r="V188" i="29"/>
  <c r="V182" i="29"/>
  <c r="V191" i="29"/>
  <c r="AB110" i="29"/>
  <c r="J312" i="29"/>
  <c r="AC335" i="29"/>
  <c r="AC334" i="29"/>
  <c r="E363" i="29"/>
  <c r="E368" i="29"/>
  <c r="E362" i="29"/>
  <c r="K312" i="29"/>
  <c r="Y244" i="29"/>
  <c r="AE236" i="29"/>
  <c r="AE228" i="29"/>
  <c r="G200" i="29"/>
  <c r="G208" i="29"/>
  <c r="U154" i="29"/>
  <c r="AA110" i="29"/>
  <c r="E808" i="29"/>
  <c r="R326" i="29"/>
  <c r="E928" i="29"/>
  <c r="E914" i="29"/>
  <c r="E900" i="29"/>
  <c r="AA348" i="29"/>
  <c r="AA357" i="29"/>
  <c r="AA354" i="29"/>
  <c r="Q312" i="29"/>
  <c r="W264" i="29"/>
  <c r="W267" i="29"/>
  <c r="W259" i="29"/>
  <c r="W258" i="29"/>
  <c r="AC214" i="29"/>
  <c r="AC222" i="29"/>
  <c r="M208" i="29"/>
  <c r="M200" i="29"/>
  <c r="S168" i="29"/>
  <c r="S177" i="29"/>
  <c r="S169" i="29"/>
  <c r="S174" i="29"/>
  <c r="I110" i="29"/>
  <c r="AH363" i="29"/>
  <c r="AH362" i="29"/>
  <c r="AH368" i="29"/>
  <c r="J362" i="29"/>
  <c r="J368" i="29"/>
  <c r="J363" i="29"/>
  <c r="X326" i="29"/>
  <c r="AD273" i="29"/>
  <c r="AD278" i="29"/>
  <c r="AD281" i="29"/>
  <c r="AD272" i="29"/>
  <c r="F273" i="29"/>
  <c r="F278" i="29"/>
  <c r="F272" i="29"/>
  <c r="F281" i="29"/>
  <c r="T200" i="29"/>
  <c r="T208" i="29"/>
  <c r="Z154" i="29"/>
  <c r="AF110" i="29"/>
  <c r="P146" i="29"/>
  <c r="X244" i="29"/>
  <c r="AG348" i="29"/>
  <c r="AG354" i="29"/>
  <c r="AG357" i="29"/>
  <c r="Q368" i="29"/>
  <c r="Q363" i="29"/>
  <c r="Q362" i="29"/>
  <c r="W326" i="29"/>
  <c r="AC272" i="29"/>
  <c r="AC281" i="29"/>
  <c r="AC273" i="29"/>
  <c r="AC278" i="29"/>
  <c r="M258" i="29"/>
  <c r="M267" i="29"/>
  <c r="M259" i="29"/>
  <c r="M264" i="29"/>
  <c r="S214" i="29"/>
  <c r="S222" i="29"/>
  <c r="Y191" i="29"/>
  <c r="Y188" i="29"/>
  <c r="Y182" i="29"/>
  <c r="I154" i="29"/>
  <c r="O110" i="29"/>
  <c r="AF273" i="29"/>
  <c r="AF272" i="29"/>
  <c r="AF278" i="29"/>
  <c r="AF281" i="29"/>
  <c r="AF335" i="29"/>
  <c r="AF334" i="29"/>
  <c r="H357" i="29"/>
  <c r="H354" i="29"/>
  <c r="H348" i="29"/>
  <c r="AB244" i="29"/>
  <c r="AH208" i="29"/>
  <c r="AH200" i="29"/>
  <c r="J214" i="29"/>
  <c r="J222" i="29"/>
  <c r="X188" i="29"/>
  <c r="X182" i="29"/>
  <c r="X191" i="29"/>
  <c r="AD146" i="29"/>
  <c r="P267" i="29"/>
  <c r="P258" i="29"/>
  <c r="P264" i="29"/>
  <c r="P259" i="29"/>
  <c r="AE354" i="29"/>
  <c r="AE357" i="29"/>
  <c r="AE348" i="29"/>
  <c r="G335" i="29"/>
  <c r="G334" i="29"/>
  <c r="AA281" i="29"/>
  <c r="AA278" i="29"/>
  <c r="AA272" i="29"/>
  <c r="AA273" i="29"/>
  <c r="AG200" i="29"/>
  <c r="AG208" i="29"/>
  <c r="Q214" i="29"/>
  <c r="Q222" i="29"/>
  <c r="W174" i="29"/>
  <c r="W168" i="29"/>
  <c r="W177" i="29"/>
  <c r="W169" i="29"/>
  <c r="AC110" i="29"/>
  <c r="M146" i="29"/>
  <c r="N208" i="29"/>
  <c r="N200" i="29"/>
  <c r="V368" i="29"/>
  <c r="V362" i="29"/>
  <c r="V363" i="29"/>
  <c r="F335" i="29"/>
  <c r="F334" i="29"/>
  <c r="L312" i="29"/>
  <c r="R273" i="29"/>
  <c r="R281" i="29"/>
  <c r="R278" i="29"/>
  <c r="R272" i="29"/>
  <c r="AF214" i="29"/>
  <c r="AF222" i="29"/>
  <c r="H236" i="29"/>
  <c r="H228" i="29"/>
  <c r="N174" i="29"/>
  <c r="N168" i="29"/>
  <c r="N177" i="29"/>
  <c r="N169" i="29"/>
  <c r="U334" i="29"/>
  <c r="U335" i="29"/>
  <c r="E348" i="29"/>
  <c r="E357" i="29"/>
  <c r="E354" i="29"/>
  <c r="K326" i="29"/>
  <c r="Q258" i="29"/>
  <c r="Q264" i="29"/>
  <c r="Q267" i="29"/>
  <c r="Q259" i="29"/>
  <c r="AE214" i="29"/>
  <c r="AE222" i="29"/>
  <c r="G228" i="29"/>
  <c r="G236" i="29"/>
  <c r="M188" i="29"/>
  <c r="M182" i="29"/>
  <c r="M191" i="29"/>
  <c r="AA146" i="29"/>
  <c r="E833" i="29"/>
  <c r="E836" i="29"/>
  <c r="V228" i="29"/>
  <c r="V236" i="29"/>
  <c r="E450" i="29"/>
  <c r="E422" i="29"/>
  <c r="E436" i="29"/>
  <c r="D314" i="29"/>
  <c r="D300" i="29"/>
  <c r="D286" i="29"/>
  <c r="D179" i="29"/>
  <c r="D151" i="29"/>
  <c r="D165" i="29"/>
  <c r="AA334" i="29"/>
  <c r="AA335" i="29"/>
  <c r="AG326" i="29"/>
  <c r="W244" i="29"/>
  <c r="AC236" i="29"/>
  <c r="AC228" i="29"/>
  <c r="E222" i="29"/>
  <c r="E214" i="29"/>
  <c r="S154" i="29"/>
  <c r="Y146" i="29"/>
  <c r="AD236" i="29"/>
  <c r="AD228" i="29"/>
  <c r="AH357" i="29"/>
  <c r="AH348" i="29"/>
  <c r="AH354" i="29"/>
  <c r="J334" i="29"/>
  <c r="J335" i="29"/>
  <c r="AD244" i="29"/>
  <c r="F244" i="29"/>
  <c r="L222" i="29"/>
  <c r="L214" i="29"/>
  <c r="Z182" i="29"/>
  <c r="Z191" i="29"/>
  <c r="Z188" i="29"/>
  <c r="H110" i="29"/>
  <c r="X259" i="29"/>
  <c r="X258" i="29"/>
  <c r="X264" i="29"/>
  <c r="X267" i="29"/>
  <c r="AG334" i="29"/>
  <c r="AG335" i="29"/>
  <c r="I348" i="29"/>
  <c r="I357" i="29"/>
  <c r="I354" i="29"/>
  <c r="AC244" i="29"/>
  <c r="E272" i="29"/>
  <c r="E281" i="29"/>
  <c r="E278" i="29"/>
  <c r="E273" i="29"/>
  <c r="S208" i="29"/>
  <c r="S200" i="29"/>
  <c r="Y177" i="29"/>
  <c r="Y169" i="29"/>
  <c r="Y168" i="29"/>
  <c r="Y174" i="29"/>
  <c r="AE146" i="29"/>
  <c r="AF244" i="29"/>
  <c r="X357" i="29"/>
  <c r="X348" i="29"/>
  <c r="X354" i="29"/>
  <c r="H335" i="29"/>
  <c r="H334" i="29"/>
  <c r="N326" i="29"/>
  <c r="T259" i="29"/>
  <c r="T258" i="29"/>
  <c r="T264" i="29"/>
  <c r="T267" i="29"/>
  <c r="AH236" i="29"/>
  <c r="AH228" i="29"/>
  <c r="J200" i="29"/>
  <c r="J208" i="29"/>
  <c r="P168" i="29"/>
  <c r="P174" i="29"/>
  <c r="P177" i="29"/>
  <c r="P169" i="29"/>
  <c r="AD110" i="29"/>
  <c r="F146" i="29"/>
  <c r="T169" i="29"/>
  <c r="T177" i="29"/>
  <c r="T168" i="29"/>
  <c r="T174" i="29"/>
  <c r="AE368" i="29"/>
  <c r="AE362" i="29"/>
  <c r="AE363" i="29"/>
  <c r="G354" i="29"/>
  <c r="G357" i="29"/>
  <c r="G348" i="29"/>
  <c r="M312" i="29"/>
  <c r="AA258" i="29"/>
  <c r="AA264" i="29"/>
  <c r="AA267" i="29"/>
  <c r="AA259" i="29"/>
  <c r="AG236" i="29"/>
  <c r="AG228" i="29"/>
  <c r="I208" i="29"/>
  <c r="I200" i="29"/>
  <c r="W154" i="29"/>
  <c r="E110" i="29"/>
  <c r="N214" i="29"/>
  <c r="N222" i="29"/>
  <c r="V354" i="29"/>
  <c r="V348" i="29"/>
  <c r="V357" i="29"/>
  <c r="L326" i="29"/>
  <c r="R244" i="29"/>
  <c r="X208" i="29"/>
  <c r="X200" i="29"/>
  <c r="H222" i="29"/>
  <c r="H214" i="29"/>
  <c r="N154" i="29"/>
  <c r="T146" i="29"/>
  <c r="J326" i="29"/>
  <c r="U368" i="29"/>
  <c r="U363" i="29"/>
  <c r="U362" i="29"/>
  <c r="AA312" i="29"/>
  <c r="Q281" i="29"/>
  <c r="Q272" i="29"/>
  <c r="Q278" i="29"/>
  <c r="Q273" i="29"/>
  <c r="W200" i="29"/>
  <c r="W208" i="29"/>
  <c r="G222" i="29"/>
  <c r="G214" i="29"/>
  <c r="M169" i="29"/>
  <c r="M168" i="29"/>
  <c r="M177" i="29"/>
  <c r="M174" i="29"/>
  <c r="E822" i="29"/>
  <c r="V208" i="29"/>
  <c r="V200" i="29"/>
  <c r="D196" i="29"/>
  <c r="D210" i="29"/>
  <c r="D224" i="29"/>
  <c r="D241" i="29"/>
  <c r="D269" i="29"/>
  <c r="D255" i="29"/>
  <c r="S348" i="29"/>
  <c r="S357" i="29"/>
  <c r="S354" i="29"/>
  <c r="AG312" i="29"/>
  <c r="I326" i="29"/>
  <c r="O281" i="29"/>
  <c r="O278" i="29"/>
  <c r="O272" i="29"/>
  <c r="O273" i="29"/>
  <c r="AC208" i="29"/>
  <c r="AC200" i="29"/>
  <c r="E228" i="29"/>
  <c r="E236" i="29"/>
  <c r="K182" i="29"/>
  <c r="K191" i="29"/>
  <c r="K188" i="29"/>
  <c r="Y110" i="29"/>
  <c r="AD200" i="29"/>
  <c r="AD208" i="29"/>
  <c r="Z334" i="29"/>
  <c r="Z335" i="29"/>
  <c r="J357" i="29"/>
  <c r="J348" i="29"/>
  <c r="J354" i="29"/>
  <c r="P312" i="29"/>
  <c r="V273" i="29"/>
  <c r="V272" i="29"/>
  <c r="V281" i="29"/>
  <c r="V278" i="29"/>
  <c r="F259" i="29"/>
  <c r="F258" i="29"/>
  <c r="F264" i="29"/>
  <c r="F267" i="29"/>
  <c r="L236" i="29"/>
  <c r="L228" i="29"/>
  <c r="R177" i="29"/>
  <c r="R174" i="29"/>
  <c r="R168" i="29"/>
  <c r="R169" i="29"/>
  <c r="AF146" i="29"/>
  <c r="H278" i="29"/>
  <c r="H281" i="29"/>
  <c r="H272" i="29"/>
  <c r="H273" i="29"/>
  <c r="AG362" i="29"/>
  <c r="AG363" i="29"/>
  <c r="AG368" i="29"/>
  <c r="I334" i="29"/>
  <c r="I335" i="29"/>
  <c r="O312" i="29"/>
  <c r="AC267" i="29"/>
  <c r="AC264" i="29"/>
  <c r="AC259" i="29"/>
  <c r="AC258" i="29"/>
  <c r="E244" i="29"/>
  <c r="K222" i="29"/>
  <c r="K214" i="29"/>
  <c r="Y154" i="29"/>
  <c r="AE110" i="29"/>
  <c r="G146" i="29"/>
  <c r="AF258" i="29"/>
  <c r="AF264" i="29"/>
  <c r="AF267" i="29"/>
  <c r="AF259" i="29"/>
  <c r="X363" i="29"/>
  <c r="X362" i="29"/>
  <c r="X368" i="29"/>
  <c r="N312" i="29"/>
  <c r="T278" i="29"/>
  <c r="T281" i="29"/>
  <c r="T273" i="29"/>
  <c r="T272" i="29"/>
  <c r="Z214" i="29"/>
  <c r="Z222" i="29"/>
  <c r="J236" i="29"/>
  <c r="J228" i="29"/>
  <c r="P154" i="29"/>
  <c r="F110" i="29"/>
  <c r="T188" i="29"/>
  <c r="T191" i="29"/>
  <c r="T182" i="29"/>
  <c r="W335" i="29"/>
  <c r="W334" i="29"/>
  <c r="G368" i="29"/>
  <c r="G362" i="29"/>
  <c r="G363" i="29"/>
  <c r="M326" i="29"/>
  <c r="S244" i="29"/>
  <c r="AG214" i="29"/>
  <c r="AG222" i="29"/>
  <c r="I228" i="29"/>
  <c r="I236" i="29"/>
  <c r="O188" i="29"/>
  <c r="O182" i="29"/>
  <c r="O191" i="29"/>
  <c r="AC146" i="29"/>
  <c r="J110" i="29"/>
  <c r="V335" i="29"/>
  <c r="V334" i="29"/>
  <c r="AB312" i="29"/>
  <c r="AH244" i="29"/>
  <c r="R264" i="29"/>
  <c r="R258" i="29"/>
  <c r="R267" i="29"/>
  <c r="R259" i="29"/>
  <c r="X236" i="29"/>
  <c r="X228" i="29"/>
  <c r="AD174" i="29"/>
  <c r="AD168" i="29"/>
  <c r="AD169" i="29"/>
  <c r="AD177" i="29"/>
  <c r="N188" i="29"/>
  <c r="N191" i="29"/>
  <c r="N182" i="29"/>
  <c r="T110" i="29"/>
  <c r="F228" i="29"/>
  <c r="F236" i="29"/>
  <c r="U354" i="29"/>
  <c r="U348" i="29"/>
  <c r="U357" i="29"/>
  <c r="AG264" i="29"/>
  <c r="AG258" i="29"/>
  <c r="AG267" i="29"/>
  <c r="AG259" i="29"/>
  <c r="Q244" i="29"/>
  <c r="W228" i="29"/>
  <c r="W236" i="29"/>
  <c r="AC188" i="29"/>
  <c r="AC191" i="29"/>
  <c r="AC182" i="29"/>
  <c r="M154" i="29"/>
  <c r="S110" i="29"/>
  <c r="AB362" i="29"/>
  <c r="AB363" i="29"/>
  <c r="AB368" i="29"/>
  <c r="V222" i="29"/>
  <c r="V214" i="29"/>
  <c r="E630" i="29"/>
  <c r="E602" i="29"/>
  <c r="E616" i="29"/>
  <c r="S368" i="29"/>
  <c r="S363" i="29"/>
  <c r="S362" i="29"/>
  <c r="I312" i="29"/>
  <c r="O264" i="29"/>
  <c r="O258" i="29"/>
  <c r="O267" i="29"/>
  <c r="O259" i="29"/>
  <c r="U222" i="29"/>
  <c r="U214" i="29"/>
  <c r="E200" i="29"/>
  <c r="E208" i="29"/>
  <c r="K168" i="29"/>
  <c r="K169" i="29"/>
  <c r="K177" i="29"/>
  <c r="K174" i="29"/>
  <c r="AD214" i="29"/>
  <c r="AD222" i="29"/>
  <c r="Z363" i="29"/>
  <c r="Z362" i="29"/>
  <c r="Z368" i="29"/>
  <c r="AF326" i="29"/>
  <c r="P326" i="29"/>
  <c r="V244" i="29"/>
  <c r="AB214" i="29"/>
  <c r="AB222" i="29"/>
  <c r="L208" i="29"/>
  <c r="L200" i="29"/>
  <c r="R154" i="29"/>
  <c r="X110" i="29"/>
  <c r="H146" i="29"/>
  <c r="H244" i="29"/>
  <c r="Y357" i="29"/>
  <c r="Y348" i="29"/>
  <c r="Y354" i="29"/>
  <c r="I362" i="29"/>
  <c r="I363" i="29"/>
  <c r="I368" i="29"/>
  <c r="O326" i="29"/>
  <c r="U281" i="29"/>
  <c r="U273" i="29"/>
  <c r="U272" i="29"/>
  <c r="U278" i="29"/>
  <c r="E259" i="29"/>
  <c r="E264" i="29"/>
  <c r="E258" i="29"/>
  <c r="E267" i="29"/>
  <c r="K228" i="29"/>
  <c r="K236" i="29"/>
  <c r="Q188" i="29"/>
  <c r="Q182" i="29"/>
  <c r="Q191" i="29"/>
  <c r="G110" i="29"/>
  <c r="AB169" i="29"/>
  <c r="AB168" i="29"/>
  <c r="AB177" i="29"/>
  <c r="AB174" i="29"/>
  <c r="X335" i="29"/>
  <c r="X334" i="29"/>
  <c r="AD326" i="29"/>
  <c r="T244" i="29"/>
  <c r="Z200" i="29"/>
  <c r="Z208" i="29"/>
  <c r="AF168" i="29"/>
  <c r="AF174" i="29"/>
  <c r="AF177" i="29"/>
  <c r="AF169" i="29"/>
  <c r="P182" i="29"/>
  <c r="P188" i="29"/>
  <c r="P191" i="29"/>
  <c r="V146" i="29"/>
  <c r="Z312" i="29"/>
  <c r="T154" i="29"/>
  <c r="W348" i="29"/>
  <c r="W354" i="29"/>
  <c r="W357" i="29"/>
  <c r="AC312" i="29"/>
  <c r="S259" i="29"/>
  <c r="S267" i="29"/>
  <c r="S264" i="29"/>
  <c r="S258" i="29"/>
  <c r="Y208" i="29"/>
  <c r="Y200" i="29"/>
  <c r="I222" i="29"/>
  <c r="I214" i="29"/>
  <c r="O177" i="29"/>
  <c r="O169" i="29"/>
  <c r="O174" i="29"/>
  <c r="O168" i="29"/>
  <c r="U110" i="29"/>
  <c r="E146" i="29"/>
  <c r="N368" i="29"/>
  <c r="N362" i="29"/>
  <c r="N363" i="29"/>
  <c r="AB326" i="29"/>
  <c r="AH273" i="29"/>
  <c r="AH281" i="29"/>
  <c r="AH272" i="29"/>
  <c r="AH278" i="29"/>
  <c r="J244" i="29"/>
  <c r="X214" i="29"/>
  <c r="X222" i="29"/>
  <c r="AD154" i="29"/>
  <c r="F174" i="29"/>
  <c r="F168" i="29"/>
  <c r="F177" i="29"/>
  <c r="F169" i="29"/>
  <c r="F200" i="29"/>
  <c r="F208" i="29"/>
  <c r="M335" i="29"/>
  <c r="M334" i="29"/>
  <c r="AA326" i="29"/>
  <c r="AG272" i="29"/>
  <c r="AG278" i="29"/>
  <c r="AG273" i="29"/>
  <c r="AG281" i="29"/>
  <c r="I267" i="29"/>
  <c r="I259" i="29"/>
  <c r="I264" i="29"/>
  <c r="I258" i="29"/>
  <c r="W214" i="29"/>
  <c r="W222" i="29"/>
  <c r="AC174" i="29"/>
  <c r="AC169" i="29"/>
  <c r="AC177" i="29"/>
  <c r="AC168" i="29"/>
  <c r="E188" i="29"/>
  <c r="E182" i="29"/>
  <c r="E191" i="29"/>
  <c r="S146" i="29"/>
  <c r="AB334" i="29"/>
  <c r="AB335" i="29"/>
  <c r="AH110" i="29"/>
  <c r="D120" i="29"/>
  <c r="D106" i="29"/>
  <c r="D134" i="29"/>
  <c r="E557" i="29"/>
  <c r="E585" i="29"/>
  <c r="E571" i="29"/>
  <c r="S334" i="29"/>
  <c r="S335" i="29"/>
  <c r="Y326" i="29"/>
  <c r="AE264" i="29"/>
  <c r="AE259" i="29"/>
  <c r="AE258" i="29"/>
  <c r="AE267" i="29"/>
  <c r="O244" i="29"/>
  <c r="U236" i="29"/>
  <c r="U228" i="29"/>
  <c r="AA182" i="29"/>
  <c r="AA191" i="29"/>
  <c r="AA188" i="29"/>
  <c r="K154" i="29"/>
  <c r="Q146" i="29"/>
  <c r="Z110" i="29"/>
  <c r="Z357" i="29"/>
  <c r="Z348" i="29"/>
  <c r="Z354" i="29"/>
  <c r="V259" i="29"/>
  <c r="V258" i="29"/>
  <c r="V264" i="29"/>
  <c r="V267" i="29"/>
  <c r="AB236" i="29"/>
  <c r="AB228" i="29"/>
  <c r="AH174" i="29"/>
  <c r="AH177" i="29"/>
  <c r="AH168" i="29"/>
  <c r="AH169" i="29"/>
  <c r="R191" i="29"/>
  <c r="R182" i="29"/>
  <c r="R188" i="29"/>
  <c r="L363" i="29"/>
  <c r="L362" i="29"/>
  <c r="L368" i="29"/>
  <c r="H259" i="29"/>
  <c r="H267" i="29"/>
  <c r="H258" i="29"/>
  <c r="H264" i="29"/>
  <c r="Y334" i="29"/>
  <c r="Y335" i="29"/>
  <c r="AE312" i="29"/>
  <c r="U244" i="29"/>
  <c r="AA222" i="29"/>
  <c r="AA214" i="29"/>
  <c r="K200" i="29"/>
  <c r="K208" i="29"/>
  <c r="Q174" i="29"/>
  <c r="Q168" i="29"/>
  <c r="Q177" i="29"/>
  <c r="Q169" i="29"/>
  <c r="W146" i="29"/>
  <c r="AB188" i="29"/>
  <c r="AB191" i="29"/>
  <c r="AB182" i="29"/>
  <c r="P354" i="29"/>
  <c r="P357" i="29"/>
  <c r="P348" i="29"/>
  <c r="AD312" i="29"/>
  <c r="F326" i="29"/>
  <c r="L264" i="29"/>
  <c r="L267" i="29"/>
  <c r="L259" i="29"/>
  <c r="L258" i="29"/>
  <c r="Z236" i="29"/>
  <c r="Z228" i="29"/>
  <c r="AF154" i="29"/>
  <c r="H168" i="29"/>
  <c r="H174" i="29"/>
  <c r="H177" i="29"/>
  <c r="H169" i="29"/>
  <c r="V110" i="29"/>
  <c r="R110" i="29"/>
  <c r="W362" i="29"/>
  <c r="W368" i="29"/>
  <c r="W363" i="29"/>
  <c r="AC326" i="29"/>
  <c r="E312" i="29"/>
  <c r="S281" i="29"/>
  <c r="S272" i="29"/>
  <c r="S273" i="29"/>
  <c r="S278" i="29"/>
  <c r="Y236" i="29"/>
  <c r="Y228" i="29"/>
  <c r="AE188" i="29"/>
  <c r="AE182" i="29"/>
  <c r="AE191" i="29"/>
  <c r="O154" i="29"/>
  <c r="AH312" i="29"/>
  <c r="J146" i="29"/>
  <c r="N357" i="29"/>
  <c r="N354" i="29"/>
  <c r="N348" i="29"/>
  <c r="AH264" i="29"/>
  <c r="AH258" i="29"/>
  <c r="AH267" i="29"/>
  <c r="AH259" i="29"/>
  <c r="J281" i="29"/>
  <c r="J273" i="29"/>
  <c r="J278" i="29"/>
  <c r="J272" i="29"/>
  <c r="P200" i="29"/>
  <c r="P208" i="29"/>
  <c r="AD188" i="29"/>
  <c r="AD182" i="29"/>
  <c r="AD191" i="29"/>
  <c r="F154" i="29"/>
  <c r="L146" i="29"/>
  <c r="F214" i="29"/>
  <c r="F222" i="29"/>
  <c r="M348" i="29"/>
  <c r="M357" i="29"/>
  <c r="M354" i="29"/>
  <c r="AG244" i="29"/>
  <c r="I281" i="29"/>
  <c r="I278" i="29"/>
  <c r="I272" i="29"/>
  <c r="I273" i="29"/>
  <c r="O200" i="29"/>
  <c r="O208" i="29"/>
  <c r="AC154" i="29"/>
  <c r="E169" i="29"/>
  <c r="E174" i="29"/>
  <c r="E168" i="29"/>
  <c r="E177" i="29"/>
  <c r="AB354" i="29"/>
  <c r="AB357" i="29"/>
  <c r="AB348" i="29"/>
  <c r="D345" i="29"/>
  <c r="D331" i="29"/>
  <c r="D359" i="29"/>
  <c r="K348" i="29"/>
  <c r="K354" i="29"/>
  <c r="K357" i="29"/>
  <c r="Y312" i="29"/>
  <c r="AE281" i="29"/>
  <c r="AE278" i="29"/>
  <c r="AE273" i="29"/>
  <c r="AE272" i="29"/>
  <c r="G281" i="29"/>
  <c r="G273" i="29"/>
  <c r="G272" i="29"/>
  <c r="G278" i="29"/>
  <c r="U208" i="29"/>
  <c r="U200" i="29"/>
  <c r="AA168" i="29"/>
  <c r="AA177" i="29"/>
  <c r="AA169" i="29"/>
  <c r="AA174" i="29"/>
  <c r="AG146" i="29"/>
  <c r="Q110" i="29"/>
  <c r="R368" i="29"/>
  <c r="R363" i="29"/>
  <c r="R362" i="29"/>
  <c r="AF312" i="29"/>
  <c r="H312" i="29"/>
  <c r="N278" i="29"/>
  <c r="N272" i="29"/>
  <c r="N273" i="29"/>
  <c r="N281" i="29"/>
  <c r="AB200" i="29"/>
  <c r="AB208" i="29"/>
  <c r="AH154" i="29"/>
  <c r="J177" i="29"/>
  <c r="J169" i="29"/>
  <c r="J168" i="29"/>
  <c r="J174" i="29"/>
  <c r="X146" i="29"/>
  <c r="L334" i="29"/>
  <c r="L335" i="29"/>
  <c r="L177" i="29"/>
  <c r="L168" i="29"/>
  <c r="L174" i="29"/>
  <c r="L169" i="29"/>
  <c r="Y368" i="29"/>
  <c r="Y362" i="29"/>
  <c r="Y363" i="29"/>
  <c r="AE326" i="29"/>
  <c r="G312" i="29"/>
  <c r="U264" i="29"/>
  <c r="U259" i="29"/>
  <c r="U267" i="29"/>
  <c r="U258" i="29"/>
  <c r="AA236" i="29"/>
  <c r="AA228" i="29"/>
  <c r="AG191" i="29"/>
  <c r="AG188" i="29"/>
  <c r="AG182" i="29"/>
  <c r="Q154" i="29"/>
  <c r="W110" i="29"/>
  <c r="T362" i="29"/>
  <c r="T363" i="29"/>
  <c r="T368" i="29"/>
  <c r="AB154" i="29"/>
  <c r="P362" i="29"/>
  <c r="P363" i="29"/>
  <c r="P368" i="29"/>
  <c r="F312" i="29"/>
  <c r="L273" i="29"/>
  <c r="L278" i="29"/>
  <c r="L272" i="29"/>
  <c r="L281" i="29"/>
  <c r="R214" i="29"/>
  <c r="R222" i="29"/>
  <c r="AF182" i="29"/>
  <c r="AF188" i="29"/>
  <c r="AF191" i="29"/>
  <c r="H154" i="29"/>
  <c r="Z326" i="29"/>
  <c r="O335" i="29"/>
  <c r="O334" i="29"/>
  <c r="E326" i="29"/>
  <c r="K244" i="29"/>
  <c r="Y222" i="29"/>
  <c r="Y214" i="29"/>
  <c r="AE168" i="29"/>
  <c r="AE174" i="29"/>
  <c r="AE177" i="29"/>
  <c r="AE169" i="29"/>
  <c r="G188" i="29"/>
  <c r="G182" i="29"/>
  <c r="G191" i="29"/>
  <c r="U146" i="29"/>
  <c r="AD368" i="29"/>
  <c r="AD362" i="29"/>
  <c r="AD363" i="29"/>
  <c r="N335" i="29"/>
  <c r="N334" i="29"/>
  <c r="T312" i="29"/>
  <c r="Z244" i="29"/>
  <c r="J258" i="29"/>
  <c r="J264" i="29"/>
  <c r="J267" i="29"/>
  <c r="J259" i="29"/>
  <c r="P236" i="29"/>
  <c r="P228" i="29"/>
  <c r="V174" i="29"/>
  <c r="V177" i="29"/>
  <c r="V169" i="29"/>
  <c r="V168" i="29"/>
  <c r="F188" i="29"/>
  <c r="F191" i="29"/>
  <c r="F182" i="29"/>
  <c r="L110" i="29"/>
  <c r="AC354" i="29"/>
  <c r="AC357" i="29"/>
  <c r="AC348" i="29"/>
  <c r="M368" i="29"/>
  <c r="M363" i="29"/>
  <c r="M362" i="29"/>
  <c r="S326" i="29"/>
  <c r="Y278" i="29"/>
  <c r="Y272" i="29"/>
  <c r="Y273" i="29"/>
  <c r="Y281" i="29"/>
  <c r="I244" i="29"/>
  <c r="O228" i="29"/>
  <c r="O236" i="29"/>
  <c r="U188" i="29"/>
  <c r="U191" i="29"/>
  <c r="U182" i="29"/>
  <c r="E154" i="29"/>
  <c r="K110" i="29"/>
  <c r="R312" i="29"/>
  <c r="AH146" i="29"/>
  <c r="D897" i="29"/>
  <c r="D1030" i="29" s="1"/>
  <c r="D1031" i="29" s="1"/>
  <c r="M16" i="29"/>
  <c r="AC16" i="29"/>
  <c r="U16" i="29"/>
  <c r="J949" i="29"/>
  <c r="Z949" i="29"/>
  <c r="D1058" i="29"/>
  <c r="D1070" i="29" s="1"/>
  <c r="D1080" i="29"/>
  <c r="E984" i="29"/>
  <c r="Q949" i="29"/>
  <c r="I949" i="29"/>
  <c r="S949" i="29"/>
  <c r="E701" i="29"/>
  <c r="E696" i="29"/>
  <c r="E1001" i="29"/>
  <c r="E691" i="29"/>
  <c r="AC949" i="29"/>
  <c r="AH949" i="29"/>
  <c r="M949" i="29"/>
  <c r="E949" i="29"/>
  <c r="P949" i="29"/>
  <c r="F949" i="29"/>
  <c r="AA949" i="29"/>
  <c r="K949" i="29"/>
  <c r="R949" i="29"/>
  <c r="U949" i="29"/>
  <c r="W949" i="29"/>
  <c r="AE949" i="29"/>
  <c r="O949" i="29"/>
  <c r="G949" i="29"/>
  <c r="AD949" i="29"/>
  <c r="AF949" i="29"/>
  <c r="V949" i="29"/>
  <c r="X949" i="29"/>
  <c r="AB949" i="29"/>
  <c r="T949" i="29"/>
  <c r="H949" i="29"/>
  <c r="L949" i="29"/>
  <c r="N949" i="29"/>
  <c r="AG949" i="29"/>
  <c r="Y949" i="29"/>
  <c r="AA101" i="29"/>
  <c r="AA93" i="29"/>
  <c r="AA98" i="29"/>
  <c r="E510" i="29"/>
  <c r="AA79" i="29"/>
  <c r="X287" i="29"/>
  <c r="X288" i="29"/>
  <c r="AH181" i="29"/>
  <c r="AH180" i="29"/>
  <c r="I347" i="29"/>
  <c r="I346" i="29"/>
  <c r="AC271" i="29"/>
  <c r="AC270" i="29"/>
  <c r="K226" i="29"/>
  <c r="K225" i="29"/>
  <c r="G122" i="29"/>
  <c r="G121" i="29"/>
  <c r="AG122" i="29"/>
  <c r="AG121" i="29"/>
  <c r="N301" i="29"/>
  <c r="N302" i="29"/>
  <c r="AH226" i="29"/>
  <c r="AH225" i="29"/>
  <c r="F122" i="29"/>
  <c r="F121" i="29"/>
  <c r="W361" i="29"/>
  <c r="W360" i="29"/>
  <c r="S270" i="29"/>
  <c r="S271" i="29"/>
  <c r="AE181" i="29"/>
  <c r="AE180" i="29"/>
  <c r="I288" i="29"/>
  <c r="I287" i="29"/>
  <c r="F360" i="29"/>
  <c r="F361" i="29"/>
  <c r="Z270" i="29"/>
  <c r="Z271" i="29"/>
  <c r="V181" i="29"/>
  <c r="V180" i="29"/>
  <c r="S180" i="29"/>
  <c r="S181" i="29"/>
  <c r="K302" i="29"/>
  <c r="K301" i="29"/>
  <c r="W198" i="29"/>
  <c r="W197" i="29"/>
  <c r="E826" i="29"/>
  <c r="E825" i="29"/>
  <c r="H243" i="29"/>
  <c r="H242" i="29"/>
  <c r="T153" i="29"/>
  <c r="T152" i="29"/>
  <c r="J121" i="29"/>
  <c r="J122" i="29"/>
  <c r="AA78" i="29"/>
  <c r="AH333" i="29"/>
  <c r="AH332" i="29"/>
  <c r="R346" i="29"/>
  <c r="R347" i="29"/>
  <c r="X301" i="29"/>
  <c r="X302" i="29"/>
  <c r="AD271" i="29"/>
  <c r="AD270" i="29"/>
  <c r="N257" i="29"/>
  <c r="N256" i="29"/>
  <c r="T198" i="29"/>
  <c r="T197" i="29"/>
  <c r="Z167" i="29"/>
  <c r="Z166" i="29"/>
  <c r="J181" i="29"/>
  <c r="J180" i="29"/>
  <c r="P108" i="29"/>
  <c r="P107" i="29"/>
  <c r="Y333" i="29"/>
  <c r="Y332" i="29"/>
  <c r="I361" i="29"/>
  <c r="I360" i="29"/>
  <c r="O302" i="29"/>
  <c r="O301" i="29"/>
  <c r="U256" i="29"/>
  <c r="U257" i="29"/>
  <c r="E271" i="29"/>
  <c r="E270" i="29"/>
  <c r="K198" i="29"/>
  <c r="K197" i="29"/>
  <c r="Q167" i="29"/>
  <c r="Q166" i="29"/>
  <c r="AE136" i="29"/>
  <c r="AE135" i="29"/>
  <c r="G136" i="29"/>
  <c r="G135" i="29"/>
  <c r="O243" i="29"/>
  <c r="O242" i="29"/>
  <c r="AG135" i="29"/>
  <c r="AG136" i="29"/>
  <c r="X346" i="29"/>
  <c r="X347" i="29"/>
  <c r="AD288" i="29"/>
  <c r="AD287" i="29"/>
  <c r="N315" i="29"/>
  <c r="N316" i="29"/>
  <c r="T256" i="29"/>
  <c r="T257" i="29"/>
  <c r="Z197" i="29"/>
  <c r="Z198" i="29"/>
  <c r="J226" i="29"/>
  <c r="J225" i="29"/>
  <c r="P181" i="29"/>
  <c r="P180" i="29"/>
  <c r="V135" i="29"/>
  <c r="V136" i="29"/>
  <c r="F107" i="29"/>
  <c r="F108" i="29"/>
  <c r="Y122" i="29"/>
  <c r="Y121" i="29"/>
  <c r="O346" i="29"/>
  <c r="O347" i="29"/>
  <c r="AC288" i="29"/>
  <c r="AC287" i="29"/>
  <c r="E316" i="29"/>
  <c r="E315" i="29"/>
  <c r="K242" i="29"/>
  <c r="K243" i="29"/>
  <c r="Y212" i="29"/>
  <c r="Y211" i="29"/>
  <c r="AE152" i="29"/>
  <c r="AE153" i="29"/>
  <c r="G181" i="29"/>
  <c r="G180" i="29"/>
  <c r="U122" i="29"/>
  <c r="U121" i="29"/>
  <c r="I301" i="29"/>
  <c r="I302" i="29"/>
  <c r="V347" i="29"/>
  <c r="V346" i="29"/>
  <c r="F333" i="29"/>
  <c r="F332" i="29"/>
  <c r="L302" i="29"/>
  <c r="L301" i="29"/>
  <c r="R243" i="29"/>
  <c r="R242" i="29"/>
  <c r="AF225" i="29"/>
  <c r="AF226" i="29"/>
  <c r="H212" i="29"/>
  <c r="H211" i="29"/>
  <c r="N153" i="29"/>
  <c r="N152" i="29"/>
  <c r="AB121" i="29"/>
  <c r="AB122" i="29"/>
  <c r="AG301" i="29"/>
  <c r="AG302" i="29"/>
  <c r="Q108" i="29"/>
  <c r="Q107" i="29"/>
  <c r="U360" i="29"/>
  <c r="U361" i="29"/>
  <c r="AA287" i="29"/>
  <c r="AA288" i="29"/>
  <c r="AG243" i="29"/>
  <c r="AG242" i="29"/>
  <c r="Q271" i="29"/>
  <c r="Q270" i="29"/>
  <c r="W211" i="29"/>
  <c r="W212" i="29"/>
  <c r="AC153" i="29"/>
  <c r="AC152" i="29"/>
  <c r="M181" i="29"/>
  <c r="M180" i="29"/>
  <c r="S121" i="29"/>
  <c r="S122" i="29"/>
  <c r="AA333" i="29"/>
  <c r="AA332" i="29"/>
  <c r="W257" i="29"/>
  <c r="W256" i="29"/>
  <c r="AB332" i="29"/>
  <c r="AB333" i="29"/>
  <c r="AH302" i="29"/>
  <c r="AH301" i="29"/>
  <c r="R288" i="29"/>
  <c r="R287" i="29"/>
  <c r="X271" i="29"/>
  <c r="X270" i="29"/>
  <c r="AD198" i="29"/>
  <c r="AD197" i="29"/>
  <c r="N226" i="29"/>
  <c r="N225" i="29"/>
  <c r="T167" i="29"/>
  <c r="T166" i="29"/>
  <c r="Z108" i="29"/>
  <c r="Z107" i="29"/>
  <c r="J135" i="29"/>
  <c r="J136" i="29"/>
  <c r="R333" i="29"/>
  <c r="R332" i="29"/>
  <c r="H316" i="29"/>
  <c r="H315" i="29"/>
  <c r="N242" i="29"/>
  <c r="N243" i="29"/>
  <c r="T226" i="29"/>
  <c r="T225" i="29"/>
  <c r="J167" i="29"/>
  <c r="J166" i="29"/>
  <c r="P122" i="29"/>
  <c r="P121" i="29"/>
  <c r="AG346" i="29"/>
  <c r="AG347" i="29"/>
  <c r="O288" i="29"/>
  <c r="O287" i="29"/>
  <c r="E242" i="29"/>
  <c r="E243" i="29"/>
  <c r="Y153" i="29"/>
  <c r="Y152" i="29"/>
  <c r="AE107" i="29"/>
  <c r="AE108" i="29"/>
  <c r="Y316" i="29"/>
  <c r="Y315" i="29"/>
  <c r="X333" i="29"/>
  <c r="X332" i="29"/>
  <c r="H361" i="29"/>
  <c r="H360" i="29"/>
  <c r="T243" i="29"/>
  <c r="T242" i="29"/>
  <c r="J211" i="29"/>
  <c r="J212" i="29"/>
  <c r="P153" i="29"/>
  <c r="P152" i="29"/>
  <c r="AD107" i="29"/>
  <c r="AD108" i="29"/>
  <c r="Y108" i="29"/>
  <c r="Y107" i="29"/>
  <c r="AC316" i="29"/>
  <c r="AC315" i="29"/>
  <c r="E302" i="29"/>
  <c r="E301" i="29"/>
  <c r="Y197" i="29"/>
  <c r="Y198" i="29"/>
  <c r="O167" i="29"/>
  <c r="O166" i="29"/>
  <c r="U107" i="29"/>
  <c r="U108" i="29"/>
  <c r="AD333" i="29"/>
  <c r="AD332" i="29"/>
  <c r="L287" i="29"/>
  <c r="L288" i="29"/>
  <c r="AF212" i="29"/>
  <c r="AF211" i="29"/>
  <c r="H198" i="29"/>
  <c r="H197" i="29"/>
  <c r="AB107" i="29"/>
  <c r="AB108" i="29"/>
  <c r="AG288" i="29"/>
  <c r="AG287" i="29"/>
  <c r="U347" i="29"/>
  <c r="U346" i="29"/>
  <c r="AA316" i="29"/>
  <c r="AA315" i="29"/>
  <c r="Q257" i="29"/>
  <c r="Q256" i="29"/>
  <c r="G226" i="29"/>
  <c r="G225" i="29"/>
  <c r="W271" i="29"/>
  <c r="W270" i="29"/>
  <c r="X257" i="29"/>
  <c r="X256" i="29"/>
  <c r="N198" i="29"/>
  <c r="N197" i="29"/>
  <c r="AH135" i="29"/>
  <c r="AH136" i="29"/>
  <c r="AH361" i="29"/>
  <c r="AH360" i="29"/>
  <c r="J333" i="29"/>
  <c r="J332" i="29"/>
  <c r="X316" i="29"/>
  <c r="X315" i="29"/>
  <c r="AD242" i="29"/>
  <c r="AD243" i="29"/>
  <c r="F271" i="29"/>
  <c r="F270" i="29"/>
  <c r="T212" i="29"/>
  <c r="T211" i="29"/>
  <c r="Z153" i="29"/>
  <c r="Z152" i="29"/>
  <c r="AF122" i="29"/>
  <c r="AF121" i="29"/>
  <c r="P136" i="29"/>
  <c r="P135" i="29"/>
  <c r="Y346" i="29"/>
  <c r="Y347" i="29"/>
  <c r="AE288" i="29"/>
  <c r="AE287" i="29"/>
  <c r="O315" i="29"/>
  <c r="O316" i="29"/>
  <c r="U242" i="29"/>
  <c r="U243" i="29"/>
  <c r="AA226" i="29"/>
  <c r="AA225" i="29"/>
  <c r="K212" i="29"/>
  <c r="K211" i="29"/>
  <c r="Q181" i="29"/>
  <c r="Q180" i="29"/>
  <c r="W122" i="29"/>
  <c r="W121" i="29"/>
  <c r="G108" i="29"/>
  <c r="G107" i="29"/>
  <c r="O271" i="29"/>
  <c r="O270" i="29"/>
  <c r="I122" i="29"/>
  <c r="I121" i="29"/>
  <c r="X361" i="29"/>
  <c r="X360" i="29"/>
  <c r="AD301" i="29"/>
  <c r="AD302" i="29"/>
  <c r="F288" i="29"/>
  <c r="F287" i="29"/>
  <c r="T271" i="29"/>
  <c r="T270" i="29"/>
  <c r="Z211" i="29"/>
  <c r="Z212" i="29"/>
  <c r="AF153" i="29"/>
  <c r="AF152" i="29"/>
  <c r="P167" i="29"/>
  <c r="P166" i="29"/>
  <c r="V122" i="29"/>
  <c r="V121" i="29"/>
  <c r="K333" i="29"/>
  <c r="K332" i="29"/>
  <c r="Y135" i="29"/>
  <c r="Y136" i="29"/>
  <c r="O333" i="29"/>
  <c r="O332" i="29"/>
  <c r="U302" i="29"/>
  <c r="U301" i="29"/>
  <c r="E288" i="29"/>
  <c r="E287" i="29"/>
  <c r="K257" i="29"/>
  <c r="K256" i="29"/>
  <c r="Q197" i="29"/>
  <c r="Q198" i="29"/>
  <c r="AE167" i="29"/>
  <c r="AE166" i="29"/>
  <c r="G152" i="29"/>
  <c r="G153" i="29"/>
  <c r="M135" i="29"/>
  <c r="M136" i="29"/>
  <c r="I316" i="29"/>
  <c r="I315" i="29"/>
  <c r="V360" i="29"/>
  <c r="V361" i="29"/>
  <c r="AB302" i="29"/>
  <c r="AB301" i="29"/>
  <c r="L316" i="29"/>
  <c r="L315" i="29"/>
  <c r="R257" i="29"/>
  <c r="R256" i="29"/>
  <c r="X198" i="29"/>
  <c r="X197" i="29"/>
  <c r="H225" i="29"/>
  <c r="H226" i="29"/>
  <c r="N166" i="29"/>
  <c r="N167" i="29"/>
  <c r="T108" i="29"/>
  <c r="T107" i="29"/>
  <c r="AG316" i="29"/>
  <c r="AG315" i="29"/>
  <c r="Q122" i="29"/>
  <c r="Q121" i="29"/>
  <c r="M332" i="29"/>
  <c r="M333" i="29"/>
  <c r="AA302" i="29"/>
  <c r="AA301" i="29"/>
  <c r="AG257" i="29"/>
  <c r="AG256" i="29"/>
  <c r="I243" i="29"/>
  <c r="I242" i="29"/>
  <c r="W225" i="29"/>
  <c r="W226" i="29"/>
  <c r="AC166" i="29"/>
  <c r="AC167" i="29"/>
  <c r="E153" i="29"/>
  <c r="E152" i="29"/>
  <c r="S136" i="29"/>
  <c r="S135" i="29"/>
  <c r="AA347" i="29"/>
  <c r="AA346" i="29"/>
  <c r="U198" i="29"/>
  <c r="U197" i="29"/>
  <c r="AB347" i="29"/>
  <c r="AB346" i="29"/>
  <c r="AH316" i="29"/>
  <c r="AH315" i="29"/>
  <c r="J316" i="29"/>
  <c r="J315" i="29"/>
  <c r="X243" i="29"/>
  <c r="X242" i="29"/>
  <c r="AD212" i="29"/>
  <c r="AD211" i="29"/>
  <c r="F198" i="29"/>
  <c r="F197" i="29"/>
  <c r="T180" i="29"/>
  <c r="T181" i="29"/>
  <c r="Z122" i="29"/>
  <c r="Z121" i="29"/>
  <c r="AE243" i="29"/>
  <c r="AE242" i="29"/>
  <c r="M166" i="29"/>
  <c r="M167" i="29"/>
  <c r="AH346" i="29"/>
  <c r="AH347" i="29"/>
  <c r="J347" i="29"/>
  <c r="J346" i="29"/>
  <c r="P287" i="29"/>
  <c r="P288" i="29"/>
  <c r="AD257" i="29"/>
  <c r="AD256" i="29"/>
  <c r="F242" i="29"/>
  <c r="F243" i="29"/>
  <c r="L226" i="29"/>
  <c r="L225" i="29"/>
  <c r="Z181" i="29"/>
  <c r="Z180" i="29"/>
  <c r="AF135" i="29"/>
  <c r="AF136" i="29"/>
  <c r="H122" i="29"/>
  <c r="H121" i="29"/>
  <c r="Y361" i="29"/>
  <c r="Y360" i="29"/>
  <c r="AE302" i="29"/>
  <c r="AE301" i="29"/>
  <c r="G288" i="29"/>
  <c r="G287" i="29"/>
  <c r="U271" i="29"/>
  <c r="U270" i="29"/>
  <c r="AA212" i="29"/>
  <c r="AA211" i="29"/>
  <c r="AG167" i="29"/>
  <c r="AG166" i="29"/>
  <c r="Q153" i="29"/>
  <c r="Q152" i="29"/>
  <c r="W136" i="29"/>
  <c r="W135" i="29"/>
  <c r="S361" i="29"/>
  <c r="S360" i="29"/>
  <c r="O257" i="29"/>
  <c r="O256" i="29"/>
  <c r="I108" i="29"/>
  <c r="I107" i="29"/>
  <c r="P333" i="29"/>
  <c r="P332" i="29"/>
  <c r="AD315" i="29"/>
  <c r="AD316" i="29"/>
  <c r="F301" i="29"/>
  <c r="F302" i="29"/>
  <c r="L243" i="29"/>
  <c r="L242" i="29"/>
  <c r="Z226" i="29"/>
  <c r="Z225" i="29"/>
  <c r="AF181" i="29"/>
  <c r="AF180" i="29"/>
  <c r="H181" i="29"/>
  <c r="H180" i="29"/>
  <c r="V107" i="29"/>
  <c r="V108" i="29"/>
  <c r="K347" i="29"/>
  <c r="K346" i="29"/>
  <c r="AE347" i="29"/>
  <c r="AE346" i="29"/>
  <c r="O360" i="29"/>
  <c r="O361" i="29"/>
  <c r="U316" i="29"/>
  <c r="U315" i="29"/>
  <c r="AA242" i="29"/>
  <c r="AA243" i="29"/>
  <c r="K270" i="29"/>
  <c r="K271" i="29"/>
  <c r="Q226" i="29"/>
  <c r="Q225" i="29"/>
  <c r="W181" i="29"/>
  <c r="W180" i="29"/>
  <c r="G167" i="29"/>
  <c r="G166" i="29"/>
  <c r="M107" i="29"/>
  <c r="M108" i="29"/>
  <c r="M212" i="29"/>
  <c r="M211" i="29"/>
  <c r="V333" i="29"/>
  <c r="V332" i="29"/>
  <c r="AB287" i="29"/>
  <c r="AB288" i="29"/>
  <c r="AH243" i="29"/>
  <c r="AH242" i="29"/>
  <c r="R270" i="29"/>
  <c r="R271" i="29"/>
  <c r="X212" i="29"/>
  <c r="X211" i="29"/>
  <c r="AD153" i="29"/>
  <c r="AD152" i="29"/>
  <c r="N181" i="29"/>
  <c r="N180" i="29"/>
  <c r="T121" i="29"/>
  <c r="T122" i="29"/>
  <c r="G243" i="29"/>
  <c r="G242" i="29"/>
  <c r="Q135" i="29"/>
  <c r="Q136" i="29"/>
  <c r="M347" i="29"/>
  <c r="M346" i="29"/>
  <c r="S316" i="29"/>
  <c r="S315" i="29"/>
  <c r="AG271" i="29"/>
  <c r="AG270" i="29"/>
  <c r="I256" i="29"/>
  <c r="I257" i="29"/>
  <c r="O198" i="29"/>
  <c r="O197" i="29"/>
  <c r="AC181" i="29"/>
  <c r="AC180" i="29"/>
  <c r="E166" i="29"/>
  <c r="E167" i="29"/>
  <c r="K108" i="29"/>
  <c r="K107" i="29"/>
  <c r="AA361" i="29"/>
  <c r="AA360" i="29"/>
  <c r="U212" i="29"/>
  <c r="U211" i="29"/>
  <c r="T361" i="29"/>
  <c r="T360" i="29"/>
  <c r="AH287" i="29"/>
  <c r="AH288" i="29"/>
  <c r="J302" i="29"/>
  <c r="J301" i="29"/>
  <c r="P257" i="29"/>
  <c r="P256" i="29"/>
  <c r="AD226" i="29"/>
  <c r="AD225" i="29"/>
  <c r="F212" i="29"/>
  <c r="F211" i="29"/>
  <c r="L152" i="29"/>
  <c r="L153" i="29"/>
  <c r="Z136" i="29"/>
  <c r="Z135" i="29"/>
  <c r="AE271" i="29"/>
  <c r="AE270" i="29"/>
  <c r="AB361" i="29"/>
  <c r="AB360" i="29"/>
  <c r="Z333" i="29"/>
  <c r="Z332" i="29"/>
  <c r="J361" i="29"/>
  <c r="J360" i="29"/>
  <c r="P302" i="29"/>
  <c r="P301" i="29"/>
  <c r="V271" i="29"/>
  <c r="V270" i="29"/>
  <c r="F257" i="29"/>
  <c r="F256" i="29"/>
  <c r="L198" i="29"/>
  <c r="L197" i="29"/>
  <c r="R167" i="29"/>
  <c r="R166" i="29"/>
  <c r="AF108" i="29"/>
  <c r="AF107" i="29"/>
  <c r="H108" i="29"/>
  <c r="H107" i="29"/>
  <c r="Q361" i="29"/>
  <c r="Q360" i="29"/>
  <c r="AE315" i="29"/>
  <c r="AE316" i="29"/>
  <c r="G302" i="29"/>
  <c r="G301" i="29"/>
  <c r="M256" i="29"/>
  <c r="M257" i="29"/>
  <c r="AA198" i="29"/>
  <c r="AA197" i="29"/>
  <c r="AG181" i="29"/>
  <c r="AG180" i="29"/>
  <c r="I167" i="29"/>
  <c r="I166" i="29"/>
  <c r="W108" i="29"/>
  <c r="W107" i="29"/>
  <c r="S333" i="29"/>
  <c r="S332" i="29"/>
  <c r="E198" i="29"/>
  <c r="E197" i="29"/>
  <c r="I136" i="29"/>
  <c r="I135" i="29"/>
  <c r="P346" i="29"/>
  <c r="P347" i="29"/>
  <c r="V288" i="29"/>
  <c r="V287" i="29"/>
  <c r="F315" i="29"/>
  <c r="F316" i="29"/>
  <c r="L256" i="29"/>
  <c r="L257" i="29"/>
  <c r="R197" i="29"/>
  <c r="R198" i="29"/>
  <c r="AF167" i="29"/>
  <c r="AF166" i="29"/>
  <c r="H152" i="29"/>
  <c r="H153" i="29"/>
  <c r="N136" i="29"/>
  <c r="N135" i="29"/>
  <c r="K361" i="29"/>
  <c r="K360" i="29"/>
  <c r="AE333" i="29"/>
  <c r="AE332" i="29"/>
  <c r="G347" i="29"/>
  <c r="G346" i="29"/>
  <c r="U288" i="29"/>
  <c r="U287" i="29"/>
  <c r="AA257" i="29"/>
  <c r="AA256" i="29"/>
  <c r="AG197" i="29"/>
  <c r="AG198" i="29"/>
  <c r="Q211" i="29"/>
  <c r="Q212" i="29"/>
  <c r="W152" i="29"/>
  <c r="W153" i="29"/>
  <c r="AC135" i="29"/>
  <c r="AC136" i="29"/>
  <c r="M121" i="29"/>
  <c r="M122" i="29"/>
  <c r="M198" i="29"/>
  <c r="M197" i="29"/>
  <c r="N346" i="29"/>
  <c r="N347" i="29"/>
  <c r="AB316" i="29"/>
  <c r="AB315" i="29"/>
  <c r="AH257" i="29"/>
  <c r="AH256" i="29"/>
  <c r="J243" i="29"/>
  <c r="J242" i="29"/>
  <c r="X225" i="29"/>
  <c r="X226" i="29"/>
  <c r="AD166" i="29"/>
  <c r="AD167" i="29"/>
  <c r="F153" i="29"/>
  <c r="F152" i="29"/>
  <c r="T136" i="29"/>
  <c r="T135" i="29"/>
  <c r="G271" i="29"/>
  <c r="G270" i="29"/>
  <c r="AC332" i="29"/>
  <c r="AC333" i="29"/>
  <c r="M360" i="29"/>
  <c r="M361" i="29"/>
  <c r="S287" i="29"/>
  <c r="S288" i="29"/>
  <c r="Y243" i="29"/>
  <c r="Y242" i="29"/>
  <c r="I271" i="29"/>
  <c r="I270" i="29"/>
  <c r="O211" i="29"/>
  <c r="O212" i="29"/>
  <c r="U153" i="29"/>
  <c r="U152" i="29"/>
  <c r="E181" i="29"/>
  <c r="E180" i="29"/>
  <c r="K121" i="29"/>
  <c r="K122" i="29"/>
  <c r="Q288" i="29"/>
  <c r="Q287" i="29"/>
  <c r="U225" i="29"/>
  <c r="U226" i="29"/>
  <c r="T332" i="29"/>
  <c r="T333" i="29"/>
  <c r="Z316" i="29"/>
  <c r="Z315" i="29"/>
  <c r="J287" i="29"/>
  <c r="J288" i="29"/>
  <c r="P271" i="29"/>
  <c r="P270" i="29"/>
  <c r="V198" i="29"/>
  <c r="V197" i="29"/>
  <c r="F226" i="29"/>
  <c r="F225" i="29"/>
  <c r="L167" i="29"/>
  <c r="L166" i="29"/>
  <c r="R108" i="29"/>
  <c r="R107" i="29"/>
  <c r="AE257" i="29"/>
  <c r="AE256" i="29"/>
  <c r="R302" i="29"/>
  <c r="R301" i="29"/>
  <c r="Z346" i="29"/>
  <c r="Z347" i="29"/>
  <c r="AF287" i="29"/>
  <c r="AF288" i="29"/>
  <c r="P316" i="29"/>
  <c r="P315" i="29"/>
  <c r="V242" i="29"/>
  <c r="V243" i="29"/>
  <c r="AB226" i="29"/>
  <c r="AB225" i="29"/>
  <c r="L212" i="29"/>
  <c r="L211" i="29"/>
  <c r="R153" i="29"/>
  <c r="R152" i="29"/>
  <c r="X108" i="29"/>
  <c r="X107" i="29"/>
  <c r="H136" i="29"/>
  <c r="H135" i="29"/>
  <c r="Q333" i="29"/>
  <c r="Q332" i="29"/>
  <c r="W288" i="29"/>
  <c r="W287" i="29"/>
  <c r="G315" i="29"/>
  <c r="G316" i="29"/>
  <c r="M243" i="29"/>
  <c r="M242" i="29"/>
  <c r="S226" i="29"/>
  <c r="S225" i="29"/>
  <c r="AG153" i="29"/>
  <c r="AG152" i="29"/>
  <c r="I181" i="29"/>
  <c r="I180" i="29"/>
  <c r="O122" i="29"/>
  <c r="O121" i="29"/>
  <c r="S347" i="29"/>
  <c r="S346" i="29"/>
  <c r="E212" i="29"/>
  <c r="E211" i="29"/>
  <c r="AF333" i="29"/>
  <c r="AF332" i="29"/>
  <c r="P360" i="29"/>
  <c r="P361" i="29"/>
  <c r="V301" i="29"/>
  <c r="V302" i="29"/>
  <c r="AB243" i="29"/>
  <c r="AB242" i="29"/>
  <c r="L271" i="29"/>
  <c r="L270" i="29"/>
  <c r="R211" i="29"/>
  <c r="R212" i="29"/>
  <c r="X181" i="29"/>
  <c r="X180" i="29"/>
  <c r="H167" i="29"/>
  <c r="H166" i="29"/>
  <c r="N122" i="29"/>
  <c r="N121" i="29"/>
  <c r="AC198" i="29"/>
  <c r="AC197" i="29"/>
  <c r="AE360" i="29"/>
  <c r="AE361" i="29"/>
  <c r="G333" i="29"/>
  <c r="G332" i="29"/>
  <c r="M302" i="29"/>
  <c r="M301" i="29"/>
  <c r="AA270" i="29"/>
  <c r="AA271" i="29"/>
  <c r="AG226" i="29"/>
  <c r="AG225" i="29"/>
  <c r="I197" i="29"/>
  <c r="I198" i="29"/>
  <c r="W167" i="29"/>
  <c r="W166" i="29"/>
  <c r="AC107" i="29"/>
  <c r="AC108" i="29"/>
  <c r="E135" i="29"/>
  <c r="E136" i="29"/>
  <c r="M225" i="29"/>
  <c r="M226" i="29"/>
  <c r="N333" i="29"/>
  <c r="N332" i="29"/>
  <c r="T288" i="29"/>
  <c r="T287" i="29"/>
  <c r="AH270" i="29"/>
  <c r="AH271" i="29"/>
  <c r="J257" i="29"/>
  <c r="J256" i="29"/>
  <c r="P198" i="29"/>
  <c r="P197" i="29"/>
  <c r="AD181" i="29"/>
  <c r="AD180" i="29"/>
  <c r="F166" i="29"/>
  <c r="F167" i="29"/>
  <c r="L107" i="29"/>
  <c r="L108" i="29"/>
  <c r="G257" i="29"/>
  <c r="G256" i="29"/>
  <c r="AC347" i="29"/>
  <c r="AC346" i="29"/>
  <c r="E332" i="29"/>
  <c r="E333" i="29"/>
  <c r="S302" i="29"/>
  <c r="S301" i="29"/>
  <c r="Y257" i="29"/>
  <c r="Y256" i="29"/>
  <c r="AE198" i="29"/>
  <c r="AE197" i="29"/>
  <c r="O225" i="29"/>
  <c r="O226" i="29"/>
  <c r="U166" i="29"/>
  <c r="U167" i="29"/>
  <c r="AA108" i="29"/>
  <c r="AA107" i="29"/>
  <c r="K136" i="29"/>
  <c r="K135" i="29"/>
  <c r="Q301" i="29"/>
  <c r="Q302" i="29"/>
  <c r="K153" i="29"/>
  <c r="K152" i="29"/>
  <c r="T347" i="29"/>
  <c r="T346" i="29"/>
  <c r="Z302" i="29"/>
  <c r="Z301" i="29"/>
  <c r="AF257" i="29"/>
  <c r="AF256" i="29"/>
  <c r="P243" i="29"/>
  <c r="P242" i="29"/>
  <c r="V212" i="29"/>
  <c r="V211" i="29"/>
  <c r="AB153" i="29"/>
  <c r="AB152" i="29"/>
  <c r="L180" i="29"/>
  <c r="L181" i="29"/>
  <c r="R121" i="29"/>
  <c r="R122" i="29"/>
  <c r="AA153" i="29"/>
  <c r="AA152" i="29"/>
  <c r="S108" i="29"/>
  <c r="S107" i="29"/>
  <c r="Z361" i="29"/>
  <c r="Z360" i="29"/>
  <c r="AF302" i="29"/>
  <c r="AF301" i="29"/>
  <c r="H287" i="29"/>
  <c r="H288" i="29"/>
  <c r="V257" i="29"/>
  <c r="V256" i="29"/>
  <c r="AB198" i="29"/>
  <c r="AB197" i="29"/>
  <c r="AH153" i="29"/>
  <c r="AH152" i="29"/>
  <c r="R181" i="29"/>
  <c r="R180" i="29"/>
  <c r="X122" i="29"/>
  <c r="X121" i="29"/>
  <c r="AG333" i="29"/>
  <c r="AG332" i="29"/>
  <c r="Q346" i="29"/>
  <c r="Q347" i="29"/>
  <c r="W302" i="29"/>
  <c r="W301" i="29"/>
  <c r="AC256" i="29"/>
  <c r="AC257" i="29"/>
  <c r="M271" i="29"/>
  <c r="M270" i="29"/>
  <c r="S212" i="29"/>
  <c r="S211" i="29"/>
  <c r="Y167" i="29"/>
  <c r="Y166" i="29"/>
  <c r="I153" i="29"/>
  <c r="I152" i="29"/>
  <c r="O136" i="29"/>
  <c r="O135" i="29"/>
  <c r="Y288" i="29"/>
  <c r="Y287" i="29"/>
  <c r="E225" i="29"/>
  <c r="E226" i="29"/>
  <c r="AF347" i="29"/>
  <c r="AF346" i="29"/>
  <c r="H333" i="29"/>
  <c r="H332" i="29"/>
  <c r="V315" i="29"/>
  <c r="V316" i="29"/>
  <c r="AB256" i="29"/>
  <c r="AB257" i="29"/>
  <c r="AH197" i="29"/>
  <c r="AH198" i="29"/>
  <c r="R226" i="29"/>
  <c r="R225" i="29"/>
  <c r="X152" i="29"/>
  <c r="X153" i="29"/>
  <c r="AD122" i="29"/>
  <c r="AD121" i="29"/>
  <c r="N108" i="29"/>
  <c r="N107" i="29"/>
  <c r="AC212" i="29"/>
  <c r="AC211" i="29"/>
  <c r="W346" i="29"/>
  <c r="W347" i="29"/>
  <c r="G360" i="29"/>
  <c r="G361" i="29"/>
  <c r="M316" i="29"/>
  <c r="M315" i="29"/>
  <c r="S242" i="29"/>
  <c r="S243" i="29"/>
  <c r="AG211" i="29"/>
  <c r="AG212" i="29"/>
  <c r="I226" i="29"/>
  <c r="I225" i="29"/>
  <c r="O181" i="29"/>
  <c r="O180" i="29"/>
  <c r="AC122" i="29"/>
  <c r="AC121" i="29"/>
  <c r="E107" i="29"/>
  <c r="E108" i="29"/>
  <c r="AD347" i="29"/>
  <c r="AD346" i="29"/>
  <c r="N360" i="29"/>
  <c r="N361" i="29"/>
  <c r="T302" i="29"/>
  <c r="T301" i="29"/>
  <c r="Z243" i="29"/>
  <c r="Z242" i="29"/>
  <c r="J270" i="29"/>
  <c r="J271" i="29"/>
  <c r="P212" i="29"/>
  <c r="P211" i="29"/>
  <c r="V153" i="29"/>
  <c r="V152" i="29"/>
  <c r="F181" i="29"/>
  <c r="F180" i="29"/>
  <c r="L136" i="29"/>
  <c r="L135" i="29"/>
  <c r="S153" i="29"/>
  <c r="S152" i="29"/>
  <c r="AC360" i="29"/>
  <c r="AC361" i="29"/>
  <c r="E347" i="29"/>
  <c r="E346" i="29"/>
  <c r="K316" i="29"/>
  <c r="K315" i="29"/>
  <c r="Y271" i="29"/>
  <c r="Y270" i="29"/>
  <c r="AE211" i="29"/>
  <c r="AE212" i="29"/>
  <c r="G198" i="29"/>
  <c r="G197" i="29"/>
  <c r="U181" i="29"/>
  <c r="U180" i="29"/>
  <c r="AA121" i="29"/>
  <c r="AA122" i="29"/>
  <c r="E797" i="29"/>
  <c r="E798" i="29"/>
  <c r="Q316" i="29"/>
  <c r="Q315" i="29"/>
  <c r="K167" i="29"/>
  <c r="K166" i="29"/>
  <c r="L332" i="29"/>
  <c r="L333" i="29"/>
  <c r="Z287" i="29"/>
  <c r="Z288" i="29"/>
  <c r="AF271" i="29"/>
  <c r="AF270" i="29"/>
  <c r="H257" i="29"/>
  <c r="H256" i="29"/>
  <c r="V226" i="29"/>
  <c r="V225" i="29"/>
  <c r="AB167" i="29"/>
  <c r="AB166" i="29"/>
  <c r="AH108" i="29"/>
  <c r="AH107" i="29"/>
  <c r="R136" i="29"/>
  <c r="R135" i="29"/>
  <c r="AA167" i="29"/>
  <c r="AA166" i="29"/>
  <c r="L361" i="29"/>
  <c r="L360" i="29"/>
  <c r="R361" i="29"/>
  <c r="R360" i="29"/>
  <c r="AF316" i="29"/>
  <c r="AF315" i="29"/>
  <c r="H302" i="29"/>
  <c r="H301" i="29"/>
  <c r="N271" i="29"/>
  <c r="N270" i="29"/>
  <c r="AB212" i="29"/>
  <c r="AB211" i="29"/>
  <c r="AH167" i="29"/>
  <c r="AH166" i="29"/>
  <c r="J153" i="29"/>
  <c r="J152" i="29"/>
  <c r="X135" i="29"/>
  <c r="X136" i="29"/>
  <c r="AG361" i="29"/>
  <c r="AG360" i="29"/>
  <c r="I333" i="29"/>
  <c r="I332" i="29"/>
  <c r="W315" i="29"/>
  <c r="W316" i="29"/>
  <c r="AC242" i="29"/>
  <c r="AC243" i="29"/>
  <c r="E256" i="29"/>
  <c r="E257" i="29"/>
  <c r="S198" i="29"/>
  <c r="S197" i="29"/>
  <c r="Y181" i="29"/>
  <c r="Y180" i="29"/>
  <c r="AE122" i="29"/>
  <c r="AE121" i="29"/>
  <c r="O107" i="29"/>
  <c r="O108" i="29"/>
  <c r="Y301" i="29"/>
  <c r="Y302" i="29"/>
  <c r="AG108" i="29"/>
  <c r="AG107" i="29"/>
  <c r="AF360" i="29"/>
  <c r="AF361" i="29"/>
  <c r="H347" i="29"/>
  <c r="H346" i="29"/>
  <c r="N288" i="29"/>
  <c r="N287" i="29"/>
  <c r="AB271" i="29"/>
  <c r="AB270" i="29"/>
  <c r="AH211" i="29"/>
  <c r="AH212" i="29"/>
  <c r="J197" i="29"/>
  <c r="J198" i="29"/>
  <c r="X167" i="29"/>
  <c r="X166" i="29"/>
  <c r="AD136" i="29"/>
  <c r="AD135" i="29"/>
  <c r="F136" i="29"/>
  <c r="F135" i="29"/>
  <c r="AC225" i="29"/>
  <c r="AC226" i="29"/>
  <c r="W333" i="29"/>
  <c r="W332" i="29"/>
  <c r="AC302" i="29"/>
  <c r="AC301" i="29"/>
  <c r="M288" i="29"/>
  <c r="M287" i="29"/>
  <c r="S257" i="29"/>
  <c r="S256" i="29"/>
  <c r="Y226" i="29"/>
  <c r="Y225" i="29"/>
  <c r="I211" i="29"/>
  <c r="I212" i="29"/>
  <c r="O152" i="29"/>
  <c r="O153" i="29"/>
  <c r="U135" i="29"/>
  <c r="U136" i="29"/>
  <c r="E121" i="29"/>
  <c r="E122" i="29"/>
  <c r="AD360" i="29"/>
  <c r="AD361" i="29"/>
  <c r="F347" i="29"/>
  <c r="F346" i="29"/>
  <c r="T316" i="29"/>
  <c r="T315" i="29"/>
  <c r="Z257" i="29"/>
  <c r="Z256" i="29"/>
  <c r="AF198" i="29"/>
  <c r="AF197" i="29"/>
  <c r="P225" i="29"/>
  <c r="P226" i="29"/>
  <c r="V166" i="29"/>
  <c r="V167" i="29"/>
  <c r="AB136" i="29"/>
  <c r="AB135" i="29"/>
  <c r="L121" i="29"/>
  <c r="L122" i="29"/>
  <c r="S167" i="29"/>
  <c r="S166" i="29"/>
  <c r="U332" i="29"/>
  <c r="U333" i="29"/>
  <c r="E360" i="29"/>
  <c r="E361" i="29"/>
  <c r="K287" i="29"/>
  <c r="K288" i="29"/>
  <c r="Q243" i="29"/>
  <c r="Q242" i="29"/>
  <c r="AE226" i="29"/>
  <c r="AE225" i="29"/>
  <c r="G211" i="29"/>
  <c r="G212" i="29"/>
  <c r="M153" i="29"/>
  <c r="M152" i="29"/>
  <c r="AA136" i="29"/>
  <c r="AA135" i="29"/>
  <c r="E812" i="29"/>
  <c r="E811" i="29"/>
  <c r="W243" i="29"/>
  <c r="W242" i="29"/>
  <c r="K180" i="29"/>
  <c r="K181" i="29"/>
  <c r="L347" i="29"/>
  <c r="L346" i="29"/>
  <c r="R316" i="29"/>
  <c r="R315" i="29"/>
  <c r="AF243" i="29"/>
  <c r="AF242" i="29"/>
  <c r="H271" i="29"/>
  <c r="H270" i="29"/>
  <c r="N212" i="29"/>
  <c r="N211" i="29"/>
  <c r="AB180" i="29"/>
  <c r="AB181" i="29"/>
  <c r="AH121" i="29"/>
  <c r="AH122" i="29"/>
  <c r="J108" i="29"/>
  <c r="J107" i="29"/>
  <c r="AA180" i="29"/>
  <c r="AA181" i="29"/>
  <c r="AG76" i="29"/>
  <c r="AG77" i="29"/>
  <c r="Z77" i="29"/>
  <c r="Z76" i="29"/>
  <c r="Y76" i="29"/>
  <c r="Y77" i="29"/>
  <c r="AF91" i="29"/>
  <c r="AF90" i="29"/>
  <c r="AE91" i="29"/>
  <c r="AE90" i="29"/>
  <c r="AD90" i="29"/>
  <c r="AD91" i="29"/>
  <c r="AC77" i="29"/>
  <c r="AC76" i="29"/>
  <c r="T77" i="29"/>
  <c r="T76" i="29"/>
  <c r="AB77" i="29"/>
  <c r="AB76" i="29"/>
  <c r="R76" i="29"/>
  <c r="R77" i="29"/>
  <c r="Q77" i="29"/>
  <c r="Q76" i="29"/>
  <c r="X91" i="29"/>
  <c r="X90" i="29"/>
  <c r="W91" i="29"/>
  <c r="W90" i="29"/>
  <c r="V91" i="29"/>
  <c r="V90" i="29"/>
  <c r="U77" i="29"/>
  <c r="U76" i="29"/>
  <c r="L77" i="29"/>
  <c r="L76" i="29"/>
  <c r="AH76" i="29"/>
  <c r="AH77" i="29"/>
  <c r="F77" i="29"/>
  <c r="F76" i="29"/>
  <c r="E91" i="29"/>
  <c r="E90" i="29"/>
  <c r="AH91" i="29"/>
  <c r="AH90" i="29"/>
  <c r="J76" i="29"/>
  <c r="J77" i="29"/>
  <c r="I77" i="29"/>
  <c r="I76" i="29"/>
  <c r="P91" i="29"/>
  <c r="P90" i="29"/>
  <c r="O90" i="29"/>
  <c r="O91" i="29"/>
  <c r="N90" i="29"/>
  <c r="N91" i="29"/>
  <c r="M77" i="29"/>
  <c r="M76" i="29"/>
  <c r="H76" i="29"/>
  <c r="H77" i="29"/>
  <c r="H91" i="29"/>
  <c r="H90" i="29"/>
  <c r="G91" i="29"/>
  <c r="G90" i="29"/>
  <c r="F91" i="29"/>
  <c r="F90" i="29"/>
  <c r="E77" i="29"/>
  <c r="E76" i="29"/>
  <c r="K76" i="29"/>
  <c r="K77" i="29"/>
  <c r="G76" i="29"/>
  <c r="G77" i="29"/>
  <c r="Z91" i="29"/>
  <c r="Z90" i="29"/>
  <c r="AG91" i="29"/>
  <c r="AG90" i="29"/>
  <c r="S90" i="29"/>
  <c r="S91" i="29"/>
  <c r="R91" i="29"/>
  <c r="R90" i="29"/>
  <c r="Y91" i="29"/>
  <c r="Y90" i="29"/>
  <c r="AF76" i="29"/>
  <c r="AF77" i="29"/>
  <c r="AE76" i="29"/>
  <c r="AE77" i="29"/>
  <c r="AD77" i="29"/>
  <c r="AD76" i="29"/>
  <c r="AC91" i="29"/>
  <c r="AC90" i="29"/>
  <c r="AB90" i="29"/>
  <c r="AB91" i="29"/>
  <c r="K90" i="29"/>
  <c r="K91" i="29"/>
  <c r="J91" i="29"/>
  <c r="J90" i="29"/>
  <c r="Q91" i="29"/>
  <c r="Q90" i="29"/>
  <c r="X76" i="29"/>
  <c r="X77" i="29"/>
  <c r="W76" i="29"/>
  <c r="W77" i="29"/>
  <c r="V77" i="29"/>
  <c r="V76" i="29"/>
  <c r="U91" i="29"/>
  <c r="U90" i="29"/>
  <c r="T90" i="29"/>
  <c r="T91" i="29"/>
  <c r="AA90" i="29"/>
  <c r="AA91" i="29"/>
  <c r="S77" i="29"/>
  <c r="S76" i="29"/>
  <c r="I91" i="29"/>
  <c r="I90" i="29"/>
  <c r="P76" i="29"/>
  <c r="P77" i="29"/>
  <c r="O76" i="29"/>
  <c r="O77" i="29"/>
  <c r="N77" i="29"/>
  <c r="N76" i="29"/>
  <c r="M90" i="29"/>
  <c r="M91" i="29"/>
  <c r="L90" i="29"/>
  <c r="L91" i="29"/>
  <c r="AA76" i="29"/>
  <c r="AA77" i="29"/>
  <c r="U62" i="29"/>
  <c r="U63" i="29"/>
  <c r="J63" i="29"/>
  <c r="J62" i="29"/>
  <c r="M63" i="29"/>
  <c r="M62" i="29"/>
  <c r="K62" i="29"/>
  <c r="K63" i="29"/>
  <c r="AF62" i="29"/>
  <c r="AF63" i="29"/>
  <c r="AE62" i="29"/>
  <c r="AE63" i="29"/>
  <c r="E62" i="29"/>
  <c r="E63" i="29"/>
  <c r="R63" i="29"/>
  <c r="R62" i="29"/>
  <c r="X62" i="29"/>
  <c r="X63" i="29"/>
  <c r="W63" i="29"/>
  <c r="W62" i="29"/>
  <c r="AD63" i="29"/>
  <c r="AD62" i="29"/>
  <c r="P62" i="29"/>
  <c r="P63" i="29"/>
  <c r="O62" i="29"/>
  <c r="O63" i="29"/>
  <c r="V62" i="29"/>
  <c r="V63" i="29"/>
  <c r="AG63" i="29"/>
  <c r="AG62" i="29"/>
  <c r="H62" i="29"/>
  <c r="H63" i="29"/>
  <c r="G63" i="29"/>
  <c r="G62" i="29"/>
  <c r="N62" i="29"/>
  <c r="N63" i="29"/>
  <c r="AB62" i="29"/>
  <c r="AB63" i="29"/>
  <c r="I63" i="29"/>
  <c r="I62" i="29"/>
  <c r="AH63" i="29"/>
  <c r="AH62" i="29"/>
  <c r="Y62" i="29"/>
  <c r="Y63" i="29"/>
  <c r="F63" i="29"/>
  <c r="F62" i="29"/>
  <c r="T63" i="29"/>
  <c r="T62" i="29"/>
  <c r="S63" i="29"/>
  <c r="S62" i="29"/>
  <c r="Z63" i="29"/>
  <c r="Z62" i="29"/>
  <c r="Q63" i="29"/>
  <c r="Q62" i="29"/>
  <c r="AC63" i="29"/>
  <c r="AC62" i="29"/>
  <c r="L62" i="29"/>
  <c r="L63" i="29"/>
  <c r="G17" i="37"/>
  <c r="F169" i="14"/>
  <c r="G169" i="14" s="1"/>
  <c r="H169" i="14" s="1"/>
  <c r="I169" i="14" s="1"/>
  <c r="J169" i="14" s="1"/>
  <c r="K169" i="14" s="1"/>
  <c r="L169" i="14" s="1"/>
  <c r="M169" i="14" s="1"/>
  <c r="N169" i="14" s="1"/>
  <c r="O169" i="14" s="1"/>
  <c r="P169" i="14" s="1"/>
  <c r="Q169" i="14" s="1"/>
  <c r="R169" i="14" s="1"/>
  <c r="S169" i="14" s="1"/>
  <c r="T169" i="14" s="1"/>
  <c r="U169" i="14" s="1"/>
  <c r="V169" i="14" s="1"/>
  <c r="W169" i="14" s="1"/>
  <c r="X169" i="14" s="1"/>
  <c r="Y169" i="14" s="1"/>
  <c r="Z169" i="14" s="1"/>
  <c r="AA169" i="14" s="1"/>
  <c r="AB169" i="14" s="1"/>
  <c r="AC169" i="14" s="1"/>
  <c r="AD169" i="14" s="1"/>
  <c r="AE169" i="14" s="1"/>
  <c r="AF169" i="14" s="1"/>
  <c r="AG169" i="14" s="1"/>
  <c r="AH169" i="14" s="1"/>
  <c r="F172" i="14"/>
  <c r="G172" i="14" s="1"/>
  <c r="H172" i="14" s="1"/>
  <c r="I172" i="14" s="1"/>
  <c r="J172" i="14" s="1"/>
  <c r="K172" i="14" s="1"/>
  <c r="L172" i="14" s="1"/>
  <c r="M172" i="14" s="1"/>
  <c r="N172" i="14" s="1"/>
  <c r="O172" i="14" s="1"/>
  <c r="P172" i="14" s="1"/>
  <c r="Q172" i="14" s="1"/>
  <c r="R172" i="14" s="1"/>
  <c r="S172" i="14" s="1"/>
  <c r="T172" i="14" s="1"/>
  <c r="U172" i="14" s="1"/>
  <c r="V172" i="14" s="1"/>
  <c r="W172" i="14" s="1"/>
  <c r="X172" i="14" s="1"/>
  <c r="Y172" i="14" s="1"/>
  <c r="Z172" i="14" s="1"/>
  <c r="AA172" i="14" s="1"/>
  <c r="AB172" i="14" s="1"/>
  <c r="AC172" i="14" s="1"/>
  <c r="AD172" i="14" s="1"/>
  <c r="AE172" i="14" s="1"/>
  <c r="AF172" i="14" s="1"/>
  <c r="AG172" i="14" s="1"/>
  <c r="AH172" i="14" s="1"/>
  <c r="Q25" i="31"/>
  <c r="AG245" i="29" s="1"/>
  <c r="P9" i="31"/>
  <c r="Q9" i="31"/>
  <c r="AG130" i="14"/>
  <c r="AG74" i="14" s="1"/>
  <c r="AE130" i="14"/>
  <c r="AE74" i="14" s="1"/>
  <c r="Q130" i="14"/>
  <c r="Q74" i="14" s="1"/>
  <c r="X130" i="14"/>
  <c r="X74" i="14" s="1"/>
  <c r="T130" i="14"/>
  <c r="T74" i="14" s="1"/>
  <c r="F181" i="14"/>
  <c r="G181" i="14" s="1"/>
  <c r="H181" i="14" s="1"/>
  <c r="I181" i="14" s="1"/>
  <c r="J181" i="14" s="1"/>
  <c r="K181" i="14" s="1"/>
  <c r="L181" i="14" s="1"/>
  <c r="M181" i="14" s="1"/>
  <c r="N181" i="14" s="1"/>
  <c r="O181" i="14" s="1"/>
  <c r="P181" i="14" s="1"/>
  <c r="Q181" i="14" s="1"/>
  <c r="R181" i="14" s="1"/>
  <c r="S181" i="14" s="1"/>
  <c r="T181" i="14" s="1"/>
  <c r="U181" i="14" s="1"/>
  <c r="V181" i="14" s="1"/>
  <c r="W181" i="14" s="1"/>
  <c r="X181" i="14" s="1"/>
  <c r="Y181" i="14" s="1"/>
  <c r="Z181" i="14" s="1"/>
  <c r="AA181" i="14" s="1"/>
  <c r="AB181" i="14" s="1"/>
  <c r="AC181" i="14" s="1"/>
  <c r="AD181" i="14" s="1"/>
  <c r="AE181" i="14" s="1"/>
  <c r="AF181" i="14" s="1"/>
  <c r="AG181" i="14" s="1"/>
  <c r="AH181" i="14" s="1"/>
  <c r="F175" i="14"/>
  <c r="G175" i="14" s="1"/>
  <c r="H175" i="14" s="1"/>
  <c r="I175" i="14" s="1"/>
  <c r="J175" i="14" s="1"/>
  <c r="K175" i="14" s="1"/>
  <c r="L175" i="14" s="1"/>
  <c r="M175" i="14" s="1"/>
  <c r="N175" i="14" s="1"/>
  <c r="O175" i="14" s="1"/>
  <c r="P175" i="14" s="1"/>
  <c r="Q175" i="14" s="1"/>
  <c r="R175" i="14" s="1"/>
  <c r="S175" i="14" s="1"/>
  <c r="T175" i="14" s="1"/>
  <c r="U175" i="14" s="1"/>
  <c r="V175" i="14" s="1"/>
  <c r="W175" i="14" s="1"/>
  <c r="X175" i="14" s="1"/>
  <c r="Y175" i="14" s="1"/>
  <c r="Z175" i="14" s="1"/>
  <c r="AA175" i="14" s="1"/>
  <c r="AB175" i="14" s="1"/>
  <c r="AC175" i="14" s="1"/>
  <c r="AD175" i="14" s="1"/>
  <c r="AE175" i="14" s="1"/>
  <c r="AF175" i="14" s="1"/>
  <c r="AG175" i="14" s="1"/>
  <c r="AH175" i="14" s="1"/>
  <c r="AH130" i="14"/>
  <c r="AH74" i="14" s="1"/>
  <c r="Y130" i="14"/>
  <c r="Y74" i="14" s="1"/>
  <c r="AF130" i="14"/>
  <c r="AF74" i="14" s="1"/>
  <c r="AC130" i="14"/>
  <c r="AC74" i="14" s="1"/>
  <c r="AB130" i="14"/>
  <c r="AB74" i="14" s="1"/>
  <c r="R130" i="14"/>
  <c r="R74" i="14" s="1"/>
  <c r="N130" i="14"/>
  <c r="N74" i="14" s="1"/>
  <c r="W130" i="14"/>
  <c r="W74" i="14" s="1"/>
  <c r="E50" i="29"/>
  <c r="E51" i="29"/>
  <c r="U130" i="14"/>
  <c r="U74" i="14" s="1"/>
  <c r="S130" i="14"/>
  <c r="S74" i="14" s="1"/>
  <c r="Z130" i="14"/>
  <c r="Z74" i="14" s="1"/>
  <c r="V130" i="14"/>
  <c r="V74" i="14" s="1"/>
  <c r="AA130" i="14"/>
  <c r="AA74" i="14" s="1"/>
  <c r="AD130" i="14"/>
  <c r="AD74" i="14" s="1"/>
  <c r="K56" i="54"/>
  <c r="Y43" i="54" s="1"/>
  <c r="K57" i="54"/>
  <c r="Y44" i="54" s="1"/>
  <c r="K55" i="54"/>
  <c r="Y42" i="54" s="1"/>
  <c r="AB234" i="14"/>
  <c r="AC1057" i="29"/>
  <c r="AC1083" i="29" s="1"/>
  <c r="T234" i="14"/>
  <c r="U1057" i="29"/>
  <c r="U1083" i="29" s="1"/>
  <c r="L234" i="14"/>
  <c r="M1057" i="29"/>
  <c r="M1083" i="29" s="1"/>
  <c r="K42" i="54"/>
  <c r="Z31" i="54" s="1"/>
  <c r="D228" i="54"/>
  <c r="C228" i="54"/>
  <c r="P13" i="31"/>
  <c r="W109" i="29" s="1"/>
  <c r="AI220" i="14"/>
  <c r="F195" i="14"/>
  <c r="D4" i="37"/>
  <c r="E75" i="14"/>
  <c r="E76" i="14" s="1"/>
  <c r="I33" i="37"/>
  <c r="E32" i="37"/>
  <c r="D32" i="37"/>
  <c r="C32" i="37"/>
  <c r="F33" i="37"/>
  <c r="Y18" i="14"/>
  <c r="Y20" i="14" s="1"/>
  <c r="E188" i="14"/>
  <c r="F187" i="14" s="1"/>
  <c r="E20" i="37"/>
  <c r="B20" i="37"/>
  <c r="P79" i="31"/>
  <c r="D827" i="29" s="1"/>
  <c r="O49" i="31"/>
  <c r="D524" i="29" s="1"/>
  <c r="E11" i="37"/>
  <c r="E19" i="37"/>
  <c r="P39" i="31"/>
  <c r="D408" i="29" s="1"/>
  <c r="E29" i="37"/>
  <c r="E43" i="37"/>
  <c r="B17" i="37"/>
  <c r="C11" i="37"/>
  <c r="I6" i="37"/>
  <c r="Q61" i="31"/>
  <c r="D651" i="29" s="1"/>
  <c r="F21" i="37"/>
  <c r="D7" i="37"/>
  <c r="P78" i="31"/>
  <c r="D813" i="29" s="1"/>
  <c r="Q59" i="31"/>
  <c r="D634" i="29" s="1"/>
  <c r="F12" i="37"/>
  <c r="Q31" i="31"/>
  <c r="E31" i="37"/>
  <c r="L31" i="31"/>
  <c r="S323" i="29" s="1"/>
  <c r="L71" i="31"/>
  <c r="D743" i="29" s="1"/>
  <c r="L37" i="31"/>
  <c r="D386" i="29" s="1"/>
  <c r="L67" i="31"/>
  <c r="L66" i="31"/>
  <c r="L87" i="31"/>
  <c r="L86" i="31"/>
  <c r="L15" i="31"/>
  <c r="B32" i="37"/>
  <c r="L23" i="31"/>
  <c r="O233" i="29" s="1"/>
  <c r="P53" i="31"/>
  <c r="D560" i="29" s="1"/>
  <c r="P15" i="31"/>
  <c r="H137" i="29" s="1"/>
  <c r="P46" i="31"/>
  <c r="D484" i="29" s="1"/>
  <c r="P38" i="31"/>
  <c r="D394" i="29" s="1"/>
  <c r="Q78" i="31"/>
  <c r="D814" i="29" s="1"/>
  <c r="Q77" i="31"/>
  <c r="D800" i="29" s="1"/>
  <c r="P54" i="31"/>
  <c r="D574" i="29" s="1"/>
  <c r="P30" i="31"/>
  <c r="R303" i="29" s="1"/>
  <c r="L78" i="31"/>
  <c r="D819" i="29" s="1"/>
  <c r="J25" i="37"/>
  <c r="E41" i="37"/>
  <c r="Q66" i="31"/>
  <c r="Q50" i="31"/>
  <c r="D530" i="29" s="1"/>
  <c r="Q87" i="31"/>
  <c r="Q34" i="31"/>
  <c r="Q91" i="31"/>
  <c r="Q86" i="31"/>
  <c r="Q67" i="31"/>
  <c r="Q95" i="31"/>
  <c r="D932" i="29" s="1"/>
  <c r="Q90" i="31"/>
  <c r="Q37" i="31"/>
  <c r="D381" i="29" s="1"/>
  <c r="Q42" i="31"/>
  <c r="D440" i="29" s="1"/>
  <c r="Q94" i="31"/>
  <c r="D918" i="29" s="1"/>
  <c r="Q89" i="31"/>
  <c r="I14" i="37"/>
  <c r="P47" i="31"/>
  <c r="D498" i="29" s="1"/>
  <c r="Q15" i="31"/>
  <c r="AG138" i="29" s="1"/>
  <c r="Q30" i="31"/>
  <c r="Q63" i="31"/>
  <c r="D679" i="29" s="1"/>
  <c r="Q45" i="31"/>
  <c r="D471" i="29" s="1"/>
  <c r="L77" i="31"/>
  <c r="D805" i="29" s="1"/>
  <c r="L61" i="31"/>
  <c r="D656" i="29" s="1"/>
  <c r="L47" i="31"/>
  <c r="D504" i="29" s="1"/>
  <c r="P11" i="31"/>
  <c r="O67" i="31"/>
  <c r="O66" i="31"/>
  <c r="O87" i="31"/>
  <c r="O86" i="31"/>
  <c r="O37" i="31"/>
  <c r="D389" i="29" s="1"/>
  <c r="O35" i="31"/>
  <c r="Y371" i="29" s="1"/>
  <c r="Q14" i="31"/>
  <c r="AD124" i="29" s="1"/>
  <c r="P29" i="31"/>
  <c r="AB289" i="29" s="1"/>
  <c r="L21" i="31"/>
  <c r="L55" i="31"/>
  <c r="D594" i="29" s="1"/>
  <c r="P69" i="31"/>
  <c r="D709" i="29" s="1"/>
  <c r="L38" i="31"/>
  <c r="D400" i="29" s="1"/>
  <c r="P94" i="31"/>
  <c r="D917" i="29" s="1"/>
  <c r="P89" i="31"/>
  <c r="P87" i="31"/>
  <c r="P66" i="31"/>
  <c r="P91" i="31"/>
  <c r="P90" i="31"/>
  <c r="P86" i="31"/>
  <c r="P37" i="31"/>
  <c r="D380" i="29" s="1"/>
  <c r="P95" i="31"/>
  <c r="D931" i="29" s="1"/>
  <c r="P67" i="31"/>
  <c r="C30" i="37"/>
  <c r="B30" i="37"/>
  <c r="C27" i="37"/>
  <c r="L62" i="31"/>
  <c r="D670" i="29" s="1"/>
  <c r="L39" i="31"/>
  <c r="D414" i="29" s="1"/>
  <c r="Q46" i="31"/>
  <c r="D485" i="29" s="1"/>
  <c r="P14" i="31"/>
  <c r="AG123" i="29" s="1"/>
  <c r="P45" i="31"/>
  <c r="D470" i="29" s="1"/>
  <c r="P21" i="31"/>
  <c r="AB199" i="29" s="1"/>
  <c r="L30" i="31"/>
  <c r="R309" i="29" s="1"/>
  <c r="L54" i="31"/>
  <c r="D580" i="29" s="1"/>
  <c r="L22" i="31"/>
  <c r="Q62" i="31"/>
  <c r="D665" i="29" s="1"/>
  <c r="C26" i="37"/>
  <c r="L63" i="31"/>
  <c r="D684" i="29" s="1"/>
  <c r="P31" i="31"/>
  <c r="F317" i="29" s="1"/>
  <c r="Q29" i="31"/>
  <c r="AE290" i="29" s="1"/>
  <c r="P61" i="31"/>
  <c r="D650" i="29" s="1"/>
  <c r="P77" i="31"/>
  <c r="D799" i="29" s="1"/>
  <c r="L46" i="31"/>
  <c r="D490" i="29" s="1"/>
  <c r="Q19" i="31"/>
  <c r="Q79" i="31"/>
  <c r="D828" i="29" s="1"/>
  <c r="P55" i="31"/>
  <c r="D588" i="29" s="1"/>
  <c r="Q17" i="31"/>
  <c r="AC155" i="29" s="1"/>
  <c r="E45" i="37"/>
  <c r="O81" i="31"/>
  <c r="D853" i="29" s="1"/>
  <c r="Q74" i="31"/>
  <c r="D769" i="29" s="1"/>
  <c r="P63" i="31"/>
  <c r="D678" i="29" s="1"/>
  <c r="P62" i="31"/>
  <c r="D664" i="29" s="1"/>
  <c r="P23" i="31"/>
  <c r="P227" i="29" s="1"/>
  <c r="P71" i="31"/>
  <c r="D737" i="29" s="1"/>
  <c r="P22" i="31"/>
  <c r="F213" i="29" s="1"/>
  <c r="Q82" i="31"/>
  <c r="D859" i="29" s="1"/>
  <c r="Q47" i="31"/>
  <c r="D499" i="29" s="1"/>
  <c r="L53" i="31"/>
  <c r="D566" i="29" s="1"/>
  <c r="L70" i="31"/>
  <c r="D729" i="29" s="1"/>
  <c r="AJ1073" i="29"/>
  <c r="AK1073" i="29"/>
  <c r="AI1073" i="29"/>
  <c r="M130" i="14"/>
  <c r="M74" i="14" s="1"/>
  <c r="I18" i="14"/>
  <c r="I9" i="29" s="1"/>
  <c r="AI65" i="14"/>
  <c r="C7" i="37"/>
  <c r="D9" i="37"/>
  <c r="E4" i="37"/>
  <c r="I27" i="37"/>
  <c r="F27" i="37"/>
  <c r="I26" i="37"/>
  <c r="F26" i="37"/>
  <c r="B10" i="37"/>
  <c r="G5" i="37"/>
  <c r="E26" i="37"/>
  <c r="B26" i="37"/>
  <c r="D26" i="37"/>
  <c r="E9" i="37"/>
  <c r="E27" i="37"/>
  <c r="B27" i="37"/>
  <c r="D27" i="37"/>
  <c r="E30" i="37"/>
  <c r="H26" i="37"/>
  <c r="G26" i="37"/>
  <c r="I12" i="37"/>
  <c r="H27" i="37"/>
  <c r="G27" i="37"/>
  <c r="C10" i="37"/>
  <c r="G7" i="37"/>
  <c r="G4" i="37"/>
  <c r="C37" i="37"/>
  <c r="E36" i="37"/>
  <c r="K85" i="31" s="1"/>
  <c r="C9" i="37"/>
  <c r="G24" i="37"/>
  <c r="F14" i="37"/>
  <c r="F6" i="37"/>
  <c r="D30" i="37"/>
  <c r="E8" i="37"/>
  <c r="E42" i="37"/>
  <c r="B9" i="37"/>
  <c r="B4" i="37"/>
  <c r="D5" i="37"/>
  <c r="C35" i="37"/>
  <c r="C34" i="37"/>
  <c r="C44" i="37"/>
  <c r="C39" i="37"/>
  <c r="E16" i="37"/>
  <c r="E38" i="37"/>
  <c r="C33" i="37"/>
  <c r="I21" i="37"/>
  <c r="I4" i="37"/>
  <c r="O33" i="31" s="1"/>
  <c r="J343" i="29" s="1"/>
  <c r="E40" i="37"/>
  <c r="C38" i="37"/>
  <c r="C22" i="37"/>
  <c r="C43" i="37"/>
  <c r="C13" i="37"/>
  <c r="E10" i="37"/>
  <c r="C20" i="37"/>
  <c r="F4" i="37"/>
  <c r="L10" i="31" s="1"/>
  <c r="C5" i="37"/>
  <c r="E34" i="37"/>
  <c r="D10" i="37"/>
  <c r="C23" i="37"/>
  <c r="B5" i="37"/>
  <c r="C4" i="37"/>
  <c r="F38" i="37"/>
  <c r="I38" i="37"/>
  <c r="F31" i="37"/>
  <c r="L45" i="31" s="1"/>
  <c r="D476" i="29" s="1"/>
  <c r="I31" i="37"/>
  <c r="O45" i="31" s="1"/>
  <c r="D479" i="29" s="1"/>
  <c r="D22" i="37"/>
  <c r="B22" i="37"/>
  <c r="J15" i="37"/>
  <c r="I17" i="37"/>
  <c r="F17" i="37"/>
  <c r="F8" i="37"/>
  <c r="I8" i="37"/>
  <c r="I34" i="37"/>
  <c r="F34" i="37"/>
  <c r="I22" i="37"/>
  <c r="F22" i="37"/>
  <c r="H8" i="37"/>
  <c r="G8" i="37"/>
  <c r="D19" i="37"/>
  <c r="B19" i="37"/>
  <c r="G41" i="37"/>
  <c r="H41" i="37"/>
  <c r="F20" i="37"/>
  <c r="I20" i="37"/>
  <c r="B6" i="37"/>
  <c r="D6" i="37"/>
  <c r="J13" i="31" s="1"/>
  <c r="Z113" i="29" s="1"/>
  <c r="B37" i="37"/>
  <c r="D37" i="37"/>
  <c r="H40" i="37"/>
  <c r="G40" i="37"/>
  <c r="C14" i="37"/>
  <c r="D8" i="37"/>
  <c r="B8" i="37"/>
  <c r="B43" i="37"/>
  <c r="D43" i="37"/>
  <c r="D39" i="37"/>
  <c r="B39" i="37"/>
  <c r="G20" i="37"/>
  <c r="H20" i="37"/>
  <c r="E14" i="37"/>
  <c r="C12" i="37"/>
  <c r="F39" i="37"/>
  <c r="I39" i="37"/>
  <c r="I41" i="37"/>
  <c r="F41" i="37"/>
  <c r="F45" i="37"/>
  <c r="I45" i="37"/>
  <c r="F23" i="37"/>
  <c r="I23" i="37"/>
  <c r="E13" i="37"/>
  <c r="G13" i="37"/>
  <c r="H13" i="37"/>
  <c r="E39" i="37"/>
  <c r="I13" i="37"/>
  <c r="F13" i="37"/>
  <c r="H37" i="37"/>
  <c r="G37" i="37"/>
  <c r="F29" i="37"/>
  <c r="I29" i="37"/>
  <c r="H45" i="37"/>
  <c r="G45" i="37"/>
  <c r="H39" i="37"/>
  <c r="G39" i="37"/>
  <c r="F11" i="37"/>
  <c r="I11" i="37"/>
  <c r="I43" i="37"/>
  <c r="F43" i="37"/>
  <c r="E33" i="37"/>
  <c r="H33" i="37"/>
  <c r="G33" i="37"/>
  <c r="H31" i="37"/>
  <c r="G31" i="37"/>
  <c r="I19" i="37"/>
  <c r="F19" i="37"/>
  <c r="D13" i="37"/>
  <c r="B13" i="37"/>
  <c r="C6" i="37"/>
  <c r="D42" i="37"/>
  <c r="B42" i="37"/>
  <c r="I36" i="37"/>
  <c r="O85" i="31" s="1"/>
  <c r="F36" i="37"/>
  <c r="L85" i="31" s="1"/>
  <c r="C17" i="37"/>
  <c r="D40" i="37"/>
  <c r="B40" i="37"/>
  <c r="B33" i="37"/>
  <c r="D33" i="37"/>
  <c r="E7" i="37"/>
  <c r="D31" i="37"/>
  <c r="B31" i="37"/>
  <c r="C16" i="37"/>
  <c r="C41" i="37"/>
  <c r="C40" i="37"/>
  <c r="H29" i="37"/>
  <c r="G29" i="37"/>
  <c r="I5" i="37"/>
  <c r="F5" i="37"/>
  <c r="G11" i="37"/>
  <c r="H11" i="37"/>
  <c r="E6" i="37"/>
  <c r="K13" i="31" s="1"/>
  <c r="R114" i="29" s="1"/>
  <c r="I37" i="37"/>
  <c r="F37" i="37"/>
  <c r="H23" i="37"/>
  <c r="G23" i="37"/>
  <c r="E17" i="37"/>
  <c r="E44" i="37"/>
  <c r="H21" i="37"/>
  <c r="G21" i="37"/>
  <c r="E37" i="37"/>
  <c r="E22" i="37"/>
  <c r="G34" i="37"/>
  <c r="H34" i="37"/>
  <c r="H36" i="37"/>
  <c r="N85" i="31" s="1"/>
  <c r="G36" i="37"/>
  <c r="M85" i="31" s="1"/>
  <c r="D29" i="37"/>
  <c r="B29" i="37"/>
  <c r="E35" i="37"/>
  <c r="F16" i="37"/>
  <c r="I16" i="37"/>
  <c r="D11" i="37"/>
  <c r="B11" i="37"/>
  <c r="H43" i="37"/>
  <c r="G43" i="37"/>
  <c r="H35" i="37"/>
  <c r="G35" i="37"/>
  <c r="B23" i="37"/>
  <c r="D23" i="37"/>
  <c r="E21" i="37"/>
  <c r="C31" i="37"/>
  <c r="B21" i="37"/>
  <c r="D21" i="37"/>
  <c r="H12" i="37"/>
  <c r="G12" i="37"/>
  <c r="B36" i="37"/>
  <c r="D36" i="37"/>
  <c r="J85" i="31" s="1"/>
  <c r="E5" i="37"/>
  <c r="C42" i="37"/>
  <c r="D17" i="37"/>
  <c r="F898" i="29"/>
  <c r="G54" i="29"/>
  <c r="G1033" i="29" s="1"/>
  <c r="F465" i="29"/>
  <c r="F510" i="29"/>
  <c r="D34" i="37"/>
  <c r="B34" i="37"/>
  <c r="H16" i="37"/>
  <c r="G16" i="37"/>
  <c r="B38" i="37"/>
  <c r="D38" i="37"/>
  <c r="B45" i="37"/>
  <c r="D45" i="37"/>
  <c r="E23" i="37"/>
  <c r="G42" i="37"/>
  <c r="H42" i="37"/>
  <c r="B41" i="37"/>
  <c r="D35" i="37"/>
  <c r="B35" i="37"/>
  <c r="H14" i="37"/>
  <c r="G14" i="37"/>
  <c r="F42" i="37"/>
  <c r="I42" i="37"/>
  <c r="I44" i="37"/>
  <c r="F44" i="37"/>
  <c r="F35" i="37"/>
  <c r="I35" i="37"/>
  <c r="O73" i="31" s="1"/>
  <c r="D763" i="29" s="1"/>
  <c r="B12" i="37"/>
  <c r="D12" i="37"/>
  <c r="C29" i="37"/>
  <c r="C8" i="37"/>
  <c r="D20" i="37"/>
  <c r="G22" i="37"/>
  <c r="H22" i="37"/>
  <c r="D16" i="37"/>
  <c r="B16" i="37"/>
  <c r="D44" i="37"/>
  <c r="B44" i="37"/>
  <c r="H38" i="37"/>
  <c r="G38" i="37"/>
  <c r="H44" i="37"/>
  <c r="G44" i="37"/>
  <c r="C21" i="37"/>
  <c r="B14" i="37"/>
  <c r="D14" i="37"/>
  <c r="H6" i="37"/>
  <c r="N13" i="31" s="1"/>
  <c r="W117" i="29" s="1"/>
  <c r="G6" i="37"/>
  <c r="M13" i="31" s="1"/>
  <c r="V116" i="29" s="1"/>
  <c r="I40" i="37"/>
  <c r="F40" i="37"/>
  <c r="C24" i="37"/>
  <c r="C19" i="37"/>
  <c r="I24" i="37"/>
  <c r="F24" i="37"/>
  <c r="H19" i="37"/>
  <c r="G19" i="37"/>
  <c r="I7" i="37"/>
  <c r="F7" i="37"/>
  <c r="C36" i="37"/>
  <c r="I85" i="31" s="1"/>
  <c r="C45" i="37"/>
  <c r="B7" i="37"/>
  <c r="B24" i="37"/>
  <c r="E18" i="14"/>
  <c r="AB18" i="14"/>
  <c r="W18" i="14"/>
  <c r="L18" i="14"/>
  <c r="E140" i="14"/>
  <c r="S18" i="14"/>
  <c r="S9" i="29" s="1"/>
  <c r="O18" i="14"/>
  <c r="AH18" i="14"/>
  <c r="AD18" i="14"/>
  <c r="AA18" i="14"/>
  <c r="K18" i="14"/>
  <c r="AF18" i="14"/>
  <c r="AF9" i="29" s="1"/>
  <c r="G18" i="14"/>
  <c r="G20" i="14" s="1"/>
  <c r="Z18" i="14"/>
  <c r="Z9" i="29" s="1"/>
  <c r="X18" i="14"/>
  <c r="AC18" i="14"/>
  <c r="R18" i="14"/>
  <c r="V18" i="14"/>
  <c r="AG18" i="14"/>
  <c r="Q18" i="14"/>
  <c r="P18" i="14"/>
  <c r="U18" i="14"/>
  <c r="U20" i="14" s="1"/>
  <c r="J18" i="14"/>
  <c r="N18" i="14"/>
  <c r="H18" i="14"/>
  <c r="M18" i="14"/>
  <c r="F18" i="14"/>
  <c r="F191" i="14"/>
  <c r="F192" i="14"/>
  <c r="AJ15" i="29"/>
  <c r="AI15" i="29"/>
  <c r="AK15" i="29"/>
  <c r="X34" i="54"/>
  <c r="AA34" i="54"/>
  <c r="AA38" i="54"/>
  <c r="X38" i="54"/>
  <c r="S79" i="29"/>
  <c r="S78" i="29"/>
  <c r="J93" i="29"/>
  <c r="J98" i="29"/>
  <c r="J101" i="29"/>
  <c r="Z65" i="29"/>
  <c r="AG79" i="29"/>
  <c r="AG78" i="29"/>
  <c r="AF93" i="29"/>
  <c r="AF98" i="29"/>
  <c r="AF92" i="29"/>
  <c r="AF101" i="29"/>
  <c r="AF65" i="29"/>
  <c r="G101" i="29"/>
  <c r="G93" i="29"/>
  <c r="G98" i="29"/>
  <c r="G92" i="29"/>
  <c r="G65" i="29"/>
  <c r="G64" i="29"/>
  <c r="AD101" i="29"/>
  <c r="AD93" i="29"/>
  <c r="AD98" i="29"/>
  <c r="AD65" i="29"/>
  <c r="U78" i="29"/>
  <c r="U79" i="29"/>
  <c r="T78" i="29"/>
  <c r="T79" i="29"/>
  <c r="F839" i="29"/>
  <c r="G48" i="29"/>
  <c r="AK284" i="29"/>
  <c r="AJ284" i="29"/>
  <c r="AI284" i="29"/>
  <c r="AK149" i="29"/>
  <c r="AJ149" i="29"/>
  <c r="AI149" i="29"/>
  <c r="AA35" i="54"/>
  <c r="X35" i="54"/>
  <c r="X65" i="29"/>
  <c r="A716" i="29"/>
  <c r="A708" i="29"/>
  <c r="A713" i="29"/>
  <c r="A718" i="29"/>
  <c r="A710" i="29"/>
  <c r="A715" i="29"/>
  <c r="A707" i="29"/>
  <c r="A717" i="29"/>
  <c r="A709" i="29"/>
  <c r="A706" i="29"/>
  <c r="A712" i="29"/>
  <c r="A714" i="29"/>
  <c r="A711" i="29"/>
  <c r="A621" i="29"/>
  <c r="A626" i="29"/>
  <c r="A618" i="29"/>
  <c r="A623" i="29"/>
  <c r="A628" i="29"/>
  <c r="A620" i="29"/>
  <c r="A625" i="29"/>
  <c r="A617" i="29"/>
  <c r="A622" i="29"/>
  <c r="A627" i="29"/>
  <c r="A619" i="29"/>
  <c r="A624" i="29"/>
  <c r="A616" i="29"/>
  <c r="AK27" i="29"/>
  <c r="AK948" i="29" s="1"/>
  <c r="AJ27" i="29"/>
  <c r="AJ948" i="29" s="1"/>
  <c r="AI27" i="29"/>
  <c r="AI948" i="29" s="1"/>
  <c r="AI239" i="14"/>
  <c r="AH239" i="14"/>
  <c r="AI221" i="14"/>
  <c r="AI251" i="14"/>
  <c r="AH251" i="14"/>
  <c r="S65" i="29"/>
  <c r="A563" i="29"/>
  <c r="A568" i="29"/>
  <c r="A560" i="29"/>
  <c r="A565" i="29"/>
  <c r="A557" i="29"/>
  <c r="A562" i="29"/>
  <c r="A567" i="29"/>
  <c r="A559" i="29"/>
  <c r="A564" i="29"/>
  <c r="A566" i="29"/>
  <c r="A558" i="29"/>
  <c r="A561" i="29"/>
  <c r="A569" i="29"/>
  <c r="AH79" i="29"/>
  <c r="AH78" i="29"/>
  <c r="J65" i="29"/>
  <c r="Q79" i="29"/>
  <c r="Q78" i="29"/>
  <c r="P93" i="29"/>
  <c r="P98" i="29"/>
  <c r="P92" i="29"/>
  <c r="P101" i="29"/>
  <c r="P65" i="29"/>
  <c r="W79" i="29"/>
  <c r="W78" i="29"/>
  <c r="N101" i="29"/>
  <c r="N93" i="29"/>
  <c r="N98" i="29"/>
  <c r="N92" i="29"/>
  <c r="N65" i="29"/>
  <c r="A820" i="29"/>
  <c r="A822" i="29"/>
  <c r="A819" i="29"/>
  <c r="A821" i="29"/>
  <c r="A816" i="29"/>
  <c r="A818" i="29"/>
  <c r="A815" i="29"/>
  <c r="A814" i="29"/>
  <c r="A813" i="29"/>
  <c r="A817" i="29"/>
  <c r="A812" i="29"/>
  <c r="A811" i="29"/>
  <c r="A810" i="29"/>
  <c r="E78" i="29"/>
  <c r="E79" i="29"/>
  <c r="AB65" i="29"/>
  <c r="F420" i="29"/>
  <c r="AK59" i="29"/>
  <c r="AJ59" i="29"/>
  <c r="AI59" i="29"/>
  <c r="D89" i="29"/>
  <c r="D75" i="29"/>
  <c r="D61" i="29"/>
  <c r="F749" i="29"/>
  <c r="G46" i="29"/>
  <c r="AK239" i="29"/>
  <c r="AI239" i="29"/>
  <c r="AJ239" i="29"/>
  <c r="AI248" i="14"/>
  <c r="AH248" i="14"/>
  <c r="Y79" i="29"/>
  <c r="Y78" i="29"/>
  <c r="AE79" i="29"/>
  <c r="AE78" i="29"/>
  <c r="V65" i="29"/>
  <c r="M78" i="29"/>
  <c r="M79" i="29"/>
  <c r="H195" i="14"/>
  <c r="H196" i="14"/>
  <c r="AA36" i="54"/>
  <c r="X36" i="54"/>
  <c r="AA37" i="54"/>
  <c r="X37" i="54"/>
  <c r="K65" i="29"/>
  <c r="Z79" i="29"/>
  <c r="Z78" i="29"/>
  <c r="A61" i="29"/>
  <c r="A67" i="29"/>
  <c r="A69" i="29"/>
  <c r="A66" i="29"/>
  <c r="A68" i="29"/>
  <c r="I79" i="29"/>
  <c r="I78" i="29"/>
  <c r="H93" i="29"/>
  <c r="H98" i="29"/>
  <c r="H92" i="29"/>
  <c r="H101" i="29"/>
  <c r="H65" i="29"/>
  <c r="O79" i="29"/>
  <c r="O78" i="29"/>
  <c r="F101" i="29"/>
  <c r="F93" i="29"/>
  <c r="F98" i="29"/>
  <c r="F92" i="29"/>
  <c r="F65" i="29"/>
  <c r="AC98" i="29"/>
  <c r="AC92" i="29"/>
  <c r="AC101" i="29"/>
  <c r="AC93" i="29"/>
  <c r="AC65" i="29"/>
  <c r="T65" i="29"/>
  <c r="F600" i="29"/>
  <c r="AK104" i="29"/>
  <c r="AJ104" i="29"/>
  <c r="AI104" i="29"/>
  <c r="R79" i="29"/>
  <c r="R78" i="29"/>
  <c r="AG93" i="29"/>
  <c r="AG98" i="29"/>
  <c r="AG92" i="29"/>
  <c r="AG101" i="29"/>
  <c r="AG65" i="29"/>
  <c r="A659" i="29"/>
  <c r="A650" i="29"/>
  <c r="A658" i="29"/>
  <c r="A655" i="29"/>
  <c r="A647" i="29"/>
  <c r="A652" i="29"/>
  <c r="A657" i="29"/>
  <c r="A649" i="29"/>
  <c r="A654" i="29"/>
  <c r="A651" i="29"/>
  <c r="A656" i="29"/>
  <c r="A648" i="29"/>
  <c r="A653" i="29"/>
  <c r="AF79" i="29"/>
  <c r="AF78" i="29"/>
  <c r="G79" i="29"/>
  <c r="G78" i="29"/>
  <c r="AD79" i="29"/>
  <c r="AD78" i="29"/>
  <c r="E1061" i="29"/>
  <c r="F44" i="29"/>
  <c r="F1061" i="29" s="1"/>
  <c r="U98" i="29"/>
  <c r="U92" i="29"/>
  <c r="U101" i="29"/>
  <c r="U93" i="29"/>
  <c r="U65" i="29"/>
  <c r="AB98" i="29"/>
  <c r="AB92" i="29"/>
  <c r="AB101" i="29"/>
  <c r="AB93" i="29"/>
  <c r="L65" i="29"/>
  <c r="X93" i="29"/>
  <c r="X98" i="29"/>
  <c r="X92" i="29"/>
  <c r="X101" i="29"/>
  <c r="AH93" i="29"/>
  <c r="AH98" i="29"/>
  <c r="AH92" i="29"/>
  <c r="AH101" i="29"/>
  <c r="J79" i="29"/>
  <c r="J78" i="29"/>
  <c r="Y93" i="29"/>
  <c r="Y98" i="29"/>
  <c r="Y92" i="29"/>
  <c r="Y101" i="29"/>
  <c r="Y65" i="29"/>
  <c r="X79" i="29"/>
  <c r="X78" i="29"/>
  <c r="AE101" i="29"/>
  <c r="AE93" i="29"/>
  <c r="AE98" i="29"/>
  <c r="AE92" i="29"/>
  <c r="AE65" i="29"/>
  <c r="V79" i="29"/>
  <c r="V78" i="29"/>
  <c r="M98" i="29"/>
  <c r="M92" i="29"/>
  <c r="M101" i="29"/>
  <c r="M93" i="29"/>
  <c r="M65" i="29"/>
  <c r="T98" i="29"/>
  <c r="T92" i="29"/>
  <c r="T101" i="29"/>
  <c r="T93" i="29"/>
  <c r="AK194" i="29"/>
  <c r="AJ194" i="29"/>
  <c r="AI194" i="29"/>
  <c r="AI249" i="14"/>
  <c r="AH249" i="14"/>
  <c r="A89" i="29"/>
  <c r="A95" i="29"/>
  <c r="A97" i="29"/>
  <c r="A94" i="29"/>
  <c r="A96" i="29"/>
  <c r="R65" i="29"/>
  <c r="V101" i="29"/>
  <c r="V93" i="29"/>
  <c r="V98" i="29"/>
  <c r="V92" i="29"/>
  <c r="AA42" i="54"/>
  <c r="X42" i="54"/>
  <c r="AA41" i="54"/>
  <c r="X41" i="54"/>
  <c r="AI250" i="14"/>
  <c r="AH250" i="14"/>
  <c r="S93" i="29"/>
  <c r="S98" i="29"/>
  <c r="S92" i="29"/>
  <c r="S101" i="29"/>
  <c r="Z93" i="29"/>
  <c r="Z98" i="29"/>
  <c r="Z92" i="29"/>
  <c r="Z101" i="29"/>
  <c r="A75" i="29"/>
  <c r="A81" i="29"/>
  <c r="A83" i="29"/>
  <c r="A80" i="29"/>
  <c r="A82" i="29"/>
  <c r="A607" i="29"/>
  <c r="A612" i="29"/>
  <c r="A604" i="29"/>
  <c r="A609" i="29"/>
  <c r="A614" i="29"/>
  <c r="A606" i="29"/>
  <c r="A611" i="29"/>
  <c r="A603" i="29"/>
  <c r="A608" i="29"/>
  <c r="A613" i="29"/>
  <c r="A605" i="29"/>
  <c r="A610" i="29"/>
  <c r="A602" i="29"/>
  <c r="Q93" i="29"/>
  <c r="Q98" i="29"/>
  <c r="Q92" i="29"/>
  <c r="Q101" i="29"/>
  <c r="Q65" i="29"/>
  <c r="P79" i="29"/>
  <c r="P78" i="29"/>
  <c r="W101" i="29"/>
  <c r="W93" i="29"/>
  <c r="W98" i="29"/>
  <c r="W92" i="29"/>
  <c r="W65" i="29"/>
  <c r="N79" i="29"/>
  <c r="N78" i="29"/>
  <c r="E98" i="29"/>
  <c r="E92" i="29"/>
  <c r="E101" i="29"/>
  <c r="E93" i="29"/>
  <c r="E65" i="29"/>
  <c r="L98" i="29"/>
  <c r="L92" i="29"/>
  <c r="L101" i="29"/>
  <c r="L93" i="29"/>
  <c r="A520" i="29"/>
  <c r="A512" i="29"/>
  <c r="A517" i="29"/>
  <c r="A522" i="29"/>
  <c r="A514" i="29"/>
  <c r="A519" i="29"/>
  <c r="A524" i="29"/>
  <c r="A516" i="29"/>
  <c r="A521" i="29"/>
  <c r="A513" i="29"/>
  <c r="A523" i="29"/>
  <c r="A515" i="29"/>
  <c r="A518" i="29"/>
  <c r="AK1059" i="29"/>
  <c r="AI1059" i="29"/>
  <c r="AJ1059" i="29"/>
  <c r="AA43" i="54"/>
  <c r="X43" i="54"/>
  <c r="K79" i="29"/>
  <c r="K78" i="29"/>
  <c r="L78" i="29"/>
  <c r="L79" i="29"/>
  <c r="X39" i="54"/>
  <c r="AA39" i="54"/>
  <c r="E114" i="14"/>
  <c r="J130" i="14"/>
  <c r="J74" i="14" s="1"/>
  <c r="F163" i="14"/>
  <c r="G163" i="14" s="1"/>
  <c r="X44" i="54"/>
  <c r="AA44" i="54"/>
  <c r="AA40" i="54"/>
  <c r="X40" i="54"/>
  <c r="K93" i="29"/>
  <c r="K98" i="29"/>
  <c r="K92" i="29"/>
  <c r="K101" i="29"/>
  <c r="R93" i="29"/>
  <c r="R98" i="29"/>
  <c r="R92" i="29"/>
  <c r="R101" i="29"/>
  <c r="AH65" i="29"/>
  <c r="I93" i="29"/>
  <c r="I98" i="29"/>
  <c r="I92" i="29"/>
  <c r="I101" i="29"/>
  <c r="I65" i="29"/>
  <c r="H79" i="29"/>
  <c r="H78" i="29"/>
  <c r="E704" i="29"/>
  <c r="F45" i="29"/>
  <c r="O101" i="29"/>
  <c r="O93" i="29"/>
  <c r="O98" i="29"/>
  <c r="O92" i="29"/>
  <c r="O65" i="29"/>
  <c r="F79" i="29"/>
  <c r="F78" i="29"/>
  <c r="AC78" i="29"/>
  <c r="AC79" i="29"/>
  <c r="F794" i="29"/>
  <c r="G47" i="29"/>
  <c r="AB78" i="29"/>
  <c r="AB79" i="29"/>
  <c r="AK329" i="29"/>
  <c r="AJ329" i="29"/>
  <c r="AI329" i="29"/>
  <c r="D126" i="14"/>
  <c r="D128" i="14" s="1"/>
  <c r="E127" i="14" s="1"/>
  <c r="L130" i="14"/>
  <c r="L74" i="14" s="1"/>
  <c r="I130" i="14"/>
  <c r="I74" i="14" s="1"/>
  <c r="E130" i="14"/>
  <c r="E74" i="14" s="1"/>
  <c r="F166" i="14"/>
  <c r="G166" i="14" s="1"/>
  <c r="H166" i="14" s="1"/>
  <c r="I166" i="14" s="1"/>
  <c r="J166" i="14" s="1"/>
  <c r="K166" i="14" s="1"/>
  <c r="L166" i="14" s="1"/>
  <c r="M166" i="14" s="1"/>
  <c r="N166" i="14" s="1"/>
  <c r="O166" i="14" s="1"/>
  <c r="P166" i="14" s="1"/>
  <c r="Q166" i="14" s="1"/>
  <c r="R166" i="14" s="1"/>
  <c r="S166" i="14" s="1"/>
  <c r="T166" i="14" s="1"/>
  <c r="U166" i="14" s="1"/>
  <c r="V166" i="14" s="1"/>
  <c r="W166" i="14" s="1"/>
  <c r="X166" i="14" s="1"/>
  <c r="Y166" i="14" s="1"/>
  <c r="Z166" i="14" s="1"/>
  <c r="AA166" i="14" s="1"/>
  <c r="AB166" i="14" s="1"/>
  <c r="AC166" i="14" s="1"/>
  <c r="AD166" i="14" s="1"/>
  <c r="AE166" i="14" s="1"/>
  <c r="AF166" i="14" s="1"/>
  <c r="AG166" i="14" s="1"/>
  <c r="AH166" i="14" s="1"/>
  <c r="O130" i="14"/>
  <c r="O74" i="14" s="1"/>
  <c r="K130" i="14"/>
  <c r="K74" i="14" s="1"/>
  <c r="H130" i="14"/>
  <c r="H74" i="14" s="1"/>
  <c r="F130" i="14"/>
  <c r="F74" i="14" s="1"/>
  <c r="P130" i="14"/>
  <c r="P74" i="14" s="1"/>
  <c r="G130" i="14"/>
  <c r="G74" i="14" s="1"/>
  <c r="E22" i="29"/>
  <c r="E1069" i="29" s="1"/>
  <c r="E52" i="29"/>
  <c r="AH44" i="14"/>
  <c r="Z44" i="14"/>
  <c r="R44" i="14"/>
  <c r="J44" i="14"/>
  <c r="U114" i="14"/>
  <c r="L13" i="29"/>
  <c r="Y44" i="14"/>
  <c r="I44" i="14"/>
  <c r="T13" i="29"/>
  <c r="AB13" i="29"/>
  <c r="AB44" i="14"/>
  <c r="AA44" i="14"/>
  <c r="S44" i="14"/>
  <c r="K44" i="14"/>
  <c r="M44" i="14"/>
  <c r="D228" i="14"/>
  <c r="AI213" i="14"/>
  <c r="K46" i="54" s="1"/>
  <c r="E131" i="14"/>
  <c r="F82" i="14" s="1"/>
  <c r="F943" i="29" s="1"/>
  <c r="J115" i="54"/>
  <c r="J124" i="54"/>
  <c r="J122" i="54"/>
  <c r="J120" i="54"/>
  <c r="J118" i="54"/>
  <c r="J116" i="54"/>
  <c r="J125" i="54"/>
  <c r="J123" i="54"/>
  <c r="J121" i="54"/>
  <c r="J119" i="54"/>
  <c r="J117" i="54"/>
  <c r="R13" i="29"/>
  <c r="AO49" i="14"/>
  <c r="J13" i="29"/>
  <c r="AF13" i="29"/>
  <c r="G13" i="29"/>
  <c r="AC214" i="14"/>
  <c r="AB242" i="14" s="1"/>
  <c r="AC116" i="14"/>
  <c r="AO47" i="14"/>
  <c r="AB214" i="14"/>
  <c r="AA242" i="14" s="1"/>
  <c r="AB116" i="14"/>
  <c r="AD204" i="14"/>
  <c r="AD16" i="29" s="1"/>
  <c r="AD114" i="14"/>
  <c r="M114" i="14"/>
  <c r="AG214" i="14"/>
  <c r="AF242" i="14" s="1"/>
  <c r="AG116" i="14"/>
  <c r="Q214" i="14"/>
  <c r="P242" i="14" s="1"/>
  <c r="Q116" i="14"/>
  <c r="U44" i="14"/>
  <c r="U36" i="29" s="1"/>
  <c r="E215" i="14"/>
  <c r="AI60" i="14"/>
  <c r="AF214" i="14"/>
  <c r="AE242" i="14" s="1"/>
  <c r="AF116" i="14"/>
  <c r="X13" i="29"/>
  <c r="AF204" i="14"/>
  <c r="AF16" i="29" s="1"/>
  <c r="AF114" i="14"/>
  <c r="U214" i="14"/>
  <c r="T242" i="14" s="1"/>
  <c r="U116" i="14"/>
  <c r="H44" i="14"/>
  <c r="H36" i="29" s="1"/>
  <c r="E44" i="14"/>
  <c r="AC13" i="29"/>
  <c r="T214" i="14"/>
  <c r="S242" i="14" s="1"/>
  <c r="T116" i="14"/>
  <c r="AC44" i="14"/>
  <c r="AC36" i="29" s="1"/>
  <c r="AD44" i="14"/>
  <c r="AD36" i="29" s="1"/>
  <c r="Y204" i="14"/>
  <c r="Y16" i="29" s="1"/>
  <c r="Y114" i="14"/>
  <c r="I204" i="14"/>
  <c r="I16" i="29" s="1"/>
  <c r="I114" i="14"/>
  <c r="AA204" i="14"/>
  <c r="AA16" i="29" s="1"/>
  <c r="AA114" i="14"/>
  <c r="E205" i="14"/>
  <c r="D235" i="14" s="1"/>
  <c r="AI30" i="14"/>
  <c r="X214" i="14"/>
  <c r="W242" i="14" s="1"/>
  <c r="X116" i="14"/>
  <c r="P13" i="29"/>
  <c r="X204" i="14"/>
  <c r="X16" i="29" s="1"/>
  <c r="X114" i="14"/>
  <c r="L44" i="14"/>
  <c r="L36" i="29" s="1"/>
  <c r="M214" i="14"/>
  <c r="L242" i="14" s="1"/>
  <c r="M116" i="14"/>
  <c r="P44" i="14"/>
  <c r="P36" i="29" s="1"/>
  <c r="U13" i="29"/>
  <c r="L214" i="14"/>
  <c r="K242" i="14" s="1"/>
  <c r="L116" i="14"/>
  <c r="AB204" i="14"/>
  <c r="AB16" i="29" s="1"/>
  <c r="AB114" i="14"/>
  <c r="AH214" i="14"/>
  <c r="AG242" i="14" s="1"/>
  <c r="AH116" i="14"/>
  <c r="AD13" i="29"/>
  <c r="V204" i="14"/>
  <c r="V16" i="29" s="1"/>
  <c r="V114" i="14"/>
  <c r="D234" i="14"/>
  <c r="G204" i="14"/>
  <c r="G16" i="29" s="1"/>
  <c r="G114" i="14"/>
  <c r="S204" i="14"/>
  <c r="S16" i="29" s="1"/>
  <c r="S114" i="14"/>
  <c r="AH204" i="14"/>
  <c r="AH16" i="29" s="1"/>
  <c r="AH114" i="14"/>
  <c r="P214" i="14"/>
  <c r="O242" i="14" s="1"/>
  <c r="P116" i="14"/>
  <c r="T44" i="14"/>
  <c r="T36" i="29" s="1"/>
  <c r="H13" i="29"/>
  <c r="AE214" i="14"/>
  <c r="AD242" i="14" s="1"/>
  <c r="AE116" i="14"/>
  <c r="P204" i="14"/>
  <c r="P16" i="29" s="1"/>
  <c r="P114" i="14"/>
  <c r="E206" i="14"/>
  <c r="AI33" i="14"/>
  <c r="E214" i="14"/>
  <c r="E116" i="14"/>
  <c r="AI59" i="14"/>
  <c r="X44" i="14"/>
  <c r="X36" i="29" s="1"/>
  <c r="AO57" i="14"/>
  <c r="M13" i="29"/>
  <c r="T204" i="14"/>
  <c r="T16" i="29" s="1"/>
  <c r="T114" i="14"/>
  <c r="E217" i="14"/>
  <c r="AI62" i="14"/>
  <c r="Z214" i="14"/>
  <c r="Y242" i="14" s="1"/>
  <c r="Z116" i="14"/>
  <c r="AD214" i="14"/>
  <c r="AC242" i="14" s="1"/>
  <c r="AD116" i="14"/>
  <c r="V44" i="14"/>
  <c r="V36" i="29" s="1"/>
  <c r="S116" i="14"/>
  <c r="AG44" i="14"/>
  <c r="AG36" i="29" s="1"/>
  <c r="Y13" i="29"/>
  <c r="Q44" i="14"/>
  <c r="Q36" i="29" s="1"/>
  <c r="I13" i="29"/>
  <c r="K204" i="14"/>
  <c r="K16" i="29" s="1"/>
  <c r="K114" i="14"/>
  <c r="E218" i="14"/>
  <c r="D246" i="14" s="1"/>
  <c r="AI63" i="14"/>
  <c r="Z204" i="14"/>
  <c r="Z16" i="29" s="1"/>
  <c r="Z114" i="14"/>
  <c r="H214" i="14"/>
  <c r="G242" i="14" s="1"/>
  <c r="H116" i="14"/>
  <c r="AE20" i="14"/>
  <c r="AE9" i="29"/>
  <c r="W214" i="14"/>
  <c r="V242" i="14" s="1"/>
  <c r="W116" i="14"/>
  <c r="H204" i="14"/>
  <c r="H16" i="29" s="1"/>
  <c r="H114" i="14"/>
  <c r="AE204" i="14"/>
  <c r="AE16" i="29" s="1"/>
  <c r="AE114" i="14"/>
  <c r="AF44" i="14"/>
  <c r="AF36" i="29" s="1"/>
  <c r="AO55" i="14"/>
  <c r="E25" i="14"/>
  <c r="E13" i="29"/>
  <c r="AE44" i="14"/>
  <c r="AE36" i="29" s="1"/>
  <c r="W44" i="14"/>
  <c r="W36" i="29" s="1"/>
  <c r="O44" i="14"/>
  <c r="O36" i="29" s="1"/>
  <c r="G44" i="14"/>
  <c r="G36" i="29" s="1"/>
  <c r="L204" i="14"/>
  <c r="L16" i="29" s="1"/>
  <c r="L114" i="14"/>
  <c r="R214" i="14"/>
  <c r="Q242" i="14" s="1"/>
  <c r="R116" i="14"/>
  <c r="AI61" i="14"/>
  <c r="V13" i="29"/>
  <c r="N204" i="14"/>
  <c r="N16" i="29" s="1"/>
  <c r="N114" i="14"/>
  <c r="N44" i="14"/>
  <c r="N36" i="29" s="1"/>
  <c r="AI39" i="14"/>
  <c r="AA116" i="14"/>
  <c r="K116" i="14"/>
  <c r="Y116" i="14"/>
  <c r="Y214" i="14"/>
  <c r="X242" i="14" s="1"/>
  <c r="Q204" i="14"/>
  <c r="Q16" i="29" s="1"/>
  <c r="Q114" i="14"/>
  <c r="I214" i="14"/>
  <c r="H242" i="14" s="1"/>
  <c r="I116" i="14"/>
  <c r="O214" i="14"/>
  <c r="N242" i="14" s="1"/>
  <c r="O116" i="14"/>
  <c r="AE13" i="29"/>
  <c r="W204" i="14"/>
  <c r="W16" i="29" s="1"/>
  <c r="W114" i="14"/>
  <c r="AO53" i="14"/>
  <c r="AA13" i="29"/>
  <c r="J214" i="14"/>
  <c r="I242" i="14" s="1"/>
  <c r="J116" i="14"/>
  <c r="D244" i="14"/>
  <c r="AI216" i="14"/>
  <c r="K49" i="54" s="1"/>
  <c r="V214" i="14"/>
  <c r="U242" i="14" s="1"/>
  <c r="V116" i="14"/>
  <c r="F204" i="14"/>
  <c r="F16" i="29" s="1"/>
  <c r="F114" i="14"/>
  <c r="AI27" i="14"/>
  <c r="F44" i="14"/>
  <c r="F36" i="29" s="1"/>
  <c r="AI208" i="14"/>
  <c r="D238" i="14"/>
  <c r="AG204" i="14"/>
  <c r="AG16" i="29" s="1"/>
  <c r="AG114" i="14"/>
  <c r="AH13" i="29"/>
  <c r="R204" i="14"/>
  <c r="R16" i="29" s="1"/>
  <c r="R114" i="14"/>
  <c r="E207" i="14"/>
  <c r="AI36" i="14"/>
  <c r="Z13" i="29"/>
  <c r="J204" i="14"/>
  <c r="J16" i="29" s="1"/>
  <c r="J114" i="14"/>
  <c r="E219" i="14"/>
  <c r="D247" i="14" s="1"/>
  <c r="AI247" i="14" s="1"/>
  <c r="AI64" i="14"/>
  <c r="G214" i="14"/>
  <c r="F242" i="14" s="1"/>
  <c r="G116" i="14"/>
  <c r="W13" i="29"/>
  <c r="O204" i="14"/>
  <c r="O16" i="29" s="1"/>
  <c r="O114" i="14"/>
  <c r="AO51" i="14"/>
  <c r="T20" i="14"/>
  <c r="T9" i="29"/>
  <c r="S13" i="29"/>
  <c r="AC114" i="14"/>
  <c r="N13" i="29"/>
  <c r="N214" i="14"/>
  <c r="M242" i="14" s="1"/>
  <c r="N116" i="14"/>
  <c r="Q13" i="29"/>
  <c r="O13" i="29"/>
  <c r="K13" i="29"/>
  <c r="F214" i="14"/>
  <c r="E242" i="14" s="1"/>
  <c r="F116" i="14"/>
  <c r="F13" i="29"/>
  <c r="AG13" i="29"/>
  <c r="R205" i="29" l="1"/>
  <c r="M205" i="29"/>
  <c r="AH205" i="29"/>
  <c r="S205" i="29"/>
  <c r="T205" i="29"/>
  <c r="AG205" i="29"/>
  <c r="AF205" i="29"/>
  <c r="AE205" i="29"/>
  <c r="W205" i="29"/>
  <c r="Q205" i="29"/>
  <c r="H205" i="29"/>
  <c r="X205" i="29"/>
  <c r="K205" i="29"/>
  <c r="AD205" i="29"/>
  <c r="G205" i="29"/>
  <c r="J205" i="29"/>
  <c r="V205" i="29"/>
  <c r="I205" i="29"/>
  <c r="AC205" i="29"/>
  <c r="E205" i="29"/>
  <c r="Y205" i="29"/>
  <c r="N205" i="29"/>
  <c r="Z205" i="29"/>
  <c r="F205" i="29"/>
  <c r="AA205" i="29"/>
  <c r="L205" i="29"/>
  <c r="K117" i="29"/>
  <c r="AB155" i="29"/>
  <c r="Q114" i="29"/>
  <c r="O155" i="29"/>
  <c r="I117" i="29"/>
  <c r="AD117" i="29"/>
  <c r="AA117" i="29"/>
  <c r="AE117" i="29"/>
  <c r="M117" i="29"/>
  <c r="U117" i="29"/>
  <c r="AF117" i="29"/>
  <c r="G117" i="29"/>
  <c r="Z117" i="29"/>
  <c r="AG117" i="29"/>
  <c r="N117" i="29"/>
  <c r="AB117" i="29"/>
  <c r="O117" i="29"/>
  <c r="E117" i="29"/>
  <c r="S117" i="29"/>
  <c r="V117" i="29"/>
  <c r="Y117" i="29"/>
  <c r="P117" i="29"/>
  <c r="AC117" i="29"/>
  <c r="J117" i="29"/>
  <c r="T117" i="29"/>
  <c r="X117" i="29"/>
  <c r="H117" i="29"/>
  <c r="F117" i="29"/>
  <c r="E155" i="29"/>
  <c r="L116" i="29"/>
  <c r="W116" i="29"/>
  <c r="AA114" i="29"/>
  <c r="M114" i="29"/>
  <c r="AB114" i="29"/>
  <c r="Y114" i="29"/>
  <c r="O114" i="29"/>
  <c r="S114" i="29"/>
  <c r="P114" i="29"/>
  <c r="I114" i="29"/>
  <c r="AC114" i="29"/>
  <c r="E114" i="29"/>
  <c r="F114" i="29"/>
  <c r="X114" i="29"/>
  <c r="N114" i="29"/>
  <c r="AE114" i="29"/>
  <c r="J114" i="29"/>
  <c r="AF114" i="29"/>
  <c r="G114" i="29"/>
  <c r="AG114" i="29"/>
  <c r="H114" i="29"/>
  <c r="T114" i="29"/>
  <c r="V114" i="29"/>
  <c r="AD114" i="29"/>
  <c r="U114" i="29"/>
  <c r="T199" i="29"/>
  <c r="AF199" i="29"/>
  <c r="AG199" i="29"/>
  <c r="W199" i="29"/>
  <c r="AD199" i="29"/>
  <c r="AE199" i="29"/>
  <c r="H199" i="29"/>
  <c r="G199" i="29"/>
  <c r="I199" i="29"/>
  <c r="V199" i="29"/>
  <c r="F199" i="29"/>
  <c r="M199" i="29"/>
  <c r="N199" i="29"/>
  <c r="AC199" i="29"/>
  <c r="Q199" i="29"/>
  <c r="L199" i="29"/>
  <c r="AA199" i="29"/>
  <c r="X199" i="29"/>
  <c r="P199" i="29"/>
  <c r="AH199" i="29"/>
  <c r="J199" i="29"/>
  <c r="E199" i="29"/>
  <c r="Y199" i="29"/>
  <c r="S199" i="29"/>
  <c r="R199" i="29"/>
  <c r="Z199" i="29"/>
  <c r="F245" i="29"/>
  <c r="R245" i="29"/>
  <c r="AE245" i="29"/>
  <c r="G245" i="29"/>
  <c r="P245" i="29"/>
  <c r="N245" i="29"/>
  <c r="N953" i="29" s="1"/>
  <c r="AC245" i="29"/>
  <c r="E245" i="29"/>
  <c r="H245" i="29"/>
  <c r="O245" i="29"/>
  <c r="AB245" i="29"/>
  <c r="J245" i="29"/>
  <c r="L245" i="29"/>
  <c r="W245" i="29"/>
  <c r="W953" i="29" s="1"/>
  <c r="Q245" i="29"/>
  <c r="X245" i="29"/>
  <c r="AD245" i="29"/>
  <c r="S245" i="29"/>
  <c r="AF245" i="29"/>
  <c r="U245" i="29"/>
  <c r="AA245" i="29"/>
  <c r="AH245" i="29"/>
  <c r="T245" i="29"/>
  <c r="M245" i="29"/>
  <c r="Y245" i="29"/>
  <c r="V245" i="29"/>
  <c r="K113" i="29"/>
  <c r="L117" i="29"/>
  <c r="K245" i="29"/>
  <c r="U205" i="29"/>
  <c r="AH114" i="29"/>
  <c r="L41" i="31"/>
  <c r="D431" i="29" s="1"/>
  <c r="L73" i="31"/>
  <c r="D760" i="29" s="1"/>
  <c r="G155" i="29"/>
  <c r="M155" i="29"/>
  <c r="AA155" i="29"/>
  <c r="J155" i="29"/>
  <c r="V155" i="29"/>
  <c r="U155" i="29"/>
  <c r="Z155" i="29"/>
  <c r="AE155" i="29"/>
  <c r="N155" i="29"/>
  <c r="W155" i="29"/>
  <c r="R155" i="29"/>
  <c r="T155" i="29"/>
  <c r="AD155" i="29"/>
  <c r="X155" i="29"/>
  <c r="K155" i="29"/>
  <c r="F155" i="29"/>
  <c r="I155" i="29"/>
  <c r="P155" i="29"/>
  <c r="L155" i="29"/>
  <c r="Y155" i="29"/>
  <c r="AG155" i="29"/>
  <c r="S155" i="29"/>
  <c r="Q117" i="29"/>
  <c r="U199" i="29"/>
  <c r="R117" i="29"/>
  <c r="AD113" i="29"/>
  <c r="AG113" i="29"/>
  <c r="I113" i="29"/>
  <c r="AF113" i="29"/>
  <c r="E113" i="29"/>
  <c r="P113" i="29"/>
  <c r="N113" i="29"/>
  <c r="AB113" i="29"/>
  <c r="O113" i="29"/>
  <c r="AC113" i="29"/>
  <c r="F113" i="29"/>
  <c r="U113" i="29"/>
  <c r="M113" i="29"/>
  <c r="Y113" i="29"/>
  <c r="AE113" i="29"/>
  <c r="S113" i="29"/>
  <c r="H113" i="29"/>
  <c r="J113" i="29"/>
  <c r="X113" i="29"/>
  <c r="G113" i="29"/>
  <c r="AH113" i="29"/>
  <c r="V113" i="29"/>
  <c r="AA113" i="29"/>
  <c r="T113" i="29"/>
  <c r="H109" i="29"/>
  <c r="Y109" i="29"/>
  <c r="O109" i="29"/>
  <c r="E109" i="29"/>
  <c r="E952" i="29" s="1"/>
  <c r="F109" i="29"/>
  <c r="AG109" i="29"/>
  <c r="I109" i="29"/>
  <c r="AB109" i="29"/>
  <c r="AA109" i="29"/>
  <c r="U109" i="29"/>
  <c r="R109" i="29"/>
  <c r="T109" i="29"/>
  <c r="J109" i="29"/>
  <c r="X109" i="29"/>
  <c r="P109" i="29"/>
  <c r="AF109" i="29"/>
  <c r="AH109" i="29"/>
  <c r="AC109" i="29"/>
  <c r="AD109" i="29"/>
  <c r="AE109" i="29"/>
  <c r="AE952" i="29" s="1"/>
  <c r="S109" i="29"/>
  <c r="Z109" i="29"/>
  <c r="M109" i="29"/>
  <c r="N109" i="29"/>
  <c r="G109" i="29"/>
  <c r="I245" i="29"/>
  <c r="L109" i="29"/>
  <c r="W113" i="29"/>
  <c r="Q155" i="29"/>
  <c r="Q113" i="29"/>
  <c r="O199" i="29"/>
  <c r="O205" i="29"/>
  <c r="AF155" i="29"/>
  <c r="L113" i="29"/>
  <c r="Q109" i="29"/>
  <c r="V109" i="29"/>
  <c r="Z114" i="29"/>
  <c r="I116" i="29"/>
  <c r="AF116" i="29"/>
  <c r="H116" i="29"/>
  <c r="AD116" i="29"/>
  <c r="AE116" i="29"/>
  <c r="J116" i="29"/>
  <c r="AC116" i="29"/>
  <c r="Y116" i="29"/>
  <c r="N116" i="29"/>
  <c r="AA116" i="29"/>
  <c r="P116" i="29"/>
  <c r="E116" i="29"/>
  <c r="AH116" i="29"/>
  <c r="Z116" i="29"/>
  <c r="AB116" i="29"/>
  <c r="T116" i="29"/>
  <c r="O116" i="29"/>
  <c r="X116" i="29"/>
  <c r="F116" i="29"/>
  <c r="R116" i="29"/>
  <c r="AG116" i="29"/>
  <c r="S116" i="29"/>
  <c r="G116" i="29"/>
  <c r="M116" i="29"/>
  <c r="U116" i="29"/>
  <c r="K116" i="29"/>
  <c r="L114" i="29"/>
  <c r="Z245" i="29"/>
  <c r="P205" i="29"/>
  <c r="R113" i="29"/>
  <c r="K199" i="29"/>
  <c r="K114" i="29"/>
  <c r="K109" i="29"/>
  <c r="H155" i="29"/>
  <c r="W114" i="29"/>
  <c r="AH155" i="29"/>
  <c r="AB205" i="29"/>
  <c r="Q116" i="29"/>
  <c r="G123" i="29"/>
  <c r="G952" i="29" s="1"/>
  <c r="AH117" i="29"/>
  <c r="AI1117" i="29"/>
  <c r="AJ1117" i="29"/>
  <c r="AK1117" i="29"/>
  <c r="E1131" i="29"/>
  <c r="F1131" i="29" s="1"/>
  <c r="G1131" i="29" s="1"/>
  <c r="H1131" i="29" s="1"/>
  <c r="I1131" i="29" s="1"/>
  <c r="J1131" i="29" s="1"/>
  <c r="K1131" i="29" s="1"/>
  <c r="L1131" i="29" s="1"/>
  <c r="M1131" i="29" s="1"/>
  <c r="N1131" i="29" s="1"/>
  <c r="O1131" i="29" s="1"/>
  <c r="P1131" i="29" s="1"/>
  <c r="Q1131" i="29" s="1"/>
  <c r="R1131" i="29" s="1"/>
  <c r="S1131" i="29" s="1"/>
  <c r="T1131" i="29" s="1"/>
  <c r="U1131" i="29" s="1"/>
  <c r="V1131" i="29" s="1"/>
  <c r="W1131" i="29" s="1"/>
  <c r="X1131" i="29" s="1"/>
  <c r="Y1131" i="29" s="1"/>
  <c r="Z1131" i="29" s="1"/>
  <c r="AA1131" i="29" s="1"/>
  <c r="AB1131" i="29" s="1"/>
  <c r="AC1131" i="29" s="1"/>
  <c r="AD1131" i="29" s="1"/>
  <c r="AE1131" i="29" s="1"/>
  <c r="AF1131" i="29" s="1"/>
  <c r="AG1131" i="29" s="1"/>
  <c r="AH1131" i="29" s="1"/>
  <c r="E814" i="29"/>
  <c r="E813" i="29"/>
  <c r="E828" i="29"/>
  <c r="E827" i="29"/>
  <c r="E819" i="29"/>
  <c r="L343" i="29"/>
  <c r="AB343" i="29"/>
  <c r="Z343" i="29"/>
  <c r="F343" i="29"/>
  <c r="K343" i="29"/>
  <c r="R343" i="29"/>
  <c r="S343" i="29"/>
  <c r="I343" i="29"/>
  <c r="AF343" i="29"/>
  <c r="AC343" i="29"/>
  <c r="AD343" i="29"/>
  <c r="E343" i="29"/>
  <c r="N343" i="29"/>
  <c r="AG343" i="29"/>
  <c r="Q343" i="29"/>
  <c r="O343" i="29"/>
  <c r="AA343" i="29"/>
  <c r="AH343" i="29"/>
  <c r="T343" i="29"/>
  <c r="Y343" i="29"/>
  <c r="M343" i="29"/>
  <c r="P343" i="29"/>
  <c r="X343" i="29"/>
  <c r="V343" i="29"/>
  <c r="U343" i="29"/>
  <c r="W343" i="29"/>
  <c r="H343" i="29"/>
  <c r="G343" i="29"/>
  <c r="AE343" i="29"/>
  <c r="E36" i="29"/>
  <c r="AJ44" i="14"/>
  <c r="AO59" i="14"/>
  <c r="D225" i="54" s="1"/>
  <c r="Y225" i="54" s="1"/>
  <c r="G124" i="29"/>
  <c r="AE124" i="29"/>
  <c r="M124" i="29"/>
  <c r="I123" i="29"/>
  <c r="E123" i="29"/>
  <c r="AC124" i="29"/>
  <c r="AC953" i="29" s="1"/>
  <c r="Z124" i="29"/>
  <c r="AH124" i="29"/>
  <c r="K124" i="29"/>
  <c r="U124" i="29"/>
  <c r="X123" i="29"/>
  <c r="E124" i="29"/>
  <c r="O124" i="29"/>
  <c r="F123" i="29"/>
  <c r="I124" i="29"/>
  <c r="R123" i="29"/>
  <c r="N124" i="29"/>
  <c r="K123" i="29"/>
  <c r="Q123" i="29"/>
  <c r="Q124" i="29"/>
  <c r="V124" i="29"/>
  <c r="AG124" i="29"/>
  <c r="H123" i="29"/>
  <c r="AF123" i="29"/>
  <c r="Y124" i="29"/>
  <c r="AD123" i="29"/>
  <c r="N123" i="29"/>
  <c r="U123" i="29"/>
  <c r="T124" i="29"/>
  <c r="S123" i="29"/>
  <c r="S952" i="29" s="1"/>
  <c r="AC123" i="29"/>
  <c r="AF124" i="29"/>
  <c r="AB124" i="29"/>
  <c r="P123" i="29"/>
  <c r="L123" i="29"/>
  <c r="L124" i="29"/>
  <c r="W123" i="29"/>
  <c r="R124" i="29"/>
  <c r="X124" i="29"/>
  <c r="O123" i="29"/>
  <c r="AB123" i="29"/>
  <c r="Y123" i="29"/>
  <c r="AA124" i="29"/>
  <c r="Z123" i="29"/>
  <c r="T123" i="29"/>
  <c r="J123" i="29"/>
  <c r="H124" i="29"/>
  <c r="F124" i="29"/>
  <c r="M123" i="29"/>
  <c r="P124" i="29"/>
  <c r="W124" i="29"/>
  <c r="AH123" i="29"/>
  <c r="J124" i="29"/>
  <c r="AE123" i="29"/>
  <c r="V123" i="29"/>
  <c r="S124" i="29"/>
  <c r="AA123" i="29"/>
  <c r="AF349" i="29"/>
  <c r="F349" i="29"/>
  <c r="O349" i="29"/>
  <c r="AD349" i="29"/>
  <c r="R349" i="29"/>
  <c r="AG349" i="29"/>
  <c r="I349" i="29"/>
  <c r="H349" i="29"/>
  <c r="AE349" i="29"/>
  <c r="X349" i="29"/>
  <c r="T349" i="29"/>
  <c r="L349" i="29"/>
  <c r="Q349" i="29"/>
  <c r="Q953" i="29" s="1"/>
  <c r="E349" i="29"/>
  <c r="AH349" i="29"/>
  <c r="S349" i="29"/>
  <c r="AA349" i="29"/>
  <c r="V349" i="29"/>
  <c r="G349" i="29"/>
  <c r="J349" i="29"/>
  <c r="U349" i="29"/>
  <c r="P349" i="29"/>
  <c r="W349" i="29"/>
  <c r="Z349" i="29"/>
  <c r="K349" i="29"/>
  <c r="Y349" i="29"/>
  <c r="N349" i="29"/>
  <c r="M349" i="29"/>
  <c r="Z143" i="29"/>
  <c r="AB143" i="29"/>
  <c r="I143" i="29"/>
  <c r="N143" i="29"/>
  <c r="R143" i="29"/>
  <c r="K143" i="29"/>
  <c r="AD143" i="29"/>
  <c r="F143" i="29"/>
  <c r="Y143" i="29"/>
  <c r="AA143" i="29"/>
  <c r="M143" i="29"/>
  <c r="O143" i="29"/>
  <c r="AC143" i="29"/>
  <c r="G143" i="29"/>
  <c r="AE143" i="29"/>
  <c r="T143" i="29"/>
  <c r="AF143" i="29"/>
  <c r="V143" i="29"/>
  <c r="P143" i="29"/>
  <c r="S143" i="29"/>
  <c r="Q143" i="29"/>
  <c r="E143" i="29"/>
  <c r="X143" i="29"/>
  <c r="H143" i="29"/>
  <c r="U143" i="29"/>
  <c r="L143" i="29"/>
  <c r="W183" i="29"/>
  <c r="I183" i="29"/>
  <c r="AH183" i="29"/>
  <c r="L183" i="29"/>
  <c r="V183" i="29"/>
  <c r="S183" i="29"/>
  <c r="M183" i="29"/>
  <c r="Z183" i="29"/>
  <c r="H183" i="29"/>
  <c r="O183" i="29"/>
  <c r="Y183" i="29"/>
  <c r="T183" i="29"/>
  <c r="AC183" i="29"/>
  <c r="K183" i="29"/>
  <c r="J183" i="29"/>
  <c r="J953" i="29" s="1"/>
  <c r="N183" i="29"/>
  <c r="X183" i="29"/>
  <c r="E183" i="29"/>
  <c r="AA183" i="29"/>
  <c r="Q183" i="29"/>
  <c r="P183" i="29"/>
  <c r="AD183" i="29"/>
  <c r="AB183" i="29"/>
  <c r="AE183" i="29"/>
  <c r="AF183" i="29"/>
  <c r="AH137" i="29"/>
  <c r="M371" i="29"/>
  <c r="U138" i="29"/>
  <c r="E317" i="29"/>
  <c r="AG183" i="29"/>
  <c r="AB349" i="29"/>
  <c r="J143" i="29"/>
  <c r="AF317" i="29"/>
  <c r="P219" i="29"/>
  <c r="M219" i="29"/>
  <c r="T219" i="29"/>
  <c r="AH219" i="29"/>
  <c r="AC219" i="29"/>
  <c r="N219" i="29"/>
  <c r="S219" i="29"/>
  <c r="AE219" i="29"/>
  <c r="E219" i="29"/>
  <c r="H219" i="29"/>
  <c r="O219" i="29"/>
  <c r="Q219" i="29"/>
  <c r="J219" i="29"/>
  <c r="AF219" i="29"/>
  <c r="L219" i="29"/>
  <c r="K219" i="29"/>
  <c r="AG219" i="29"/>
  <c r="G219" i="29"/>
  <c r="V219" i="29"/>
  <c r="W219" i="29"/>
  <c r="U219" i="29"/>
  <c r="AD219" i="29"/>
  <c r="AB219" i="29"/>
  <c r="I219" i="29"/>
  <c r="Z219" i="29"/>
  <c r="AA219" i="29"/>
  <c r="X219" i="29"/>
  <c r="F219" i="29"/>
  <c r="R219" i="29"/>
  <c r="U304" i="29"/>
  <c r="U953" i="29" s="1"/>
  <c r="X304" i="29"/>
  <c r="V304" i="29"/>
  <c r="K304" i="29"/>
  <c r="S304" i="29"/>
  <c r="J304" i="29"/>
  <c r="Q304" i="29"/>
  <c r="L304" i="29"/>
  <c r="W304" i="29"/>
  <c r="M304" i="29"/>
  <c r="P304" i="29"/>
  <c r="O304" i="29"/>
  <c r="N304" i="29"/>
  <c r="AG304" i="29"/>
  <c r="AA304" i="29"/>
  <c r="Z304" i="29"/>
  <c r="AD304" i="29"/>
  <c r="AC304" i="29"/>
  <c r="AB304" i="29"/>
  <c r="I304" i="29"/>
  <c r="F304" i="29"/>
  <c r="H304" i="29"/>
  <c r="AH304" i="29"/>
  <c r="AF304" i="29"/>
  <c r="E304" i="29"/>
  <c r="E953" i="29" s="1"/>
  <c r="AE304" i="29"/>
  <c r="P371" i="29"/>
  <c r="G304" i="29"/>
  <c r="H309" i="29"/>
  <c r="Y304" i="29"/>
  <c r="Y227" i="29"/>
  <c r="AC323" i="29"/>
  <c r="R183" i="29"/>
  <c r="Q318" i="29"/>
  <c r="G318" i="29"/>
  <c r="G953" i="29" s="1"/>
  <c r="H318" i="29"/>
  <c r="R318" i="29"/>
  <c r="U318" i="29"/>
  <c r="V318" i="29"/>
  <c r="T318" i="29"/>
  <c r="W318" i="29"/>
  <c r="K318" i="29"/>
  <c r="AG318" i="29"/>
  <c r="X318" i="29"/>
  <c r="J318" i="29"/>
  <c r="AH318" i="29"/>
  <c r="I318" i="29"/>
  <c r="M318" i="29"/>
  <c r="N318" i="29"/>
  <c r="Y318" i="29"/>
  <c r="AF318" i="29"/>
  <c r="AB318" i="29"/>
  <c r="O318" i="29"/>
  <c r="AA318" i="29"/>
  <c r="L318" i="29"/>
  <c r="P318" i="29"/>
  <c r="AC318" i="29"/>
  <c r="AD318" i="29"/>
  <c r="F318" i="29"/>
  <c r="AE318" i="29"/>
  <c r="R138" i="29"/>
  <c r="O138" i="29"/>
  <c r="Z138" i="29"/>
  <c r="K138" i="29"/>
  <c r="AB138" i="29"/>
  <c r="I138" i="29"/>
  <c r="N138" i="29"/>
  <c r="AA138" i="29"/>
  <c r="P138" i="29"/>
  <c r="F138" i="29"/>
  <c r="M138" i="29"/>
  <c r="Y138" i="29"/>
  <c r="T138" i="29"/>
  <c r="AD138" i="29"/>
  <c r="AF138" i="29"/>
  <c r="AE138" i="29"/>
  <c r="Q138" i="29"/>
  <c r="G138" i="29"/>
  <c r="AC138" i="29"/>
  <c r="S138" i="29"/>
  <c r="L138" i="29"/>
  <c r="L953" i="29" s="1"/>
  <c r="E138" i="29"/>
  <c r="W138" i="29"/>
  <c r="J138" i="29"/>
  <c r="X138" i="29"/>
  <c r="H138" i="29"/>
  <c r="U183" i="29"/>
  <c r="AC349" i="29"/>
  <c r="Y219" i="29"/>
  <c r="AE317" i="29"/>
  <c r="AC303" i="29"/>
  <c r="Q323" i="29"/>
  <c r="U323" i="29"/>
  <c r="T323" i="29"/>
  <c r="H323" i="29"/>
  <c r="R323" i="29"/>
  <c r="AG323" i="29"/>
  <c r="AH323" i="29"/>
  <c r="X323" i="29"/>
  <c r="W323" i="29"/>
  <c r="L323" i="29"/>
  <c r="G323" i="29"/>
  <c r="N323" i="29"/>
  <c r="K323" i="29"/>
  <c r="J323" i="29"/>
  <c r="V323" i="29"/>
  <c r="AB323" i="29"/>
  <c r="I323" i="29"/>
  <c r="AA323" i="29"/>
  <c r="AD323" i="29"/>
  <c r="P323" i="29"/>
  <c r="M323" i="29"/>
  <c r="F323" i="29"/>
  <c r="AE323" i="29"/>
  <c r="Z323" i="29"/>
  <c r="O323" i="29"/>
  <c r="E323" i="29"/>
  <c r="X309" i="29"/>
  <c r="V309" i="29"/>
  <c r="S309" i="29"/>
  <c r="W309" i="29"/>
  <c r="J309" i="29"/>
  <c r="Q309" i="29"/>
  <c r="K309" i="29"/>
  <c r="U309" i="29"/>
  <c r="L309" i="29"/>
  <c r="I309" i="29"/>
  <c r="N309" i="29"/>
  <c r="AA309" i="29"/>
  <c r="AB309" i="29"/>
  <c r="M309" i="29"/>
  <c r="AD309" i="29"/>
  <c r="Z309" i="29"/>
  <c r="AC309" i="29"/>
  <c r="O309" i="29"/>
  <c r="G309" i="29"/>
  <c r="E309" i="29"/>
  <c r="AF309" i="29"/>
  <c r="T309" i="29"/>
  <c r="AH309" i="29"/>
  <c r="Y309" i="29"/>
  <c r="N137" i="29"/>
  <c r="O137" i="29"/>
  <c r="R137" i="29"/>
  <c r="I137" i="29"/>
  <c r="K137" i="29"/>
  <c r="P137" i="29"/>
  <c r="M137" i="29"/>
  <c r="AA137" i="29"/>
  <c r="Y137" i="29"/>
  <c r="AD137" i="29"/>
  <c r="AB137" i="29"/>
  <c r="AE137" i="29"/>
  <c r="G137" i="29"/>
  <c r="F137" i="29"/>
  <c r="AF137" i="29"/>
  <c r="V137" i="29"/>
  <c r="S137" i="29"/>
  <c r="T137" i="29"/>
  <c r="AC137" i="29"/>
  <c r="Z137" i="29"/>
  <c r="E137" i="29"/>
  <c r="Q137" i="29"/>
  <c r="J137" i="29"/>
  <c r="AG137" i="29"/>
  <c r="L137" i="29"/>
  <c r="X137" i="29"/>
  <c r="S317" i="29"/>
  <c r="F183" i="29"/>
  <c r="G183" i="29"/>
  <c r="Z318" i="29"/>
  <c r="R213" i="29"/>
  <c r="G303" i="29"/>
  <c r="AF303" i="29"/>
  <c r="AH138" i="29"/>
  <c r="O227" i="29"/>
  <c r="Z317" i="29"/>
  <c r="F309" i="29"/>
  <c r="T371" i="29"/>
  <c r="AG143" i="29"/>
  <c r="AE309" i="29"/>
  <c r="V138" i="29"/>
  <c r="AF227" i="29"/>
  <c r="M227" i="29"/>
  <c r="Q227" i="29"/>
  <c r="AE227" i="29"/>
  <c r="G227" i="29"/>
  <c r="AD227" i="29"/>
  <c r="H227" i="29"/>
  <c r="AH227" i="29"/>
  <c r="T227" i="29"/>
  <c r="R227" i="29"/>
  <c r="N227" i="29"/>
  <c r="S227" i="29"/>
  <c r="L227" i="29"/>
  <c r="I227" i="29"/>
  <c r="AG227" i="29"/>
  <c r="X227" i="29"/>
  <c r="AC227" i="29"/>
  <c r="V227" i="29"/>
  <c r="U227" i="29"/>
  <c r="J227" i="29"/>
  <c r="F227" i="29"/>
  <c r="K227" i="29"/>
  <c r="W227" i="29"/>
  <c r="E227" i="29"/>
  <c r="AB227" i="29"/>
  <c r="T213" i="29"/>
  <c r="AH213" i="29"/>
  <c r="M213" i="29"/>
  <c r="P213" i="29"/>
  <c r="P952" i="29" s="1"/>
  <c r="O213" i="29"/>
  <c r="S213" i="29"/>
  <c r="N213" i="29"/>
  <c r="AE213" i="29"/>
  <c r="J213" i="29"/>
  <c r="L213" i="29"/>
  <c r="AF213" i="29"/>
  <c r="AC213" i="29"/>
  <c r="E213" i="29"/>
  <c r="Q213" i="29"/>
  <c r="Z213" i="29"/>
  <c r="H213" i="29"/>
  <c r="G213" i="29"/>
  <c r="K213" i="29"/>
  <c r="X213" i="29"/>
  <c r="W213" i="29"/>
  <c r="U213" i="29"/>
  <c r="AB213" i="29"/>
  <c r="I213" i="29"/>
  <c r="AG213" i="29"/>
  <c r="V213" i="29"/>
  <c r="AD213" i="29"/>
  <c r="AA213" i="29"/>
  <c r="U317" i="29"/>
  <c r="X317" i="29"/>
  <c r="V317" i="29"/>
  <c r="T317" i="29"/>
  <c r="Q317" i="29"/>
  <c r="G317" i="29"/>
  <c r="AH317" i="29"/>
  <c r="AG317" i="29"/>
  <c r="L317" i="29"/>
  <c r="N317" i="29"/>
  <c r="K317" i="29"/>
  <c r="H317" i="29"/>
  <c r="I317" i="29"/>
  <c r="M317" i="29"/>
  <c r="R317" i="29"/>
  <c r="W317" i="29"/>
  <c r="J317" i="29"/>
  <c r="O317" i="29"/>
  <c r="AD317" i="29"/>
  <c r="P317" i="29"/>
  <c r="AB317" i="29"/>
  <c r="AA317" i="29"/>
  <c r="Y317" i="29"/>
  <c r="AC317" i="29"/>
  <c r="K371" i="29"/>
  <c r="AC371" i="29"/>
  <c r="J371" i="29"/>
  <c r="O371" i="29"/>
  <c r="F371" i="29"/>
  <c r="H371" i="29"/>
  <c r="E371" i="29"/>
  <c r="AF371" i="29"/>
  <c r="AA371" i="29"/>
  <c r="AH371" i="29"/>
  <c r="Q371" i="29"/>
  <c r="G371" i="29"/>
  <c r="V371" i="29"/>
  <c r="U371" i="29"/>
  <c r="X371" i="29"/>
  <c r="AG371" i="29"/>
  <c r="AB371" i="29"/>
  <c r="I371" i="29"/>
  <c r="S371" i="29"/>
  <c r="Z371" i="29"/>
  <c r="N371" i="29"/>
  <c r="AE371" i="29"/>
  <c r="R371" i="29"/>
  <c r="AD371" i="29"/>
  <c r="L371" i="29"/>
  <c r="W303" i="29"/>
  <c r="K303" i="29"/>
  <c r="U303" i="29"/>
  <c r="V303" i="29"/>
  <c r="S303" i="29"/>
  <c r="L303" i="29"/>
  <c r="Q303" i="29"/>
  <c r="X303" i="29"/>
  <c r="M303" i="29"/>
  <c r="AG303" i="29"/>
  <c r="AB303" i="29"/>
  <c r="P303" i="29"/>
  <c r="O303" i="29"/>
  <c r="J303" i="29"/>
  <c r="N303" i="29"/>
  <c r="AA303" i="29"/>
  <c r="Z303" i="29"/>
  <c r="I303" i="29"/>
  <c r="E303" i="29"/>
  <c r="Y303" i="29"/>
  <c r="H303" i="29"/>
  <c r="AE303" i="29"/>
  <c r="AD303" i="29"/>
  <c r="T303" i="29"/>
  <c r="F303" i="29"/>
  <c r="T233" i="29"/>
  <c r="S233" i="29"/>
  <c r="Q233" i="29"/>
  <c r="N233" i="29"/>
  <c r="AE233" i="29"/>
  <c r="M233" i="29"/>
  <c r="G233" i="29"/>
  <c r="V233" i="29"/>
  <c r="AC233" i="29"/>
  <c r="AD233" i="29"/>
  <c r="AF233" i="29"/>
  <c r="AH233" i="29"/>
  <c r="H233" i="29"/>
  <c r="AG233" i="29"/>
  <c r="L233" i="29"/>
  <c r="R233" i="29"/>
  <c r="I233" i="29"/>
  <c r="F233" i="29"/>
  <c r="E233" i="29"/>
  <c r="W233" i="29"/>
  <c r="AB233" i="29"/>
  <c r="U233" i="29"/>
  <c r="J233" i="29"/>
  <c r="X233" i="29"/>
  <c r="Y233" i="29"/>
  <c r="K233" i="29"/>
  <c r="Z233" i="29"/>
  <c r="AA233" i="29"/>
  <c r="P233" i="29"/>
  <c r="T304" i="29"/>
  <c r="U137" i="29"/>
  <c r="Z227" i="29"/>
  <c r="W137" i="29"/>
  <c r="AG309" i="29"/>
  <c r="Y213" i="29"/>
  <c r="E318" i="29"/>
  <c r="AA227" i="29"/>
  <c r="W371" i="29"/>
  <c r="Y323" i="29"/>
  <c r="P309" i="29"/>
  <c r="AH143" i="29"/>
  <c r="R304" i="29"/>
  <c r="S318" i="29"/>
  <c r="AH303" i="29"/>
  <c r="W143" i="29"/>
  <c r="AF323" i="29"/>
  <c r="S290" i="29"/>
  <c r="S953" i="29" s="1"/>
  <c r="T289" i="29"/>
  <c r="M289" i="29"/>
  <c r="AA289" i="29"/>
  <c r="AD289" i="29"/>
  <c r="N290" i="29"/>
  <c r="E289" i="29"/>
  <c r="AF289" i="29"/>
  <c r="K290" i="29"/>
  <c r="K953" i="29" s="1"/>
  <c r="L290" i="29"/>
  <c r="G289" i="29"/>
  <c r="X289" i="29"/>
  <c r="Q290" i="29"/>
  <c r="E290" i="29"/>
  <c r="AC289" i="29"/>
  <c r="O289" i="29"/>
  <c r="F290" i="29"/>
  <c r="AD290" i="29"/>
  <c r="W289" i="29"/>
  <c r="J290" i="29"/>
  <c r="V289" i="29"/>
  <c r="AB290" i="29"/>
  <c r="W290" i="29"/>
  <c r="P290" i="29"/>
  <c r="I289" i="29"/>
  <c r="AG290" i="29"/>
  <c r="L289" i="29"/>
  <c r="AH290" i="29"/>
  <c r="AC290" i="29"/>
  <c r="S289" i="29"/>
  <c r="Z289" i="29"/>
  <c r="F289" i="29"/>
  <c r="Y290" i="29"/>
  <c r="Y953" i="29" s="1"/>
  <c r="Y289" i="29"/>
  <c r="G290" i="29"/>
  <c r="R289" i="29"/>
  <c r="AE289" i="29"/>
  <c r="V290" i="29"/>
  <c r="Z290" i="29"/>
  <c r="H290" i="29"/>
  <c r="M290" i="29"/>
  <c r="K289" i="29"/>
  <c r="J289" i="29"/>
  <c r="U289" i="29"/>
  <c r="N289" i="29"/>
  <c r="Q289" i="29"/>
  <c r="R290" i="29"/>
  <c r="AH289" i="29"/>
  <c r="T290" i="29"/>
  <c r="O290" i="29"/>
  <c r="AF290" i="29"/>
  <c r="P289" i="29"/>
  <c r="U290" i="29"/>
  <c r="AG289" i="29"/>
  <c r="X290" i="29"/>
  <c r="X953" i="29" s="1"/>
  <c r="H289" i="29"/>
  <c r="AA290" i="29"/>
  <c r="AA953" i="29" s="1"/>
  <c r="I290" i="29"/>
  <c r="E799" i="29"/>
  <c r="E800" i="29"/>
  <c r="E805" i="29"/>
  <c r="AI217" i="14"/>
  <c r="K50" i="54" s="1"/>
  <c r="Y37" i="54" s="1"/>
  <c r="D245" i="14"/>
  <c r="AH247" i="14"/>
  <c r="AB212" i="14"/>
  <c r="AA240" i="14" s="1"/>
  <c r="AB36" i="29"/>
  <c r="R212" i="14"/>
  <c r="Q240" i="14" s="1"/>
  <c r="R36" i="29"/>
  <c r="Z43" i="14"/>
  <c r="Z71" i="14" s="1"/>
  <c r="Z36" i="29"/>
  <c r="AH115" i="14"/>
  <c r="AH36" i="29"/>
  <c r="I212" i="14"/>
  <c r="H240" i="14" s="1"/>
  <c r="I36" i="29"/>
  <c r="M115" i="14"/>
  <c r="M36" i="29"/>
  <c r="Y115" i="14"/>
  <c r="Y36" i="29"/>
  <c r="K212" i="14"/>
  <c r="J240" i="14" s="1"/>
  <c r="K36" i="29"/>
  <c r="S43" i="14"/>
  <c r="S71" i="14" s="1"/>
  <c r="S36" i="29"/>
  <c r="AA115" i="14"/>
  <c r="AA36" i="29"/>
  <c r="J212" i="14"/>
  <c r="I240" i="14" s="1"/>
  <c r="J36" i="29"/>
  <c r="F751" i="29"/>
  <c r="F765" i="29"/>
  <c r="F779" i="29"/>
  <c r="F824" i="29"/>
  <c r="F810" i="29"/>
  <c r="F796" i="29"/>
  <c r="F928" i="29"/>
  <c r="F914" i="29"/>
  <c r="F900" i="29"/>
  <c r="D371" i="29"/>
  <c r="D363" i="29"/>
  <c r="D362" i="29"/>
  <c r="D368" i="29"/>
  <c r="D124" i="29"/>
  <c r="D123" i="29"/>
  <c r="D222" i="29"/>
  <c r="D211" i="29"/>
  <c r="D213" i="29"/>
  <c r="D214" i="29"/>
  <c r="D219" i="29"/>
  <c r="E439" i="29"/>
  <c r="E440" i="29"/>
  <c r="E448" i="29"/>
  <c r="E445" i="29"/>
  <c r="E507" i="29"/>
  <c r="E504" i="29"/>
  <c r="E499" i="29"/>
  <c r="E498" i="29"/>
  <c r="E678" i="29"/>
  <c r="E687" i="29"/>
  <c r="E684" i="29"/>
  <c r="E679" i="29"/>
  <c r="F630" i="29"/>
  <c r="F616" i="29"/>
  <c r="F602" i="29"/>
  <c r="F450" i="29"/>
  <c r="F422" i="29"/>
  <c r="F436" i="29"/>
  <c r="D343" i="29"/>
  <c r="D334" i="29"/>
  <c r="D335" i="29"/>
  <c r="E628" i="29"/>
  <c r="E619" i="29"/>
  <c r="E625" i="29"/>
  <c r="E620" i="29"/>
  <c r="D208" i="29"/>
  <c r="D199" i="29"/>
  <c r="D200" i="29"/>
  <c r="D205" i="29"/>
  <c r="E426" i="29"/>
  <c r="E425" i="29"/>
  <c r="E431" i="29"/>
  <c r="E651" i="29"/>
  <c r="E650" i="29"/>
  <c r="E659" i="29"/>
  <c r="E656" i="29"/>
  <c r="E540" i="29"/>
  <c r="E512" i="29"/>
  <c r="E526" i="29"/>
  <c r="D354" i="29"/>
  <c r="D357" i="29"/>
  <c r="D348" i="29"/>
  <c r="D349" i="29"/>
  <c r="E614" i="29"/>
  <c r="E605" i="29"/>
  <c r="E606" i="29"/>
  <c r="E611" i="29"/>
  <c r="D168" i="29"/>
  <c r="D177" i="29"/>
  <c r="D169" i="29"/>
  <c r="D174" i="29"/>
  <c r="E459" i="29"/>
  <c r="E453" i="29"/>
  <c r="E462" i="29"/>
  <c r="E454" i="29"/>
  <c r="E769" i="29"/>
  <c r="E774" i="29"/>
  <c r="E768" i="29"/>
  <c r="E777" i="29"/>
  <c r="F869" i="29"/>
  <c r="F855" i="29"/>
  <c r="F841" i="29"/>
  <c r="E583" i="29"/>
  <c r="E575" i="29"/>
  <c r="E574" i="29"/>
  <c r="E580" i="29"/>
  <c r="E634" i="29"/>
  <c r="E633" i="29"/>
  <c r="E642" i="29"/>
  <c r="E639" i="29"/>
  <c r="D154" i="29"/>
  <c r="D155" i="29"/>
  <c r="D162" i="29"/>
  <c r="E905" i="29"/>
  <c r="E909" i="29"/>
  <c r="E904" i="29"/>
  <c r="E903" i="29"/>
  <c r="E910" i="29"/>
  <c r="E906" i="29"/>
  <c r="E907" i="29"/>
  <c r="E911" i="29"/>
  <c r="E912" i="29"/>
  <c r="E908" i="29"/>
  <c r="E755" i="29"/>
  <c r="E754" i="29"/>
  <c r="E760" i="29"/>
  <c r="E763" i="29"/>
  <c r="F526" i="29"/>
  <c r="F512" i="29"/>
  <c r="F540" i="29"/>
  <c r="E588" i="29"/>
  <c r="E597" i="29"/>
  <c r="E594" i="29"/>
  <c r="E589" i="29"/>
  <c r="D264" i="29"/>
  <c r="D267" i="29"/>
  <c r="D258" i="29"/>
  <c r="D259" i="29"/>
  <c r="D188" i="29"/>
  <c r="D182" i="29"/>
  <c r="D191" i="29"/>
  <c r="D183" i="29"/>
  <c r="E926" i="29"/>
  <c r="E922" i="29"/>
  <c r="E920" i="29"/>
  <c r="E924" i="29"/>
  <c r="E919" i="29"/>
  <c r="E923" i="29"/>
  <c r="E918" i="29"/>
  <c r="E917" i="29"/>
  <c r="E925" i="29"/>
  <c r="E921" i="29"/>
  <c r="E788" i="29"/>
  <c r="E791" i="29"/>
  <c r="E782" i="29"/>
  <c r="E783" i="29"/>
  <c r="E706" i="29"/>
  <c r="E734" i="29"/>
  <c r="E720" i="29"/>
  <c r="F481" i="29"/>
  <c r="F467" i="29"/>
  <c r="F495" i="29"/>
  <c r="E560" i="29"/>
  <c r="E566" i="29"/>
  <c r="E569" i="29"/>
  <c r="E561" i="29"/>
  <c r="D278" i="29"/>
  <c r="D273" i="29"/>
  <c r="D272" i="29"/>
  <c r="D281" i="29"/>
  <c r="D290" i="29"/>
  <c r="D289" i="29"/>
  <c r="E937" i="29"/>
  <c r="E938" i="29"/>
  <c r="E939" i="29"/>
  <c r="E936" i="29"/>
  <c r="E935" i="29"/>
  <c r="E932" i="29"/>
  <c r="E940" i="29"/>
  <c r="E933" i="29"/>
  <c r="E934" i="29"/>
  <c r="E931" i="29"/>
  <c r="E878" i="29"/>
  <c r="E873" i="29"/>
  <c r="E872" i="29"/>
  <c r="E881" i="29"/>
  <c r="D138" i="29"/>
  <c r="D137" i="29"/>
  <c r="D146" i="29"/>
  <c r="D143" i="29"/>
  <c r="D244" i="29"/>
  <c r="D245" i="29"/>
  <c r="D249" i="29"/>
  <c r="D309" i="29"/>
  <c r="D303" i="29"/>
  <c r="D312" i="29"/>
  <c r="D304" i="29"/>
  <c r="E485" i="29"/>
  <c r="E484" i="29"/>
  <c r="E490" i="29"/>
  <c r="E493" i="29"/>
  <c r="E858" i="29"/>
  <c r="E867" i="29"/>
  <c r="E859" i="29"/>
  <c r="E864" i="29"/>
  <c r="E866" i="29"/>
  <c r="D110" i="29"/>
  <c r="D117" i="29"/>
  <c r="D109" i="29"/>
  <c r="D116" i="29"/>
  <c r="D115" i="29"/>
  <c r="D114" i="29"/>
  <c r="D113" i="29"/>
  <c r="D228" i="29"/>
  <c r="D227" i="29"/>
  <c r="D233" i="29"/>
  <c r="D236" i="29"/>
  <c r="D317" i="29"/>
  <c r="D326" i="29"/>
  <c r="D318" i="29"/>
  <c r="D323" i="29"/>
  <c r="E470" i="29"/>
  <c r="E476" i="29"/>
  <c r="E471" i="29"/>
  <c r="E479" i="29"/>
  <c r="E670" i="29"/>
  <c r="E673" i="29"/>
  <c r="E664" i="29"/>
  <c r="E665" i="29"/>
  <c r="E845" i="29"/>
  <c r="E844" i="29"/>
  <c r="E853" i="29"/>
  <c r="E850" i="29"/>
  <c r="AA64" i="29"/>
  <c r="D970" i="29"/>
  <c r="S64" i="29"/>
  <c r="H64" i="29"/>
  <c r="F64" i="29"/>
  <c r="AH64" i="29"/>
  <c r="O64" i="29"/>
  <c r="Z64" i="29"/>
  <c r="AF64" i="29"/>
  <c r="J64" i="29"/>
  <c r="P64" i="29"/>
  <c r="N64" i="29"/>
  <c r="AB64" i="29"/>
  <c r="K64" i="29"/>
  <c r="K952" i="29" s="1"/>
  <c r="E64" i="29"/>
  <c r="Q64" i="29"/>
  <c r="W64" i="29"/>
  <c r="AD64" i="29"/>
  <c r="X64" i="29"/>
  <c r="O952" i="29"/>
  <c r="AC64" i="29"/>
  <c r="AG64" i="29"/>
  <c r="AG952" i="29" s="1"/>
  <c r="L64" i="29"/>
  <c r="M64" i="29"/>
  <c r="M952" i="29" s="1"/>
  <c r="Y64" i="29"/>
  <c r="AE64" i="29"/>
  <c r="R64" i="29"/>
  <c r="I64" i="29"/>
  <c r="V64" i="29"/>
  <c r="T64" i="29"/>
  <c r="U64" i="29"/>
  <c r="AA92" i="29"/>
  <c r="AA65" i="29"/>
  <c r="D1038" i="29"/>
  <c r="AE953" i="29"/>
  <c r="AD953" i="29"/>
  <c r="AB952" i="29"/>
  <c r="E16" i="29"/>
  <c r="AK16" i="29" s="1"/>
  <c r="AK1080" i="29"/>
  <c r="AJ1080" i="29"/>
  <c r="AI1080" i="29"/>
  <c r="O951" i="29"/>
  <c r="E1074" i="29"/>
  <c r="E1075" i="29" s="1"/>
  <c r="E885" i="29"/>
  <c r="E895" i="29" s="1"/>
  <c r="E1028" i="29" s="1"/>
  <c r="E226" i="14"/>
  <c r="D254" i="14" s="1"/>
  <c r="E122" i="14"/>
  <c r="G950" i="29"/>
  <c r="X951" i="29"/>
  <c r="H950" i="29"/>
  <c r="T951" i="29"/>
  <c r="S950" i="29"/>
  <c r="AG950" i="29"/>
  <c r="AF951" i="29"/>
  <c r="I951" i="29"/>
  <c r="P950" i="29"/>
  <c r="L951" i="29"/>
  <c r="AC950" i="29"/>
  <c r="P951" i="29"/>
  <c r="AC951" i="29"/>
  <c r="I950" i="29"/>
  <c r="Q951" i="29"/>
  <c r="AB950" i="29"/>
  <c r="AH950" i="29"/>
  <c r="D949" i="29"/>
  <c r="AA950" i="29"/>
  <c r="R951" i="29"/>
  <c r="AA951" i="29"/>
  <c r="F951" i="29"/>
  <c r="AG951" i="29"/>
  <c r="E950" i="29"/>
  <c r="E951" i="29"/>
  <c r="F950" i="29"/>
  <c r="L950" i="29"/>
  <c r="AH951" i="29"/>
  <c r="O950" i="29"/>
  <c r="AF950" i="29"/>
  <c r="K951" i="29"/>
  <c r="Q950" i="29"/>
  <c r="Z950" i="29"/>
  <c r="S951" i="29"/>
  <c r="G951" i="29"/>
  <c r="U951" i="29"/>
  <c r="F690" i="29"/>
  <c r="F1001" i="29" s="1"/>
  <c r="F984" i="29"/>
  <c r="AD951" i="29"/>
  <c r="M951" i="29"/>
  <c r="AD950" i="29"/>
  <c r="M950" i="29"/>
  <c r="E693" i="29"/>
  <c r="E695" i="29"/>
  <c r="E694" i="29"/>
  <c r="AB951" i="29"/>
  <c r="E700" i="29"/>
  <c r="E699" i="29"/>
  <c r="E698" i="29"/>
  <c r="X950" i="29"/>
  <c r="U950" i="29"/>
  <c r="K950" i="29"/>
  <c r="Z951" i="29"/>
  <c r="N950" i="29"/>
  <c r="W951" i="29"/>
  <c r="J951" i="29"/>
  <c r="N951" i="29"/>
  <c r="W950" i="29"/>
  <c r="J950" i="29"/>
  <c r="E1034" i="29"/>
  <c r="W952" i="29"/>
  <c r="T950" i="29"/>
  <c r="H951" i="29"/>
  <c r="R950" i="29"/>
  <c r="Y950" i="29"/>
  <c r="V950" i="29"/>
  <c r="AE950" i="29"/>
  <c r="R952" i="29"/>
  <c r="Y951" i="29"/>
  <c r="V951" i="29"/>
  <c r="AE951" i="29"/>
  <c r="F645" i="29"/>
  <c r="E916" i="29"/>
  <c r="E915" i="29"/>
  <c r="E452" i="29"/>
  <c r="E451" i="29"/>
  <c r="AK120" i="29"/>
  <c r="D121" i="29"/>
  <c r="AJ120" i="29"/>
  <c r="AI120" i="29"/>
  <c r="D122" i="29"/>
  <c r="E930" i="29"/>
  <c r="E929" i="29"/>
  <c r="E469" i="29"/>
  <c r="E468" i="29"/>
  <c r="D152" i="29"/>
  <c r="AK151" i="29"/>
  <c r="D153" i="29"/>
  <c r="AJ151" i="29"/>
  <c r="AI151" i="29"/>
  <c r="E767" i="29"/>
  <c r="E766" i="29"/>
  <c r="E843" i="29"/>
  <c r="E842" i="29"/>
  <c r="D361" i="29"/>
  <c r="AK359" i="29"/>
  <c r="D360" i="29"/>
  <c r="AJ359" i="29"/>
  <c r="AI359" i="29"/>
  <c r="E482" i="29"/>
  <c r="E483" i="29"/>
  <c r="D167" i="29"/>
  <c r="D166" i="29"/>
  <c r="AK165" i="29"/>
  <c r="AJ165" i="29"/>
  <c r="AI165" i="29"/>
  <c r="E649" i="29"/>
  <c r="E648" i="29"/>
  <c r="E753" i="29"/>
  <c r="E752" i="29"/>
  <c r="E857" i="29"/>
  <c r="E856" i="29"/>
  <c r="D332" i="29"/>
  <c r="AK331" i="29"/>
  <c r="AJ331" i="29"/>
  <c r="AI331" i="29"/>
  <c r="D333" i="29"/>
  <c r="E497" i="29"/>
  <c r="E496" i="29"/>
  <c r="D180" i="29"/>
  <c r="AK179" i="29"/>
  <c r="AJ179" i="29"/>
  <c r="AI179" i="29"/>
  <c r="D181" i="29"/>
  <c r="D226" i="29"/>
  <c r="D225" i="29"/>
  <c r="AK224" i="29"/>
  <c r="AJ224" i="29"/>
  <c r="AI224" i="29"/>
  <c r="E663" i="29"/>
  <c r="E662" i="29"/>
  <c r="E781" i="29"/>
  <c r="E780" i="29"/>
  <c r="E870" i="29"/>
  <c r="E871" i="29"/>
  <c r="E559" i="29"/>
  <c r="E558" i="29"/>
  <c r="AK345" i="29"/>
  <c r="AJ345" i="29"/>
  <c r="AI345" i="29"/>
  <c r="D347" i="29"/>
  <c r="D346" i="29"/>
  <c r="D243" i="29"/>
  <c r="D242" i="29"/>
  <c r="AK241" i="29"/>
  <c r="AJ241" i="29"/>
  <c r="AI241" i="29"/>
  <c r="AI300" i="29"/>
  <c r="D302" i="29"/>
  <c r="D301" i="29"/>
  <c r="AK300" i="29"/>
  <c r="AJ300" i="29"/>
  <c r="AJ196" i="29"/>
  <c r="AI196" i="29"/>
  <c r="D198" i="29"/>
  <c r="D197" i="29"/>
  <c r="AK196" i="29"/>
  <c r="D107" i="29"/>
  <c r="AK106" i="29"/>
  <c r="AJ106" i="29"/>
  <c r="AI106" i="29"/>
  <c r="D108" i="29"/>
  <c r="E631" i="29"/>
  <c r="E632" i="29"/>
  <c r="E572" i="29"/>
  <c r="E573" i="29"/>
  <c r="D256" i="29"/>
  <c r="AJ255" i="29"/>
  <c r="AI255" i="29"/>
  <c r="D257" i="29"/>
  <c r="AK255" i="29"/>
  <c r="AK286" i="29"/>
  <c r="AI286" i="29"/>
  <c r="D287" i="29"/>
  <c r="AJ286" i="29"/>
  <c r="D288" i="29"/>
  <c r="AJ210" i="29"/>
  <c r="D212" i="29"/>
  <c r="AK210" i="29"/>
  <c r="AI210" i="29"/>
  <c r="E676" i="29"/>
  <c r="E677" i="29"/>
  <c r="E587" i="29"/>
  <c r="E586" i="29"/>
  <c r="AK269" i="29"/>
  <c r="AJ269" i="29"/>
  <c r="AI269" i="29"/>
  <c r="D271" i="29"/>
  <c r="D270" i="29"/>
  <c r="E604" i="29"/>
  <c r="E603" i="29"/>
  <c r="D316" i="29"/>
  <c r="D315" i="29"/>
  <c r="AK314" i="29"/>
  <c r="AJ314" i="29"/>
  <c r="AI314" i="29"/>
  <c r="E437" i="29"/>
  <c r="E438" i="29"/>
  <c r="AJ134" i="29"/>
  <c r="AI134" i="29"/>
  <c r="AK134" i="29"/>
  <c r="D136" i="29"/>
  <c r="D135" i="29"/>
  <c r="E901" i="29"/>
  <c r="E902" i="29"/>
  <c r="E618" i="29"/>
  <c r="E617" i="29"/>
  <c r="E424" i="29"/>
  <c r="E423" i="29"/>
  <c r="D77" i="29"/>
  <c r="D76" i="29"/>
  <c r="D90" i="29"/>
  <c r="D91" i="29"/>
  <c r="D62" i="29"/>
  <c r="D63" i="29"/>
  <c r="O14" i="31"/>
  <c r="L29" i="31"/>
  <c r="D295" i="29" s="1"/>
  <c r="AA84" i="29"/>
  <c r="H84" i="29"/>
  <c r="O41" i="31"/>
  <c r="D434" i="29" s="1"/>
  <c r="O69" i="31"/>
  <c r="D718" i="29" s="1"/>
  <c r="M9" i="31"/>
  <c r="L13" i="31"/>
  <c r="L25" i="31"/>
  <c r="D250" i="29" s="1"/>
  <c r="L14" i="31"/>
  <c r="AD92" i="29"/>
  <c r="L9" i="31"/>
  <c r="L33" i="31"/>
  <c r="D340" i="29" s="1"/>
  <c r="L17" i="31"/>
  <c r="O9" i="31"/>
  <c r="O29" i="31"/>
  <c r="O10" i="31"/>
  <c r="O17" i="31"/>
  <c r="D163" i="29" s="1"/>
  <c r="L69" i="31"/>
  <c r="D715" i="29" s="1"/>
  <c r="N9" i="31"/>
  <c r="H9" i="31"/>
  <c r="R66" i="29" s="1"/>
  <c r="J92" i="29"/>
  <c r="O13" i="31"/>
  <c r="O25" i="31"/>
  <c r="K53" i="54"/>
  <c r="Y40" i="54" s="1"/>
  <c r="F50" i="29"/>
  <c r="F885" i="29" s="1"/>
  <c r="F51" i="29"/>
  <c r="K54" i="54"/>
  <c r="Y41" i="54" s="1"/>
  <c r="E1057" i="29"/>
  <c r="E1083" i="29" s="1"/>
  <c r="V234" i="14"/>
  <c r="W1057" i="29"/>
  <c r="W1083" i="29" s="1"/>
  <c r="M234" i="14"/>
  <c r="N1057" i="29"/>
  <c r="N1083" i="29" s="1"/>
  <c r="AA234" i="14"/>
  <c r="AB1057" i="29"/>
  <c r="AB1083" i="29" s="1"/>
  <c r="J234" i="14"/>
  <c r="K1057" i="29"/>
  <c r="K1083" i="29" s="1"/>
  <c r="AD234" i="14"/>
  <c r="AE1057" i="29"/>
  <c r="AE1083" i="29" s="1"/>
  <c r="AC234" i="14"/>
  <c r="AD1057" i="29"/>
  <c r="AD1083" i="29" s="1"/>
  <c r="Z234" i="14"/>
  <c r="AA1057" i="29"/>
  <c r="AA1083" i="29" s="1"/>
  <c r="G234" i="14"/>
  <c r="H1057" i="29"/>
  <c r="H1083" i="29" s="1"/>
  <c r="AG234" i="14"/>
  <c r="AH1057" i="29"/>
  <c r="AH1083" i="29" s="1"/>
  <c r="AE234" i="14"/>
  <c r="AF1057" i="29"/>
  <c r="AF1083" i="29" s="1"/>
  <c r="AF234" i="14"/>
  <c r="AG1057" i="29"/>
  <c r="AG1083" i="29" s="1"/>
  <c r="H234" i="14"/>
  <c r="I1057" i="29"/>
  <c r="I1083" i="29" s="1"/>
  <c r="E234" i="14"/>
  <c r="F1057" i="29"/>
  <c r="F1083" i="29" s="1"/>
  <c r="R234" i="14"/>
  <c r="S1057" i="29"/>
  <c r="S1083" i="29" s="1"/>
  <c r="X234" i="14"/>
  <c r="Y1057" i="29"/>
  <c r="Y1083" i="29" s="1"/>
  <c r="I234" i="14"/>
  <c r="J1057" i="29"/>
  <c r="J1083" i="29" s="1"/>
  <c r="K234" i="14"/>
  <c r="L1057" i="29"/>
  <c r="L1083" i="29" s="1"/>
  <c r="F234" i="14"/>
  <c r="G1057" i="29"/>
  <c r="G1083" i="29" s="1"/>
  <c r="P234" i="14"/>
  <c r="Q1057" i="29"/>
  <c r="Q1083" i="29" s="1"/>
  <c r="O234" i="14"/>
  <c r="P1057" i="29"/>
  <c r="P1083" i="29" s="1"/>
  <c r="U234" i="14"/>
  <c r="V1057" i="29"/>
  <c r="V1083" i="29" s="1"/>
  <c r="W234" i="14"/>
  <c r="X1057" i="29"/>
  <c r="X1083" i="29" s="1"/>
  <c r="Q234" i="14"/>
  <c r="R1057" i="29"/>
  <c r="R1083" i="29" s="1"/>
  <c r="Y234" i="14"/>
  <c r="Z1057" i="29"/>
  <c r="Z1083" i="29" s="1"/>
  <c r="N234" i="14"/>
  <c r="O1057" i="29"/>
  <c r="O1083" i="29" s="1"/>
  <c r="S234" i="14"/>
  <c r="T1057" i="29"/>
  <c r="T1083" i="29" s="1"/>
  <c r="D1076" i="29"/>
  <c r="D227" i="54"/>
  <c r="D229" i="54" s="1"/>
  <c r="Y226" i="54" s="1"/>
  <c r="C227" i="54"/>
  <c r="C229" i="54" s="1"/>
  <c r="I9" i="31"/>
  <c r="J9" i="31"/>
  <c r="L68" i="29" s="1"/>
  <c r="K9" i="31"/>
  <c r="I13" i="31"/>
  <c r="D112" i="29" s="1"/>
  <c r="H13" i="31"/>
  <c r="D111" i="29" s="1"/>
  <c r="S20" i="14"/>
  <c r="S10" i="29" s="1"/>
  <c r="F555" i="29"/>
  <c r="I20" i="14"/>
  <c r="I200" i="14" s="1"/>
  <c r="Z20" i="14"/>
  <c r="Z200" i="14" s="1"/>
  <c r="AB84" i="29"/>
  <c r="N84" i="29"/>
  <c r="Z84" i="29"/>
  <c r="Y84" i="29"/>
  <c r="J84" i="29"/>
  <c r="AF84" i="29"/>
  <c r="W84" i="29"/>
  <c r="T84" i="29"/>
  <c r="AG84" i="29"/>
  <c r="F84" i="29"/>
  <c r="L84" i="29"/>
  <c r="P84" i="29"/>
  <c r="I84" i="29"/>
  <c r="M84" i="29"/>
  <c r="K84" i="29"/>
  <c r="V84" i="29"/>
  <c r="X84" i="29"/>
  <c r="AD84" i="29"/>
  <c r="G84" i="29"/>
  <c r="R84" i="29"/>
  <c r="AE84" i="29"/>
  <c r="E84" i="29"/>
  <c r="Q84" i="29"/>
  <c r="U84" i="29"/>
  <c r="AC84" i="29"/>
  <c r="O84" i="29"/>
  <c r="AH84" i="29"/>
  <c r="S84" i="29"/>
  <c r="F188" i="14"/>
  <c r="G187" i="14" s="1"/>
  <c r="J32" i="37"/>
  <c r="U9" i="29"/>
  <c r="Y9" i="29"/>
  <c r="Z69" i="29"/>
  <c r="M20" i="14"/>
  <c r="M10" i="29" s="1"/>
  <c r="V20" i="14"/>
  <c r="V200" i="14" s="1"/>
  <c r="AA20" i="14"/>
  <c r="AA10" i="29" s="1"/>
  <c r="AB20" i="14"/>
  <c r="AB10" i="29" s="1"/>
  <c r="R9" i="29"/>
  <c r="N9" i="29"/>
  <c r="AC9" i="29"/>
  <c r="AH9" i="29"/>
  <c r="R20" i="14"/>
  <c r="R17" i="14" s="1"/>
  <c r="J20" i="14"/>
  <c r="X20" i="14"/>
  <c r="X200" i="14" s="1"/>
  <c r="O20" i="14"/>
  <c r="O17" i="14" s="1"/>
  <c r="AD9" i="29"/>
  <c r="H9" i="29"/>
  <c r="AD20" i="14"/>
  <c r="AD17" i="14" s="1"/>
  <c r="E9" i="29"/>
  <c r="H20" i="14"/>
  <c r="H17" i="14" s="1"/>
  <c r="P20" i="14"/>
  <c r="P17" i="14" s="1"/>
  <c r="G9" i="29"/>
  <c r="E20" i="14"/>
  <c r="Q20" i="14"/>
  <c r="Q200" i="14" s="1"/>
  <c r="AF20" i="14"/>
  <c r="AF200" i="14" s="1"/>
  <c r="L20" i="14"/>
  <c r="L200" i="14" s="1"/>
  <c r="F20" i="14"/>
  <c r="F10" i="29" s="1"/>
  <c r="AG20" i="14"/>
  <c r="AG17" i="14" s="1"/>
  <c r="K9" i="29"/>
  <c r="W20" i="14"/>
  <c r="L9" i="29"/>
  <c r="Q9" i="29"/>
  <c r="P9" i="29"/>
  <c r="AF66" i="29"/>
  <c r="I71" i="29"/>
  <c r="V71" i="29"/>
  <c r="J30" i="37"/>
  <c r="AF73" i="29"/>
  <c r="AD73" i="29"/>
  <c r="Z73" i="29"/>
  <c r="AD70" i="29"/>
  <c r="J9" i="37"/>
  <c r="I66" i="31"/>
  <c r="I87" i="31"/>
  <c r="I67" i="31"/>
  <c r="I86" i="31"/>
  <c r="I37" i="31"/>
  <c r="D383" i="29" s="1"/>
  <c r="I31" i="31"/>
  <c r="I15" i="31"/>
  <c r="I29" i="31"/>
  <c r="D292" i="29" s="1"/>
  <c r="I39" i="31"/>
  <c r="D411" i="29" s="1"/>
  <c r="I69" i="31"/>
  <c r="D712" i="29" s="1"/>
  <c r="I57" i="31"/>
  <c r="D608" i="29" s="1"/>
  <c r="I14" i="31"/>
  <c r="D126" i="29" s="1"/>
  <c r="I42" i="31"/>
  <c r="D442" i="29" s="1"/>
  <c r="I45" i="31"/>
  <c r="D473" i="29" s="1"/>
  <c r="I19" i="31"/>
  <c r="I77" i="31"/>
  <c r="I70" i="31"/>
  <c r="D726" i="29" s="1"/>
  <c r="I23" i="31"/>
  <c r="D230" i="29" s="1"/>
  <c r="I22" i="31"/>
  <c r="I33" i="31"/>
  <c r="I61" i="31"/>
  <c r="D653" i="29" s="1"/>
  <c r="I79" i="31"/>
  <c r="I38" i="31"/>
  <c r="D397" i="29" s="1"/>
  <c r="I49" i="31"/>
  <c r="D518" i="29" s="1"/>
  <c r="I43" i="31"/>
  <c r="D456" i="29" s="1"/>
  <c r="I27" i="31"/>
  <c r="I55" i="31"/>
  <c r="D591" i="29" s="1"/>
  <c r="I83" i="31"/>
  <c r="D875" i="29" s="1"/>
  <c r="I59" i="31"/>
  <c r="D636" i="29" s="1"/>
  <c r="I30" i="31"/>
  <c r="I63" i="31"/>
  <c r="D681" i="29" s="1"/>
  <c r="I53" i="31"/>
  <c r="D563" i="29" s="1"/>
  <c r="I35" i="31"/>
  <c r="D365" i="29" s="1"/>
  <c r="I11" i="31"/>
  <c r="I58" i="31"/>
  <c r="D622" i="29" s="1"/>
  <c r="I73" i="31"/>
  <c r="D757" i="29" s="1"/>
  <c r="I71" i="31"/>
  <c r="D740" i="29" s="1"/>
  <c r="I50" i="31"/>
  <c r="D532" i="29" s="1"/>
  <c r="I17" i="31"/>
  <c r="D157" i="29" s="1"/>
  <c r="I51" i="31"/>
  <c r="D546" i="29" s="1"/>
  <c r="I81" i="31"/>
  <c r="D847" i="29" s="1"/>
  <c r="I54" i="31"/>
  <c r="D577" i="29" s="1"/>
  <c r="I78" i="31"/>
  <c r="I46" i="31"/>
  <c r="D487" i="29" s="1"/>
  <c r="I21" i="31"/>
  <c r="I18" i="31"/>
  <c r="D171" i="29" s="1"/>
  <c r="I26" i="31"/>
  <c r="I75" i="31"/>
  <c r="D785" i="29" s="1"/>
  <c r="I82" i="31"/>
  <c r="D861" i="29" s="1"/>
  <c r="I47" i="31"/>
  <c r="D501" i="29" s="1"/>
  <c r="I34" i="31"/>
  <c r="I74" i="31"/>
  <c r="D771" i="29" s="1"/>
  <c r="I62" i="31"/>
  <c r="D667" i="29" s="1"/>
  <c r="I41" i="31"/>
  <c r="D428" i="29" s="1"/>
  <c r="I10" i="31"/>
  <c r="I25" i="31"/>
  <c r="K87" i="31"/>
  <c r="K86" i="31"/>
  <c r="K37" i="31"/>
  <c r="D385" i="29" s="1"/>
  <c r="K77" i="31"/>
  <c r="K67" i="31"/>
  <c r="K79" i="31"/>
  <c r="K66" i="31"/>
  <c r="K61" i="31"/>
  <c r="D655" i="29" s="1"/>
  <c r="K41" i="31"/>
  <c r="D430" i="29" s="1"/>
  <c r="K43" i="31"/>
  <c r="D458" i="29" s="1"/>
  <c r="K17" i="31"/>
  <c r="K58" i="31"/>
  <c r="D624" i="29" s="1"/>
  <c r="K15" i="31"/>
  <c r="K83" i="31"/>
  <c r="D877" i="29" s="1"/>
  <c r="K22" i="31"/>
  <c r="K30" i="31"/>
  <c r="K53" i="31"/>
  <c r="D565" i="29" s="1"/>
  <c r="K50" i="31"/>
  <c r="D534" i="29" s="1"/>
  <c r="K26" i="31"/>
  <c r="K57" i="31"/>
  <c r="D610" i="29" s="1"/>
  <c r="K81" i="31"/>
  <c r="D849" i="29" s="1"/>
  <c r="K69" i="31"/>
  <c r="D714" i="29" s="1"/>
  <c r="K18" i="31"/>
  <c r="K55" i="31"/>
  <c r="D593" i="29" s="1"/>
  <c r="K82" i="31"/>
  <c r="D863" i="29" s="1"/>
  <c r="K19" i="31"/>
  <c r="K27" i="31"/>
  <c r="K49" i="31"/>
  <c r="D520" i="29" s="1"/>
  <c r="K54" i="31"/>
  <c r="D579" i="29" s="1"/>
  <c r="K75" i="31"/>
  <c r="D787" i="29" s="1"/>
  <c r="K62" i="31"/>
  <c r="D669" i="29" s="1"/>
  <c r="K42" i="31"/>
  <c r="D444" i="29" s="1"/>
  <c r="K51" i="31"/>
  <c r="D548" i="29" s="1"/>
  <c r="K23" i="31"/>
  <c r="D232" i="29" s="1"/>
  <c r="K39" i="31"/>
  <c r="D413" i="29" s="1"/>
  <c r="K73" i="31"/>
  <c r="D759" i="29" s="1"/>
  <c r="K47" i="31"/>
  <c r="D503" i="29" s="1"/>
  <c r="K10" i="31"/>
  <c r="K45" i="31"/>
  <c r="D475" i="29" s="1"/>
  <c r="K11" i="31"/>
  <c r="K21" i="31"/>
  <c r="D204" i="29" s="1"/>
  <c r="K38" i="31"/>
  <c r="D399" i="29" s="1"/>
  <c r="K14" i="31"/>
  <c r="D128" i="29" s="1"/>
  <c r="K31" i="31"/>
  <c r="K25" i="31"/>
  <c r="K63" i="31"/>
  <c r="D683" i="29" s="1"/>
  <c r="K78" i="31"/>
  <c r="K59" i="31"/>
  <c r="D638" i="29" s="1"/>
  <c r="K74" i="31"/>
  <c r="D773" i="29" s="1"/>
  <c r="K33" i="31"/>
  <c r="D339" i="29" s="1"/>
  <c r="K29" i="31"/>
  <c r="K70" i="31"/>
  <c r="D728" i="29" s="1"/>
  <c r="K34" i="31"/>
  <c r="K46" i="31"/>
  <c r="D489" i="29" s="1"/>
  <c r="K35" i="31"/>
  <c r="K71" i="31"/>
  <c r="D742" i="29" s="1"/>
  <c r="M86" i="31"/>
  <c r="M67" i="31"/>
  <c r="M37" i="31"/>
  <c r="D387" i="29" s="1"/>
  <c r="M66" i="31"/>
  <c r="M87" i="31"/>
  <c r="M75" i="31"/>
  <c r="D789" i="29" s="1"/>
  <c r="M23" i="31"/>
  <c r="M22" i="31"/>
  <c r="M51" i="31"/>
  <c r="D550" i="29" s="1"/>
  <c r="M15" i="31"/>
  <c r="D144" i="29" s="1"/>
  <c r="M50" i="31"/>
  <c r="D536" i="29" s="1"/>
  <c r="M34" i="31"/>
  <c r="M35" i="31"/>
  <c r="M42" i="31"/>
  <c r="D446" i="29" s="1"/>
  <c r="M11" i="31"/>
  <c r="M26" i="31"/>
  <c r="M69" i="31"/>
  <c r="D716" i="29" s="1"/>
  <c r="M55" i="31"/>
  <c r="D595" i="29" s="1"/>
  <c r="M14" i="31"/>
  <c r="M41" i="31"/>
  <c r="D432" i="29" s="1"/>
  <c r="M57" i="31"/>
  <c r="D612" i="29" s="1"/>
  <c r="M70" i="31"/>
  <c r="D730" i="29" s="1"/>
  <c r="M45" i="31"/>
  <c r="D477" i="29" s="1"/>
  <c r="M83" i="31"/>
  <c r="D879" i="29" s="1"/>
  <c r="M46" i="31"/>
  <c r="D491" i="29" s="1"/>
  <c r="M47" i="31"/>
  <c r="D505" i="29" s="1"/>
  <c r="M43" i="31"/>
  <c r="D460" i="29" s="1"/>
  <c r="M71" i="31"/>
  <c r="D744" i="29" s="1"/>
  <c r="M33" i="31"/>
  <c r="D341" i="29" s="1"/>
  <c r="M30" i="31"/>
  <c r="M19" i="31"/>
  <c r="M25" i="31"/>
  <c r="M61" i="31"/>
  <c r="D657" i="29" s="1"/>
  <c r="M39" i="31"/>
  <c r="D415" i="29" s="1"/>
  <c r="M53" i="31"/>
  <c r="D567" i="29" s="1"/>
  <c r="M78" i="31"/>
  <c r="M63" i="31"/>
  <c r="D685" i="29" s="1"/>
  <c r="M10" i="31"/>
  <c r="M31" i="31"/>
  <c r="M18" i="31"/>
  <c r="M27" i="31"/>
  <c r="M17" i="31"/>
  <c r="D161" i="29" s="1"/>
  <c r="M58" i="31"/>
  <c r="D626" i="29" s="1"/>
  <c r="M29" i="31"/>
  <c r="D296" i="29" s="1"/>
  <c r="M21" i="31"/>
  <c r="M54" i="31"/>
  <c r="D581" i="29" s="1"/>
  <c r="M59" i="31"/>
  <c r="D640" i="29" s="1"/>
  <c r="M74" i="31"/>
  <c r="D775" i="29" s="1"/>
  <c r="M81" i="31"/>
  <c r="D851" i="29" s="1"/>
  <c r="M73" i="31"/>
  <c r="D761" i="29" s="1"/>
  <c r="M77" i="31"/>
  <c r="M82" i="31"/>
  <c r="D865" i="29" s="1"/>
  <c r="M79" i="31"/>
  <c r="M62" i="31"/>
  <c r="D671" i="29" s="1"/>
  <c r="M38" i="31"/>
  <c r="D401" i="29" s="1"/>
  <c r="M49" i="31"/>
  <c r="D522" i="29" s="1"/>
  <c r="N37" i="31"/>
  <c r="D388" i="29" s="1"/>
  <c r="N66" i="31"/>
  <c r="N87" i="31"/>
  <c r="N67" i="31"/>
  <c r="N86" i="31"/>
  <c r="N71" i="31"/>
  <c r="D745" i="29" s="1"/>
  <c r="N77" i="31"/>
  <c r="N78" i="31"/>
  <c r="N31" i="31"/>
  <c r="N62" i="31"/>
  <c r="D672" i="29" s="1"/>
  <c r="N43" i="31"/>
  <c r="D461" i="29" s="1"/>
  <c r="N34" i="31"/>
  <c r="N63" i="31"/>
  <c r="D686" i="29" s="1"/>
  <c r="N58" i="31"/>
  <c r="D627" i="29" s="1"/>
  <c r="N73" i="31"/>
  <c r="D762" i="29" s="1"/>
  <c r="N50" i="31"/>
  <c r="D537" i="29" s="1"/>
  <c r="N82" i="31"/>
  <c r="D866" i="29" s="1"/>
  <c r="N18" i="31"/>
  <c r="D176" i="29" s="1"/>
  <c r="N51" i="31"/>
  <c r="D551" i="29" s="1"/>
  <c r="N83" i="31"/>
  <c r="D880" i="29" s="1"/>
  <c r="N49" i="31"/>
  <c r="D523" i="29" s="1"/>
  <c r="N14" i="31"/>
  <c r="N39" i="31"/>
  <c r="D416" i="29" s="1"/>
  <c r="N79" i="31"/>
  <c r="N41" i="31"/>
  <c r="D433" i="29" s="1"/>
  <c r="N26" i="31"/>
  <c r="D266" i="29" s="1"/>
  <c r="N69" i="31"/>
  <c r="D717" i="29" s="1"/>
  <c r="N55" i="31"/>
  <c r="D596" i="29" s="1"/>
  <c r="N23" i="31"/>
  <c r="N10" i="31"/>
  <c r="N74" i="31"/>
  <c r="D776" i="29" s="1"/>
  <c r="N81" i="31"/>
  <c r="D852" i="29" s="1"/>
  <c r="N47" i="31"/>
  <c r="D506" i="29" s="1"/>
  <c r="N59" i="31"/>
  <c r="D641" i="29" s="1"/>
  <c r="N33" i="31"/>
  <c r="N21" i="31"/>
  <c r="D207" i="29" s="1"/>
  <c r="N53" i="31"/>
  <c r="D568" i="29" s="1"/>
  <c r="N38" i="31"/>
  <c r="D402" i="29" s="1"/>
  <c r="N30" i="31"/>
  <c r="N22" i="31"/>
  <c r="N29" i="31"/>
  <c r="D297" i="29" s="1"/>
  <c r="N11" i="31"/>
  <c r="N35" i="31"/>
  <c r="N57" i="31"/>
  <c r="D613" i="29" s="1"/>
  <c r="N46" i="31"/>
  <c r="D492" i="29" s="1"/>
  <c r="N61" i="31"/>
  <c r="D658" i="29" s="1"/>
  <c r="N70" i="31"/>
  <c r="D731" i="29" s="1"/>
  <c r="N45" i="31"/>
  <c r="D478" i="29" s="1"/>
  <c r="N15" i="31"/>
  <c r="N25" i="31"/>
  <c r="D252" i="29" s="1"/>
  <c r="N27" i="31"/>
  <c r="N17" i="31"/>
  <c r="N19" i="31"/>
  <c r="N42" i="31"/>
  <c r="D447" i="29" s="1"/>
  <c r="N54" i="31"/>
  <c r="D582" i="29" s="1"/>
  <c r="N75" i="31"/>
  <c r="D790" i="29" s="1"/>
  <c r="J86" i="31"/>
  <c r="J71" i="31"/>
  <c r="D741" i="29" s="1"/>
  <c r="J37" i="31"/>
  <c r="D384" i="29" s="1"/>
  <c r="J67" i="31"/>
  <c r="J70" i="31"/>
  <c r="D727" i="29" s="1"/>
  <c r="J69" i="31"/>
  <c r="D713" i="29" s="1"/>
  <c r="J66" i="31"/>
  <c r="J87" i="31"/>
  <c r="J78" i="31"/>
  <c r="J63" i="31"/>
  <c r="D682" i="29" s="1"/>
  <c r="J26" i="31"/>
  <c r="J57" i="31"/>
  <c r="D609" i="29" s="1"/>
  <c r="J18" i="31"/>
  <c r="J43" i="31"/>
  <c r="D457" i="29" s="1"/>
  <c r="J59" i="31"/>
  <c r="D637" i="29" s="1"/>
  <c r="J31" i="31"/>
  <c r="J79" i="31"/>
  <c r="J45" i="31"/>
  <c r="D474" i="29" s="1"/>
  <c r="J33" i="31"/>
  <c r="J35" i="31"/>
  <c r="D366" i="29" s="1"/>
  <c r="J58" i="31"/>
  <c r="D623" i="29" s="1"/>
  <c r="J53" i="31"/>
  <c r="D564" i="29" s="1"/>
  <c r="J54" i="31"/>
  <c r="D578" i="29" s="1"/>
  <c r="J47" i="31"/>
  <c r="D502" i="29" s="1"/>
  <c r="J77" i="31"/>
  <c r="J74" i="31"/>
  <c r="D772" i="29" s="1"/>
  <c r="J51" i="31"/>
  <c r="D547" i="29" s="1"/>
  <c r="J83" i="31"/>
  <c r="D876" i="29" s="1"/>
  <c r="J41" i="31"/>
  <c r="D429" i="29" s="1"/>
  <c r="J17" i="31"/>
  <c r="J19" i="31"/>
  <c r="J61" i="31"/>
  <c r="D654" i="29" s="1"/>
  <c r="J49" i="31"/>
  <c r="D519" i="29" s="1"/>
  <c r="J62" i="31"/>
  <c r="D668" i="29" s="1"/>
  <c r="J29" i="31"/>
  <c r="D293" i="29" s="1"/>
  <c r="J22" i="31"/>
  <c r="J14" i="31"/>
  <c r="D127" i="29" s="1"/>
  <c r="J42" i="31"/>
  <c r="D443" i="29" s="1"/>
  <c r="J25" i="31"/>
  <c r="J27" i="31"/>
  <c r="J23" i="31"/>
  <c r="J11" i="31"/>
  <c r="J81" i="31"/>
  <c r="D848" i="29" s="1"/>
  <c r="J75" i="31"/>
  <c r="D786" i="29" s="1"/>
  <c r="J82" i="31"/>
  <c r="D862" i="29" s="1"/>
  <c r="J50" i="31"/>
  <c r="D533" i="29" s="1"/>
  <c r="J21" i="31"/>
  <c r="J38" i="31"/>
  <c r="D398" i="29" s="1"/>
  <c r="J55" i="31"/>
  <c r="D592" i="29" s="1"/>
  <c r="J10" i="31"/>
  <c r="J73" i="31"/>
  <c r="D758" i="29" s="1"/>
  <c r="J30" i="31"/>
  <c r="D307" i="29" s="1"/>
  <c r="J15" i="31"/>
  <c r="J39" i="31"/>
  <c r="D412" i="29" s="1"/>
  <c r="J34" i="31"/>
  <c r="J46" i="31"/>
  <c r="D488" i="29" s="1"/>
  <c r="H38" i="31"/>
  <c r="D396" i="29" s="1"/>
  <c r="H87" i="31"/>
  <c r="H86" i="31"/>
  <c r="H66" i="31"/>
  <c r="H37" i="31"/>
  <c r="D382" i="29" s="1"/>
  <c r="H79" i="31"/>
  <c r="H67" i="31"/>
  <c r="H54" i="31"/>
  <c r="D576" i="29" s="1"/>
  <c r="H22" i="31"/>
  <c r="H35" i="31"/>
  <c r="H82" i="31"/>
  <c r="D860" i="29" s="1"/>
  <c r="H78" i="31"/>
  <c r="H23" i="31"/>
  <c r="H51" i="31"/>
  <c r="D545" i="29" s="1"/>
  <c r="H41" i="31"/>
  <c r="D427" i="29" s="1"/>
  <c r="H17" i="31"/>
  <c r="D156" i="29" s="1"/>
  <c r="H50" i="31"/>
  <c r="D531" i="29" s="1"/>
  <c r="H11" i="31"/>
  <c r="H29" i="31"/>
  <c r="D291" i="29" s="1"/>
  <c r="H39" i="31"/>
  <c r="D410" i="29" s="1"/>
  <c r="H21" i="31"/>
  <c r="D201" i="29" s="1"/>
  <c r="H18" i="31"/>
  <c r="H75" i="31"/>
  <c r="D784" i="29" s="1"/>
  <c r="H74" i="31"/>
  <c r="D770" i="29" s="1"/>
  <c r="H61" i="31"/>
  <c r="D652" i="29" s="1"/>
  <c r="H15" i="31"/>
  <c r="D139" i="29" s="1"/>
  <c r="H55" i="31"/>
  <c r="D590" i="29" s="1"/>
  <c r="H45" i="31"/>
  <c r="D472" i="29" s="1"/>
  <c r="H58" i="31"/>
  <c r="D621" i="29" s="1"/>
  <c r="H31" i="31"/>
  <c r="H70" i="31"/>
  <c r="D725" i="29" s="1"/>
  <c r="H77" i="31"/>
  <c r="H81" i="31"/>
  <c r="D846" i="29" s="1"/>
  <c r="H25" i="31"/>
  <c r="H43" i="31"/>
  <c r="D455" i="29" s="1"/>
  <c r="H19" i="31"/>
  <c r="H34" i="31"/>
  <c r="H57" i="31"/>
  <c r="D607" i="29" s="1"/>
  <c r="H14" i="31"/>
  <c r="D125" i="29" s="1"/>
  <c r="H10" i="31"/>
  <c r="H53" i="31"/>
  <c r="D562" i="29" s="1"/>
  <c r="H71" i="31"/>
  <c r="D739" i="29" s="1"/>
  <c r="H46" i="31"/>
  <c r="D486" i="29" s="1"/>
  <c r="H33" i="31"/>
  <c r="D336" i="29" s="1"/>
  <c r="H26" i="31"/>
  <c r="D260" i="29" s="1"/>
  <c r="H49" i="31"/>
  <c r="D517" i="29" s="1"/>
  <c r="H62" i="31"/>
  <c r="D666" i="29" s="1"/>
  <c r="H69" i="31"/>
  <c r="D711" i="29" s="1"/>
  <c r="H47" i="31"/>
  <c r="D500" i="29" s="1"/>
  <c r="H63" i="31"/>
  <c r="D680" i="29" s="1"/>
  <c r="H30" i="31"/>
  <c r="H83" i="31"/>
  <c r="D874" i="29" s="1"/>
  <c r="H27" i="31"/>
  <c r="H73" i="31"/>
  <c r="D756" i="29" s="1"/>
  <c r="H42" i="31"/>
  <c r="D441" i="29" s="1"/>
  <c r="H59" i="31"/>
  <c r="D635" i="29" s="1"/>
  <c r="S212" i="14"/>
  <c r="R240" i="14" s="1"/>
  <c r="AA9" i="29"/>
  <c r="AB9" i="29"/>
  <c r="M9" i="29"/>
  <c r="V9" i="29"/>
  <c r="O9" i="29"/>
  <c r="N20" i="14"/>
  <c r="AH20" i="14"/>
  <c r="AH10" i="29" s="1"/>
  <c r="K20" i="14"/>
  <c r="AG9" i="29"/>
  <c r="F9" i="29"/>
  <c r="W9" i="29"/>
  <c r="J26" i="37"/>
  <c r="J5" i="37"/>
  <c r="J27" i="37"/>
  <c r="J20" i="37"/>
  <c r="J4" i="37"/>
  <c r="J36" i="37"/>
  <c r="J23" i="37"/>
  <c r="J44" i="37"/>
  <c r="J31" i="37"/>
  <c r="J38" i="37"/>
  <c r="J17" i="37"/>
  <c r="J16" i="37"/>
  <c r="J10" i="37"/>
  <c r="AC20" i="14"/>
  <c r="J43" i="14"/>
  <c r="J71" i="14" s="1"/>
  <c r="J7" i="37"/>
  <c r="J8" i="37"/>
  <c r="G510" i="29"/>
  <c r="G898" i="29"/>
  <c r="H54" i="29"/>
  <c r="H1033" i="29" s="1"/>
  <c r="J14" i="37"/>
  <c r="J39" i="37"/>
  <c r="J21" i="37"/>
  <c r="J35" i="37"/>
  <c r="J29" i="37"/>
  <c r="G645" i="29"/>
  <c r="J19" i="37"/>
  <c r="H85" i="31"/>
  <c r="J12" i="37"/>
  <c r="J33" i="37"/>
  <c r="J42" i="37"/>
  <c r="J41" i="37"/>
  <c r="J40" i="37"/>
  <c r="J13" i="37"/>
  <c r="J6" i="37"/>
  <c r="J24" i="37"/>
  <c r="J45" i="37"/>
  <c r="J34" i="37"/>
  <c r="G465" i="29"/>
  <c r="J11" i="37"/>
  <c r="J43" i="37"/>
  <c r="J37" i="37"/>
  <c r="J22" i="37"/>
  <c r="J9" i="29"/>
  <c r="X9" i="29"/>
  <c r="S115" i="14"/>
  <c r="AI89" i="29"/>
  <c r="D98" i="29"/>
  <c r="D92" i="29"/>
  <c r="D101" i="29"/>
  <c r="AK89" i="29"/>
  <c r="D93" i="29"/>
  <c r="AJ89" i="29"/>
  <c r="G191" i="14"/>
  <c r="G192" i="14"/>
  <c r="I195" i="14"/>
  <c r="I196" i="14"/>
  <c r="F75" i="14"/>
  <c r="G600" i="29"/>
  <c r="G749" i="29"/>
  <c r="H46" i="29"/>
  <c r="F704" i="29"/>
  <c r="G45" i="29"/>
  <c r="G44" i="29"/>
  <c r="G1061" i="29" s="1"/>
  <c r="AI61" i="29"/>
  <c r="D70" i="29"/>
  <c r="D64" i="29"/>
  <c r="D73" i="29"/>
  <c r="D69" i="29"/>
  <c r="AK61" i="29"/>
  <c r="D65" i="29"/>
  <c r="AJ61" i="29"/>
  <c r="G420" i="29"/>
  <c r="Z115" i="14"/>
  <c r="G794" i="29"/>
  <c r="H47" i="29"/>
  <c r="AI75" i="29"/>
  <c r="D84" i="29"/>
  <c r="D78" i="29"/>
  <c r="D83" i="29"/>
  <c r="D86" i="29"/>
  <c r="AK75" i="29"/>
  <c r="D85" i="29"/>
  <c r="D79" i="29"/>
  <c r="AJ75" i="29"/>
  <c r="G839" i="29"/>
  <c r="H48" i="29"/>
  <c r="M212" i="14"/>
  <c r="L240" i="14" s="1"/>
  <c r="AB43" i="14"/>
  <c r="AB71" i="14" s="1"/>
  <c r="AB115" i="14"/>
  <c r="Z212" i="14"/>
  <c r="Y240" i="14" s="1"/>
  <c r="AH43" i="14"/>
  <c r="AH71" i="14" s="1"/>
  <c r="Y212" i="14"/>
  <c r="X240" i="14" s="1"/>
  <c r="F131" i="14"/>
  <c r="G82" i="14" s="1"/>
  <c r="G943" i="29" s="1"/>
  <c r="Y43" i="14"/>
  <c r="Y71" i="14" s="1"/>
  <c r="J115" i="14"/>
  <c r="K115" i="14"/>
  <c r="M43" i="14"/>
  <c r="M71" i="14" s="1"/>
  <c r="R115" i="14"/>
  <c r="AH212" i="14"/>
  <c r="AG240" i="14" s="1"/>
  <c r="I115" i="14"/>
  <c r="AA43" i="14"/>
  <c r="AA71" i="14" s="1"/>
  <c r="AA212" i="14"/>
  <c r="Z240" i="14" s="1"/>
  <c r="AI130" i="14"/>
  <c r="K43" i="14"/>
  <c r="K71" i="14" s="1"/>
  <c r="I43" i="14"/>
  <c r="I71" i="14" s="1"/>
  <c r="R43" i="14"/>
  <c r="R71" i="14" s="1"/>
  <c r="AB14" i="29"/>
  <c r="AB202" i="14"/>
  <c r="AB22" i="14"/>
  <c r="L14" i="29"/>
  <c r="L202" i="14"/>
  <c r="L22" i="14"/>
  <c r="T14" i="29"/>
  <c r="T202" i="14"/>
  <c r="T22" i="14"/>
  <c r="F52" i="29"/>
  <c r="F22" i="29"/>
  <c r="Y33" i="54"/>
  <c r="G131" i="14"/>
  <c r="H82" i="14" s="1"/>
  <c r="H943" i="29" s="1"/>
  <c r="H163" i="14"/>
  <c r="AI241" i="14"/>
  <c r="AH241" i="14"/>
  <c r="C256" i="14"/>
  <c r="AK13" i="29"/>
  <c r="AJ13" i="29"/>
  <c r="AI13" i="29"/>
  <c r="S202" i="14"/>
  <c r="S22" i="14"/>
  <c r="S14" i="29"/>
  <c r="E202" i="14"/>
  <c r="E22" i="14"/>
  <c r="E14" i="29"/>
  <c r="Q212" i="14"/>
  <c r="Q115" i="14"/>
  <c r="Q43" i="14"/>
  <c r="Q71" i="14" s="1"/>
  <c r="D242" i="14"/>
  <c r="AI214" i="14"/>
  <c r="K47" i="54" s="1"/>
  <c r="L212" i="14"/>
  <c r="L115" i="14"/>
  <c r="L43" i="14"/>
  <c r="L71" i="14" s="1"/>
  <c r="U200" i="14"/>
  <c r="U17" i="14"/>
  <c r="U10" i="29"/>
  <c r="T200" i="14"/>
  <c r="T17" i="14"/>
  <c r="T10" i="29"/>
  <c r="AH202" i="14"/>
  <c r="AH22" i="14"/>
  <c r="AH14" i="29"/>
  <c r="Y202" i="14"/>
  <c r="Y22" i="14"/>
  <c r="Y14" i="29"/>
  <c r="U202" i="14"/>
  <c r="U22" i="14"/>
  <c r="U14" i="29"/>
  <c r="AI205" i="14"/>
  <c r="E212" i="14"/>
  <c r="E115" i="14"/>
  <c r="E43" i="14"/>
  <c r="AI44" i="14"/>
  <c r="AI215" i="14"/>
  <c r="K48" i="54" s="1"/>
  <c r="D243" i="14"/>
  <c r="AF202" i="14"/>
  <c r="AF22" i="14"/>
  <c r="AF14" i="29"/>
  <c r="AG212" i="14"/>
  <c r="AG115" i="14"/>
  <c r="AG43" i="14"/>
  <c r="AG71" i="14" s="1"/>
  <c r="AD202" i="14"/>
  <c r="AD22" i="14"/>
  <c r="AD14" i="29"/>
  <c r="F202" i="14"/>
  <c r="F22" i="14"/>
  <c r="F14" i="29"/>
  <c r="AE202" i="14"/>
  <c r="AE22" i="14"/>
  <c r="AE14" i="29"/>
  <c r="AI218" i="14"/>
  <c r="K51" i="54" s="1"/>
  <c r="P212" i="14"/>
  <c r="P115" i="14"/>
  <c r="P43" i="14"/>
  <c r="P71" i="14" s="1"/>
  <c r="G200" i="14"/>
  <c r="G17" i="14"/>
  <c r="G10" i="29"/>
  <c r="AI238" i="14"/>
  <c r="AH238" i="14"/>
  <c r="O212" i="14"/>
  <c r="O115" i="14"/>
  <c r="O43" i="14"/>
  <c r="O71" i="14" s="1"/>
  <c r="P202" i="14"/>
  <c r="P22" i="14"/>
  <c r="P14" i="29"/>
  <c r="H212" i="14"/>
  <c r="H115" i="14"/>
  <c r="H43" i="14"/>
  <c r="H71" i="14" s="1"/>
  <c r="X202" i="14"/>
  <c r="X22" i="14"/>
  <c r="X14" i="29"/>
  <c r="Q202" i="14"/>
  <c r="Q22" i="14"/>
  <c r="Q14" i="29"/>
  <c r="N212" i="14"/>
  <c r="N115" i="14"/>
  <c r="N43" i="14"/>
  <c r="N71" i="14" s="1"/>
  <c r="I202" i="14"/>
  <c r="I22" i="14"/>
  <c r="I14" i="29"/>
  <c r="AI204" i="14"/>
  <c r="G115" i="14"/>
  <c r="G212" i="14"/>
  <c r="G43" i="14"/>
  <c r="G71" i="14" s="1"/>
  <c r="M202" i="14"/>
  <c r="M22" i="14"/>
  <c r="M14" i="29"/>
  <c r="K202" i="14"/>
  <c r="K22" i="14"/>
  <c r="K14" i="29"/>
  <c r="AI244" i="14"/>
  <c r="AH244" i="14"/>
  <c r="W212" i="14"/>
  <c r="W115" i="14"/>
  <c r="W43" i="14"/>
  <c r="W71" i="14" s="1"/>
  <c r="AF212" i="14"/>
  <c r="AF115" i="14"/>
  <c r="AF43" i="14"/>
  <c r="AF71" i="14" s="1"/>
  <c r="AE200" i="14"/>
  <c r="AE17" i="14"/>
  <c r="AE10" i="29"/>
  <c r="X212" i="14"/>
  <c r="X115" i="14"/>
  <c r="X43" i="14"/>
  <c r="X71" i="14" s="1"/>
  <c r="H202" i="14"/>
  <c r="H22" i="14"/>
  <c r="H14" i="29"/>
  <c r="AC212" i="14"/>
  <c r="AC115" i="14"/>
  <c r="AC43" i="14"/>
  <c r="AC71" i="14" s="1"/>
  <c r="AI206" i="14"/>
  <c r="D236" i="14"/>
  <c r="N202" i="14"/>
  <c r="N22" i="14"/>
  <c r="N14" i="29"/>
  <c r="D237" i="14"/>
  <c r="AI207" i="14"/>
  <c r="V202" i="14"/>
  <c r="V22" i="14"/>
  <c r="V14" i="29"/>
  <c r="AG202" i="14"/>
  <c r="AG22" i="14"/>
  <c r="AG14" i="29"/>
  <c r="AI219" i="14"/>
  <c r="K52" i="54" s="1"/>
  <c r="F212" i="14"/>
  <c r="F115" i="14"/>
  <c r="F43" i="14"/>
  <c r="F71" i="14" s="1"/>
  <c r="AE212" i="14"/>
  <c r="AE115" i="14"/>
  <c r="AE43" i="14"/>
  <c r="AE71" i="14" s="1"/>
  <c r="V212" i="14"/>
  <c r="V115" i="14"/>
  <c r="V43" i="14"/>
  <c r="V71" i="14" s="1"/>
  <c r="T212" i="14"/>
  <c r="T115" i="14"/>
  <c r="T43" i="14"/>
  <c r="T71" i="14" s="1"/>
  <c r="AD212" i="14"/>
  <c r="AD115" i="14"/>
  <c r="AD43" i="14"/>
  <c r="AD71" i="14" s="1"/>
  <c r="U212" i="14"/>
  <c r="U115" i="14"/>
  <c r="U43" i="14"/>
  <c r="U71" i="14" s="1"/>
  <c r="J202" i="14"/>
  <c r="J22" i="14"/>
  <c r="J14" i="29"/>
  <c r="W202" i="14"/>
  <c r="W22" i="14"/>
  <c r="W14" i="29"/>
  <c r="O202" i="14"/>
  <c r="O22" i="14"/>
  <c r="O14" i="29"/>
  <c r="G202" i="14"/>
  <c r="G22" i="14"/>
  <c r="G14" i="29"/>
  <c r="Z202" i="14"/>
  <c r="Z22" i="14"/>
  <c r="Z14" i="29"/>
  <c r="Y200" i="14"/>
  <c r="Y17" i="14"/>
  <c r="Y10" i="29"/>
  <c r="AA202" i="14"/>
  <c r="AA22" i="14"/>
  <c r="AA14" i="29"/>
  <c r="AC202" i="14"/>
  <c r="AC22" i="14"/>
  <c r="AC14" i="29"/>
  <c r="R202" i="14"/>
  <c r="R22" i="14"/>
  <c r="R14" i="29"/>
  <c r="AJ1131" i="29" l="1"/>
  <c r="AI1131" i="29"/>
  <c r="AK1131" i="29"/>
  <c r="X247" i="29"/>
  <c r="AD247" i="29"/>
  <c r="R247" i="29"/>
  <c r="L247" i="29"/>
  <c r="M247" i="29"/>
  <c r="AB247" i="29"/>
  <c r="W247" i="29"/>
  <c r="AF247" i="29"/>
  <c r="AH247" i="29"/>
  <c r="H247" i="29"/>
  <c r="AE247" i="29"/>
  <c r="N247" i="29"/>
  <c r="P247" i="29"/>
  <c r="AA247" i="29"/>
  <c r="V247" i="29"/>
  <c r="T247" i="29"/>
  <c r="S247" i="29"/>
  <c r="Q247" i="29"/>
  <c r="G247" i="29"/>
  <c r="F247" i="29"/>
  <c r="AC247" i="29"/>
  <c r="Y247" i="29"/>
  <c r="J247" i="29"/>
  <c r="E247" i="29"/>
  <c r="U247" i="29"/>
  <c r="Z247" i="29"/>
  <c r="O247" i="29"/>
  <c r="K247" i="29"/>
  <c r="AG247" i="29"/>
  <c r="I247" i="29"/>
  <c r="R203" i="29"/>
  <c r="M203" i="29"/>
  <c r="AG203" i="29"/>
  <c r="J203" i="29"/>
  <c r="AC203" i="29"/>
  <c r="Q203" i="29"/>
  <c r="G203" i="29"/>
  <c r="E203" i="29"/>
  <c r="AA203" i="29"/>
  <c r="N203" i="29"/>
  <c r="V203" i="29"/>
  <c r="AH203" i="29"/>
  <c r="W203" i="29"/>
  <c r="K203" i="29"/>
  <c r="P203" i="29"/>
  <c r="H203" i="29"/>
  <c r="T203" i="29"/>
  <c r="Z203" i="29"/>
  <c r="Y203" i="29"/>
  <c r="L203" i="29"/>
  <c r="S203" i="29"/>
  <c r="I203" i="29"/>
  <c r="AE203" i="29"/>
  <c r="AD203" i="29"/>
  <c r="F203" i="29"/>
  <c r="AF203" i="29"/>
  <c r="X203" i="29"/>
  <c r="U203" i="29"/>
  <c r="O203" i="29"/>
  <c r="AB203" i="29"/>
  <c r="E668" i="29"/>
  <c r="E787" i="29"/>
  <c r="E638" i="29"/>
  <c r="E771" i="29"/>
  <c r="E775" i="29"/>
  <c r="E682" i="29"/>
  <c r="AA157" i="29"/>
  <c r="AE157" i="29"/>
  <c r="L157" i="29"/>
  <c r="S157" i="29"/>
  <c r="N157" i="29"/>
  <c r="X157" i="29"/>
  <c r="Y157" i="29"/>
  <c r="I157" i="29"/>
  <c r="W157" i="29"/>
  <c r="J157" i="29"/>
  <c r="Z157" i="29"/>
  <c r="AF157" i="29"/>
  <c r="O157" i="29"/>
  <c r="M157" i="29"/>
  <c r="AD157" i="29"/>
  <c r="P157" i="29"/>
  <c r="AG157" i="29"/>
  <c r="U157" i="29"/>
  <c r="R157" i="29"/>
  <c r="T157" i="29"/>
  <c r="V157" i="29"/>
  <c r="G157" i="29"/>
  <c r="F157" i="29"/>
  <c r="AC157" i="29"/>
  <c r="AH157" i="29"/>
  <c r="AB157" i="29"/>
  <c r="E157" i="29"/>
  <c r="H157" i="29"/>
  <c r="K157" i="29"/>
  <c r="Q157" i="29"/>
  <c r="D68" i="29"/>
  <c r="J158" i="29"/>
  <c r="Z158" i="29"/>
  <c r="I158" i="29"/>
  <c r="W158" i="29"/>
  <c r="Y158" i="29"/>
  <c r="L158" i="29"/>
  <c r="R158" i="29"/>
  <c r="AG158" i="29"/>
  <c r="S158" i="29"/>
  <c r="V158" i="29"/>
  <c r="X158" i="29"/>
  <c r="AA158" i="29"/>
  <c r="K158" i="29"/>
  <c r="M158" i="29"/>
  <c r="AE158" i="29"/>
  <c r="P158" i="29"/>
  <c r="G158" i="29"/>
  <c r="U158" i="29"/>
  <c r="N158" i="29"/>
  <c r="T158" i="29"/>
  <c r="AD158" i="29"/>
  <c r="Q158" i="29"/>
  <c r="AF158" i="29"/>
  <c r="AH158" i="29"/>
  <c r="AC158" i="29"/>
  <c r="AB158" i="29"/>
  <c r="O158" i="29"/>
  <c r="F158" i="29"/>
  <c r="E158" i="29"/>
  <c r="H158" i="29"/>
  <c r="AD68" i="29"/>
  <c r="P112" i="29"/>
  <c r="N112" i="29"/>
  <c r="H112" i="29"/>
  <c r="E112" i="29"/>
  <c r="AD112" i="29"/>
  <c r="O112" i="29"/>
  <c r="V112" i="29"/>
  <c r="AA112" i="29"/>
  <c r="X112" i="29"/>
  <c r="G112" i="29"/>
  <c r="U112" i="29"/>
  <c r="AC112" i="29"/>
  <c r="AE112" i="29"/>
  <c r="F112" i="29"/>
  <c r="AG112" i="29"/>
  <c r="AB112" i="29"/>
  <c r="T112" i="29"/>
  <c r="M112" i="29"/>
  <c r="AF112" i="29"/>
  <c r="J112" i="29"/>
  <c r="I112" i="29"/>
  <c r="Y112" i="29"/>
  <c r="S112" i="29"/>
  <c r="R112" i="29"/>
  <c r="W112" i="29"/>
  <c r="Q112" i="29"/>
  <c r="K112" i="29"/>
  <c r="Z112" i="29"/>
  <c r="AH112" i="29"/>
  <c r="L112" i="29"/>
  <c r="G250" i="29"/>
  <c r="AD250" i="29"/>
  <c r="L250" i="29"/>
  <c r="M250" i="29"/>
  <c r="Y250" i="29"/>
  <c r="AB250" i="29"/>
  <c r="R250" i="29"/>
  <c r="Q250" i="29"/>
  <c r="S250" i="29"/>
  <c r="X250" i="29"/>
  <c r="AA250" i="29"/>
  <c r="AE250" i="29"/>
  <c r="O250" i="29"/>
  <c r="U250" i="29"/>
  <c r="AC250" i="29"/>
  <c r="T250" i="29"/>
  <c r="P250" i="29"/>
  <c r="F250" i="29"/>
  <c r="AH250" i="29"/>
  <c r="AF250" i="29"/>
  <c r="J250" i="29"/>
  <c r="N250" i="29"/>
  <c r="E250" i="29"/>
  <c r="W250" i="29"/>
  <c r="V250" i="29"/>
  <c r="H250" i="29"/>
  <c r="Z250" i="29"/>
  <c r="AG250" i="29"/>
  <c r="K250" i="29"/>
  <c r="I250" i="29"/>
  <c r="N952" i="29"/>
  <c r="E669" i="29"/>
  <c r="E671" i="29"/>
  <c r="E786" i="29"/>
  <c r="E641" i="29"/>
  <c r="E770" i="29"/>
  <c r="E772" i="29"/>
  <c r="E434" i="29"/>
  <c r="E427" i="29"/>
  <c r="E685" i="29"/>
  <c r="AG156" i="29"/>
  <c r="U156" i="29"/>
  <c r="Z156" i="29"/>
  <c r="X156" i="29"/>
  <c r="R156" i="29"/>
  <c r="W156" i="29"/>
  <c r="AA156" i="29"/>
  <c r="J156" i="29"/>
  <c r="V156" i="29"/>
  <c r="S156" i="29"/>
  <c r="N156" i="29"/>
  <c r="T156" i="29"/>
  <c r="AD156" i="29"/>
  <c r="AE156" i="29"/>
  <c r="P156" i="29"/>
  <c r="G156" i="29"/>
  <c r="Y156" i="29"/>
  <c r="K156" i="29"/>
  <c r="L156" i="29"/>
  <c r="I156" i="29"/>
  <c r="M156" i="29"/>
  <c r="AF156" i="29"/>
  <c r="AC156" i="29"/>
  <c r="AB156" i="29"/>
  <c r="AH156" i="29"/>
  <c r="Q156" i="29"/>
  <c r="F156" i="29"/>
  <c r="O156" i="29"/>
  <c r="H156" i="29"/>
  <c r="E156" i="29"/>
  <c r="D66" i="29"/>
  <c r="AF201" i="29"/>
  <c r="N201" i="29"/>
  <c r="AD201" i="29"/>
  <c r="AC201" i="29"/>
  <c r="G201" i="29"/>
  <c r="R201" i="29"/>
  <c r="T201" i="29"/>
  <c r="J201" i="29"/>
  <c r="I201" i="29"/>
  <c r="AH201" i="29"/>
  <c r="S201" i="29"/>
  <c r="Y201" i="29"/>
  <c r="AG201" i="29"/>
  <c r="X201" i="29"/>
  <c r="H201" i="29"/>
  <c r="M201" i="29"/>
  <c r="W201" i="29"/>
  <c r="Z201" i="29"/>
  <c r="L201" i="29"/>
  <c r="F201" i="29"/>
  <c r="K201" i="29"/>
  <c r="Q201" i="29"/>
  <c r="AA201" i="29"/>
  <c r="AE201" i="29"/>
  <c r="V201" i="29"/>
  <c r="E201" i="29"/>
  <c r="P201" i="29"/>
  <c r="AB201" i="29"/>
  <c r="O201" i="29"/>
  <c r="U201" i="29"/>
  <c r="V206" i="29"/>
  <c r="AC206" i="29"/>
  <c r="AF206" i="29"/>
  <c r="M206" i="29"/>
  <c r="X206" i="29"/>
  <c r="W206" i="29"/>
  <c r="Q206" i="29"/>
  <c r="Y206" i="29"/>
  <c r="I206" i="29"/>
  <c r="AD206" i="29"/>
  <c r="AA206" i="29"/>
  <c r="AE206" i="29"/>
  <c r="J206" i="29"/>
  <c r="E206" i="29"/>
  <c r="Z206" i="29"/>
  <c r="S206" i="29"/>
  <c r="L206" i="29"/>
  <c r="K206" i="29"/>
  <c r="P206" i="29"/>
  <c r="R206" i="29"/>
  <c r="T206" i="29"/>
  <c r="AH206" i="29"/>
  <c r="N206" i="29"/>
  <c r="H206" i="29"/>
  <c r="G206" i="29"/>
  <c r="AG206" i="29"/>
  <c r="F206" i="29"/>
  <c r="O206" i="29"/>
  <c r="U206" i="29"/>
  <c r="AB206" i="29"/>
  <c r="M249" i="29"/>
  <c r="X249" i="29"/>
  <c r="Y249" i="29"/>
  <c r="AF249" i="29"/>
  <c r="L249" i="29"/>
  <c r="S249" i="29"/>
  <c r="G249" i="29"/>
  <c r="N249" i="29"/>
  <c r="AD249" i="29"/>
  <c r="T249" i="29"/>
  <c r="J249" i="29"/>
  <c r="U249" i="29"/>
  <c r="AE249" i="29"/>
  <c r="W249" i="29"/>
  <c r="F249" i="29"/>
  <c r="R249" i="29"/>
  <c r="V249" i="29"/>
  <c r="H249" i="29"/>
  <c r="P249" i="29"/>
  <c r="AB249" i="29"/>
  <c r="AC249" i="29"/>
  <c r="E249" i="29"/>
  <c r="AA249" i="29"/>
  <c r="AH249" i="29"/>
  <c r="Q249" i="29"/>
  <c r="K249" i="29"/>
  <c r="O249" i="29"/>
  <c r="Z249" i="29"/>
  <c r="AG249" i="29"/>
  <c r="I249" i="29"/>
  <c r="H202" i="29"/>
  <c r="X202" i="29"/>
  <c r="W202" i="29"/>
  <c r="AA202" i="29"/>
  <c r="Q202" i="29"/>
  <c r="N202" i="29"/>
  <c r="V202" i="29"/>
  <c r="AE202" i="29"/>
  <c r="T202" i="29"/>
  <c r="Z202" i="29"/>
  <c r="R202" i="29"/>
  <c r="AH202" i="29"/>
  <c r="L202" i="29"/>
  <c r="P202" i="29"/>
  <c r="S202" i="29"/>
  <c r="Y202" i="29"/>
  <c r="F202" i="29"/>
  <c r="G202" i="29"/>
  <c r="J202" i="29"/>
  <c r="AC202" i="29"/>
  <c r="AD202" i="29"/>
  <c r="AF202" i="29"/>
  <c r="M202" i="29"/>
  <c r="AG202" i="29"/>
  <c r="I202" i="29"/>
  <c r="E202" i="29"/>
  <c r="K202" i="29"/>
  <c r="U202" i="29"/>
  <c r="AB202" i="29"/>
  <c r="O202" i="29"/>
  <c r="S66" i="29"/>
  <c r="N253" i="29"/>
  <c r="L253" i="29"/>
  <c r="AA253" i="29"/>
  <c r="Y253" i="29"/>
  <c r="W253" i="29"/>
  <c r="AD253" i="29"/>
  <c r="AF253" i="29"/>
  <c r="G253" i="29"/>
  <c r="M253" i="29"/>
  <c r="X253" i="29"/>
  <c r="F253" i="29"/>
  <c r="AC253" i="29"/>
  <c r="E253" i="29"/>
  <c r="V253" i="29"/>
  <c r="AH253" i="29"/>
  <c r="Q253" i="29"/>
  <c r="H253" i="29"/>
  <c r="AE253" i="29"/>
  <c r="AB253" i="29"/>
  <c r="P253" i="29"/>
  <c r="R253" i="29"/>
  <c r="S253" i="29"/>
  <c r="T253" i="29"/>
  <c r="J253" i="29"/>
  <c r="U253" i="29"/>
  <c r="O253" i="29"/>
  <c r="AG253" i="29"/>
  <c r="I253" i="29"/>
  <c r="Z253" i="29"/>
  <c r="K253" i="29"/>
  <c r="Y115" i="29"/>
  <c r="N115" i="29"/>
  <c r="AC115" i="29"/>
  <c r="M115" i="29"/>
  <c r="AA115" i="29"/>
  <c r="I115" i="29"/>
  <c r="AD115" i="29"/>
  <c r="E115" i="29"/>
  <c r="J115" i="29"/>
  <c r="AB115" i="29"/>
  <c r="T115" i="29"/>
  <c r="AH115" i="29"/>
  <c r="S115" i="29"/>
  <c r="P115" i="29"/>
  <c r="AF115" i="29"/>
  <c r="G115" i="29"/>
  <c r="U115" i="29"/>
  <c r="AG115" i="29"/>
  <c r="O115" i="29"/>
  <c r="H115" i="29"/>
  <c r="V115" i="29"/>
  <c r="AE115" i="29"/>
  <c r="F115" i="29"/>
  <c r="X115" i="29"/>
  <c r="L115" i="29"/>
  <c r="Z115" i="29"/>
  <c r="R115" i="29"/>
  <c r="W115" i="29"/>
  <c r="Q115" i="29"/>
  <c r="K115" i="29"/>
  <c r="E477" i="29"/>
  <c r="E789" i="29"/>
  <c r="E790" i="29"/>
  <c r="E757" i="29"/>
  <c r="E432" i="29"/>
  <c r="E429" i="29"/>
  <c r="E683" i="29"/>
  <c r="E680" i="29"/>
  <c r="E478" i="29"/>
  <c r="AE248" i="29"/>
  <c r="AA248" i="29"/>
  <c r="AF248" i="29"/>
  <c r="AH248" i="29"/>
  <c r="Y248" i="29"/>
  <c r="AD248" i="29"/>
  <c r="F248" i="29"/>
  <c r="Q248" i="29"/>
  <c r="L248" i="29"/>
  <c r="AB248" i="29"/>
  <c r="E248" i="29"/>
  <c r="J248" i="29"/>
  <c r="G248" i="29"/>
  <c r="X248" i="29"/>
  <c r="V248" i="29"/>
  <c r="H248" i="29"/>
  <c r="T248" i="29"/>
  <c r="R248" i="29"/>
  <c r="S248" i="29"/>
  <c r="N248" i="29"/>
  <c r="O248" i="29"/>
  <c r="P248" i="29"/>
  <c r="M248" i="29"/>
  <c r="W248" i="29"/>
  <c r="AC248" i="29"/>
  <c r="U248" i="29"/>
  <c r="K248" i="29"/>
  <c r="AG248" i="29"/>
  <c r="Z248" i="29"/>
  <c r="I248" i="29"/>
  <c r="J163" i="29"/>
  <c r="G163" i="29"/>
  <c r="P163" i="29"/>
  <c r="U163" i="29"/>
  <c r="Z163" i="29"/>
  <c r="AA163" i="29"/>
  <c r="L163" i="29"/>
  <c r="K163" i="29"/>
  <c r="X163" i="29"/>
  <c r="W163" i="29"/>
  <c r="Y163" i="29"/>
  <c r="T163" i="29"/>
  <c r="AG163" i="29"/>
  <c r="V163" i="29"/>
  <c r="I163" i="29"/>
  <c r="S163" i="29"/>
  <c r="M163" i="29"/>
  <c r="AD163" i="29"/>
  <c r="AE163" i="29"/>
  <c r="N163" i="29"/>
  <c r="R163" i="29"/>
  <c r="F163" i="29"/>
  <c r="AB163" i="29"/>
  <c r="O163" i="29"/>
  <c r="H163" i="29"/>
  <c r="E163" i="29"/>
  <c r="AC163" i="29"/>
  <c r="AH163" i="29"/>
  <c r="Q163" i="29"/>
  <c r="AF163" i="29"/>
  <c r="X162" i="29"/>
  <c r="W162" i="29"/>
  <c r="AE162" i="29"/>
  <c r="M162" i="29"/>
  <c r="R162" i="29"/>
  <c r="G162" i="29"/>
  <c r="U162" i="29"/>
  <c r="N162" i="29"/>
  <c r="L162" i="29"/>
  <c r="V162" i="29"/>
  <c r="AD162" i="29"/>
  <c r="AF162" i="29"/>
  <c r="O162" i="29"/>
  <c r="F162" i="29"/>
  <c r="J162" i="29"/>
  <c r="AG162" i="29"/>
  <c r="Z162" i="29"/>
  <c r="I162" i="29"/>
  <c r="S162" i="29"/>
  <c r="AA162" i="29"/>
  <c r="Y162" i="29"/>
  <c r="P162" i="29"/>
  <c r="T162" i="29"/>
  <c r="H162" i="29"/>
  <c r="AB162" i="29"/>
  <c r="Q162" i="29"/>
  <c r="E162" i="29"/>
  <c r="K162" i="29"/>
  <c r="AH162" i="29"/>
  <c r="AC162" i="29"/>
  <c r="H207" i="29"/>
  <c r="I207" i="29"/>
  <c r="AE207" i="29"/>
  <c r="X207" i="29"/>
  <c r="V207" i="29"/>
  <c r="L207" i="29"/>
  <c r="R207" i="29"/>
  <c r="M207" i="29"/>
  <c r="AF207" i="29"/>
  <c r="T207" i="29"/>
  <c r="S207" i="29"/>
  <c r="J207" i="29"/>
  <c r="AC207" i="29"/>
  <c r="AD207" i="29"/>
  <c r="E207" i="29"/>
  <c r="AA207" i="29"/>
  <c r="N207" i="29"/>
  <c r="F207" i="29"/>
  <c r="K207" i="29"/>
  <c r="Q207" i="29"/>
  <c r="AG207" i="29"/>
  <c r="AH207" i="29"/>
  <c r="Y207" i="29"/>
  <c r="G207" i="29"/>
  <c r="W207" i="29"/>
  <c r="Z207" i="29"/>
  <c r="O207" i="29"/>
  <c r="AB207" i="29"/>
  <c r="P207" i="29"/>
  <c r="U207" i="29"/>
  <c r="Y68" i="29"/>
  <c r="J68" i="29"/>
  <c r="M118" i="29"/>
  <c r="AB118" i="29"/>
  <c r="AA118" i="29"/>
  <c r="O118" i="29"/>
  <c r="AE118" i="29"/>
  <c r="AD118" i="29"/>
  <c r="F118" i="29"/>
  <c r="X118" i="29"/>
  <c r="AG118" i="29"/>
  <c r="AF118" i="29"/>
  <c r="E118" i="29"/>
  <c r="H118" i="29"/>
  <c r="Y118" i="29"/>
  <c r="J118" i="29"/>
  <c r="S118" i="29"/>
  <c r="Z118" i="29"/>
  <c r="G118" i="29"/>
  <c r="P118" i="29"/>
  <c r="AC118" i="29"/>
  <c r="N118" i="29"/>
  <c r="I118" i="29"/>
  <c r="U118" i="29"/>
  <c r="T118" i="29"/>
  <c r="L118" i="29"/>
  <c r="K118" i="29"/>
  <c r="AH118" i="29"/>
  <c r="V118" i="29"/>
  <c r="Q118" i="29"/>
  <c r="R118" i="29"/>
  <c r="W118" i="29"/>
  <c r="E667" i="29"/>
  <c r="E475" i="29"/>
  <c r="E473" i="29"/>
  <c r="E863" i="29"/>
  <c r="E563" i="29"/>
  <c r="E785" i="29"/>
  <c r="E640" i="29"/>
  <c r="E430" i="29"/>
  <c r="D202" i="29"/>
  <c r="D206" i="29"/>
  <c r="E686" i="29"/>
  <c r="P251" i="29"/>
  <c r="AC251" i="29"/>
  <c r="W251" i="29"/>
  <c r="S251" i="29"/>
  <c r="AH251" i="29"/>
  <c r="AA251" i="29"/>
  <c r="Y251" i="29"/>
  <c r="X251" i="29"/>
  <c r="R251" i="29"/>
  <c r="Q251" i="29"/>
  <c r="L251" i="29"/>
  <c r="M251" i="29"/>
  <c r="F251" i="29"/>
  <c r="U251" i="29"/>
  <c r="N251" i="29"/>
  <c r="AD251" i="29"/>
  <c r="E251" i="29"/>
  <c r="AE251" i="29"/>
  <c r="G251" i="29"/>
  <c r="AF251" i="29"/>
  <c r="V251" i="29"/>
  <c r="J251" i="29"/>
  <c r="AB251" i="29"/>
  <c r="H251" i="29"/>
  <c r="T251" i="29"/>
  <c r="K251" i="29"/>
  <c r="Z251" i="29"/>
  <c r="AG251" i="29"/>
  <c r="I251" i="29"/>
  <c r="O251" i="29"/>
  <c r="AG111" i="29"/>
  <c r="AC111" i="29"/>
  <c r="E111" i="29"/>
  <c r="P111" i="29"/>
  <c r="H111" i="29"/>
  <c r="X111" i="29"/>
  <c r="AB111" i="29"/>
  <c r="AF111" i="29"/>
  <c r="O111" i="29"/>
  <c r="T111" i="29"/>
  <c r="N111" i="29"/>
  <c r="AA111" i="29"/>
  <c r="G111" i="29"/>
  <c r="AH111" i="29"/>
  <c r="Z111" i="29"/>
  <c r="F111" i="29"/>
  <c r="I111" i="29"/>
  <c r="M111" i="29"/>
  <c r="AD111" i="29"/>
  <c r="AE111" i="29"/>
  <c r="S111" i="29"/>
  <c r="U111" i="29"/>
  <c r="R111" i="29"/>
  <c r="Y111" i="29"/>
  <c r="J111" i="29"/>
  <c r="V111" i="29"/>
  <c r="L111" i="29"/>
  <c r="Q111" i="29"/>
  <c r="W111" i="29"/>
  <c r="K111" i="29"/>
  <c r="AE159" i="29"/>
  <c r="V159" i="29"/>
  <c r="L159" i="29"/>
  <c r="S159" i="29"/>
  <c r="N159" i="29"/>
  <c r="G159" i="29"/>
  <c r="I159" i="29"/>
  <c r="X159" i="29"/>
  <c r="AD159" i="29"/>
  <c r="P159" i="29"/>
  <c r="AF159" i="29"/>
  <c r="Z159" i="29"/>
  <c r="Y159" i="29"/>
  <c r="M159" i="29"/>
  <c r="J159" i="29"/>
  <c r="AG159" i="29"/>
  <c r="W159" i="29"/>
  <c r="AA159" i="29"/>
  <c r="U159" i="29"/>
  <c r="R159" i="29"/>
  <c r="O159" i="29"/>
  <c r="T159" i="29"/>
  <c r="E159" i="29"/>
  <c r="AH159" i="29"/>
  <c r="K159" i="29"/>
  <c r="AC159" i="29"/>
  <c r="F159" i="29"/>
  <c r="AB159" i="29"/>
  <c r="H159" i="29"/>
  <c r="Q159" i="29"/>
  <c r="G160" i="29"/>
  <c r="U160" i="29"/>
  <c r="AG160" i="29"/>
  <c r="M160" i="29"/>
  <c r="R160" i="29"/>
  <c r="L160" i="29"/>
  <c r="S160" i="29"/>
  <c r="P160" i="29"/>
  <c r="F160" i="29"/>
  <c r="I160" i="29"/>
  <c r="Y160" i="29"/>
  <c r="J160" i="29"/>
  <c r="T160" i="29"/>
  <c r="AE160" i="29"/>
  <c r="Z160" i="29"/>
  <c r="N160" i="29"/>
  <c r="AA160" i="29"/>
  <c r="W160" i="29"/>
  <c r="V160" i="29"/>
  <c r="X160" i="29"/>
  <c r="AD160" i="29"/>
  <c r="O160" i="29"/>
  <c r="H160" i="29"/>
  <c r="E160" i="29"/>
  <c r="AF160" i="29"/>
  <c r="AC160" i="29"/>
  <c r="AB160" i="29"/>
  <c r="K160" i="29"/>
  <c r="Q160" i="29"/>
  <c r="AH160" i="29"/>
  <c r="E474" i="29"/>
  <c r="D253" i="29"/>
  <c r="E637" i="29"/>
  <c r="E773" i="29"/>
  <c r="E681" i="29"/>
  <c r="AG161" i="29"/>
  <c r="AA161" i="29"/>
  <c r="U161" i="29"/>
  <c r="P161" i="29"/>
  <c r="M161" i="29"/>
  <c r="S161" i="29"/>
  <c r="G161" i="29"/>
  <c r="Y161" i="29"/>
  <c r="V161" i="29"/>
  <c r="I161" i="29"/>
  <c r="AD161" i="29"/>
  <c r="X161" i="29"/>
  <c r="N161" i="29"/>
  <c r="Z161" i="29"/>
  <c r="J161" i="29"/>
  <c r="AE161" i="29"/>
  <c r="L161" i="29"/>
  <c r="W161" i="29"/>
  <c r="AF161" i="29"/>
  <c r="R161" i="29"/>
  <c r="T161" i="29"/>
  <c r="O161" i="29"/>
  <c r="AB161" i="29"/>
  <c r="E161" i="29"/>
  <c r="AH161" i="29"/>
  <c r="H161" i="29"/>
  <c r="K161" i="29"/>
  <c r="F161" i="29"/>
  <c r="Q161" i="29"/>
  <c r="AC161" i="29"/>
  <c r="E672" i="29"/>
  <c r="E472" i="29"/>
  <c r="D247" i="29"/>
  <c r="D251" i="29"/>
  <c r="E761" i="29"/>
  <c r="D159" i="29"/>
  <c r="D160" i="29"/>
  <c r="E636" i="29"/>
  <c r="E776" i="29"/>
  <c r="E428" i="29"/>
  <c r="D203" i="29"/>
  <c r="M953" i="29"/>
  <c r="F953" i="29"/>
  <c r="AA952" i="29"/>
  <c r="U952" i="29"/>
  <c r="L952" i="29"/>
  <c r="AF953" i="29"/>
  <c r="AG953" i="29"/>
  <c r="AB953" i="29"/>
  <c r="AH953" i="29"/>
  <c r="AB246" i="29"/>
  <c r="AF246" i="29"/>
  <c r="N246" i="29"/>
  <c r="AE246" i="29"/>
  <c r="M246" i="29"/>
  <c r="P246" i="29"/>
  <c r="V246" i="29"/>
  <c r="Y246" i="29"/>
  <c r="W246" i="29"/>
  <c r="F246" i="29"/>
  <c r="AC246" i="29"/>
  <c r="T246" i="29"/>
  <c r="AA246" i="29"/>
  <c r="R246" i="29"/>
  <c r="L246" i="29"/>
  <c r="X246" i="29"/>
  <c r="H246" i="29"/>
  <c r="E246" i="29"/>
  <c r="U246" i="29"/>
  <c r="AD246" i="29"/>
  <c r="AH246" i="29"/>
  <c r="S246" i="29"/>
  <c r="Q246" i="29"/>
  <c r="G246" i="29"/>
  <c r="J246" i="29"/>
  <c r="AG246" i="29"/>
  <c r="I246" i="29"/>
  <c r="Z246" i="29"/>
  <c r="O246" i="29"/>
  <c r="K246" i="29"/>
  <c r="S252" i="29"/>
  <c r="H252" i="29"/>
  <c r="R252" i="29"/>
  <c r="G252" i="29"/>
  <c r="P252" i="29"/>
  <c r="AA252" i="29"/>
  <c r="AB252" i="29"/>
  <c r="V252" i="29"/>
  <c r="AF252" i="29"/>
  <c r="N252" i="29"/>
  <c r="X252" i="29"/>
  <c r="F252" i="29"/>
  <c r="E252" i="29"/>
  <c r="J252" i="29"/>
  <c r="AE252" i="29"/>
  <c r="L252" i="29"/>
  <c r="W252" i="29"/>
  <c r="AH252" i="29"/>
  <c r="T252" i="29"/>
  <c r="M252" i="29"/>
  <c r="Y252" i="29"/>
  <c r="AC252" i="29"/>
  <c r="Q252" i="29"/>
  <c r="AD252" i="29"/>
  <c r="I252" i="29"/>
  <c r="K252" i="29"/>
  <c r="U252" i="29"/>
  <c r="AG252" i="29"/>
  <c r="O252" i="29"/>
  <c r="Z252" i="29"/>
  <c r="Q204" i="29"/>
  <c r="AH204" i="29"/>
  <c r="I204" i="29"/>
  <c r="H204" i="29"/>
  <c r="J204" i="29"/>
  <c r="L204" i="29"/>
  <c r="T204" i="29"/>
  <c r="G204" i="29"/>
  <c r="AG204" i="29"/>
  <c r="N204" i="29"/>
  <c r="AE204" i="29"/>
  <c r="W204" i="29"/>
  <c r="E204" i="29"/>
  <c r="Y204" i="29"/>
  <c r="M204" i="29"/>
  <c r="S204" i="29"/>
  <c r="AD204" i="29"/>
  <c r="AF204" i="29"/>
  <c r="Z204" i="29"/>
  <c r="AA204" i="29"/>
  <c r="R204" i="29"/>
  <c r="V204" i="29"/>
  <c r="F204" i="29"/>
  <c r="X204" i="29"/>
  <c r="AC204" i="29"/>
  <c r="U204" i="29"/>
  <c r="AB204" i="29"/>
  <c r="O204" i="29"/>
  <c r="K204" i="29"/>
  <c r="P204" i="29"/>
  <c r="E666" i="29"/>
  <c r="D118" i="29"/>
  <c r="D246" i="29"/>
  <c r="D248" i="29"/>
  <c r="E784" i="29"/>
  <c r="D158" i="29"/>
  <c r="E635" i="29"/>
  <c r="E433" i="29"/>
  <c r="AH952" i="29"/>
  <c r="D835" i="29"/>
  <c r="E835" i="29"/>
  <c r="D821" i="29"/>
  <c r="E821" i="29"/>
  <c r="D831" i="29"/>
  <c r="E831" i="29"/>
  <c r="D817" i="29"/>
  <c r="E817" i="29"/>
  <c r="E852" i="29"/>
  <c r="E860" i="29"/>
  <c r="E862" i="29"/>
  <c r="E874" i="29"/>
  <c r="D818" i="29"/>
  <c r="E818" i="29"/>
  <c r="E877" i="29"/>
  <c r="D834" i="29"/>
  <c r="E834" i="29"/>
  <c r="E875" i="29"/>
  <c r="E879" i="29"/>
  <c r="D815" i="29"/>
  <c r="E815" i="29"/>
  <c r="D820" i="29"/>
  <c r="E820" i="29"/>
  <c r="E865" i="29"/>
  <c r="E876" i="29"/>
  <c r="D830" i="29"/>
  <c r="E830" i="29"/>
  <c r="D816" i="29"/>
  <c r="E816" i="29"/>
  <c r="E861" i="29"/>
  <c r="E880" i="29"/>
  <c r="D829" i="29"/>
  <c r="E829" i="29"/>
  <c r="D832" i="29"/>
  <c r="E832" i="29"/>
  <c r="E848" i="29"/>
  <c r="F952" i="29"/>
  <c r="P953" i="29"/>
  <c r="AF952" i="29"/>
  <c r="H952" i="29"/>
  <c r="I952" i="29"/>
  <c r="H953" i="29"/>
  <c r="Z953" i="29"/>
  <c r="R953" i="29"/>
  <c r="T953" i="29"/>
  <c r="O953" i="29"/>
  <c r="Q336" i="29"/>
  <c r="AF336" i="29"/>
  <c r="J336" i="29"/>
  <c r="AB336" i="29"/>
  <c r="S336" i="29"/>
  <c r="E336" i="29"/>
  <c r="AD336" i="29"/>
  <c r="AC336" i="29"/>
  <c r="I336" i="29"/>
  <c r="N336" i="29"/>
  <c r="F336" i="29"/>
  <c r="M336" i="29"/>
  <c r="H336" i="29"/>
  <c r="L336" i="29"/>
  <c r="K336" i="29"/>
  <c r="G336" i="29"/>
  <c r="X336" i="29"/>
  <c r="R336" i="29"/>
  <c r="P336" i="29"/>
  <c r="AE336" i="29"/>
  <c r="AA336" i="29"/>
  <c r="Z336" i="29"/>
  <c r="V336" i="29"/>
  <c r="AH336" i="29"/>
  <c r="W336" i="29"/>
  <c r="Y336" i="29"/>
  <c r="T336" i="29"/>
  <c r="U336" i="29"/>
  <c r="AG336" i="29"/>
  <c r="O336" i="29"/>
  <c r="K337" i="29"/>
  <c r="AH337" i="29"/>
  <c r="F337" i="29"/>
  <c r="AG337" i="29"/>
  <c r="AF337" i="29"/>
  <c r="AB337" i="29"/>
  <c r="S337" i="29"/>
  <c r="E337" i="29"/>
  <c r="Q337" i="29"/>
  <c r="I337" i="29"/>
  <c r="L337" i="29"/>
  <c r="W337" i="29"/>
  <c r="V337" i="29"/>
  <c r="AE337" i="29"/>
  <c r="U337" i="29"/>
  <c r="H337" i="29"/>
  <c r="AC337" i="29"/>
  <c r="X337" i="29"/>
  <c r="O337" i="29"/>
  <c r="T337" i="29"/>
  <c r="P337" i="29"/>
  <c r="AD337" i="29"/>
  <c r="M337" i="29"/>
  <c r="N337" i="29"/>
  <c r="R337" i="29"/>
  <c r="G337" i="29"/>
  <c r="AA337" i="29"/>
  <c r="J337" i="29"/>
  <c r="Z337" i="29"/>
  <c r="Y337" i="29"/>
  <c r="D337" i="29"/>
  <c r="K338" i="29"/>
  <c r="AA338" i="29"/>
  <c r="H338" i="29"/>
  <c r="V338" i="29"/>
  <c r="X338" i="29"/>
  <c r="N338" i="29"/>
  <c r="AE338" i="29"/>
  <c r="F338" i="29"/>
  <c r="U338" i="29"/>
  <c r="W338" i="29"/>
  <c r="Y338" i="29"/>
  <c r="AD338" i="29"/>
  <c r="AC338" i="29"/>
  <c r="G338" i="29"/>
  <c r="S338" i="29"/>
  <c r="T338" i="29"/>
  <c r="Q338" i="29"/>
  <c r="AG338" i="29"/>
  <c r="I338" i="29"/>
  <c r="E338" i="29"/>
  <c r="O338" i="29"/>
  <c r="AF338" i="29"/>
  <c r="R338" i="29"/>
  <c r="J338" i="29"/>
  <c r="Z338" i="29"/>
  <c r="L338" i="29"/>
  <c r="P338" i="29"/>
  <c r="AH338" i="29"/>
  <c r="M338" i="29"/>
  <c r="AB338" i="29"/>
  <c r="P342" i="29"/>
  <c r="E342" i="29"/>
  <c r="Q342" i="29"/>
  <c r="F342" i="29"/>
  <c r="AG342" i="29"/>
  <c r="X342" i="29"/>
  <c r="L342" i="29"/>
  <c r="AE342" i="29"/>
  <c r="G342" i="29"/>
  <c r="W342" i="29"/>
  <c r="AB342" i="29"/>
  <c r="R342" i="29"/>
  <c r="AH342" i="29"/>
  <c r="Z342" i="29"/>
  <c r="M342" i="29"/>
  <c r="AD342" i="29"/>
  <c r="AF342" i="29"/>
  <c r="V342" i="29"/>
  <c r="T342" i="29"/>
  <c r="K342" i="29"/>
  <c r="U342" i="29"/>
  <c r="J342" i="29"/>
  <c r="Y342" i="29"/>
  <c r="O342" i="29"/>
  <c r="AA342" i="29"/>
  <c r="AC342" i="29"/>
  <c r="H342" i="29"/>
  <c r="I342" i="29"/>
  <c r="S342" i="29"/>
  <c r="N342" i="29"/>
  <c r="Q952" i="29"/>
  <c r="D342" i="29"/>
  <c r="AG341" i="29"/>
  <c r="Y341" i="29"/>
  <c r="P341" i="29"/>
  <c r="AC341" i="29"/>
  <c r="V341" i="29"/>
  <c r="M341" i="29"/>
  <c r="T341" i="29"/>
  <c r="O341" i="29"/>
  <c r="K341" i="29"/>
  <c r="G341" i="29"/>
  <c r="AF341" i="29"/>
  <c r="I341" i="29"/>
  <c r="N341" i="29"/>
  <c r="AD341" i="29"/>
  <c r="S341" i="29"/>
  <c r="L341" i="29"/>
  <c r="R341" i="29"/>
  <c r="F341" i="29"/>
  <c r="Z341" i="29"/>
  <c r="X341" i="29"/>
  <c r="AB341" i="29"/>
  <c r="E341" i="29"/>
  <c r="AH341" i="29"/>
  <c r="Q341" i="29"/>
  <c r="AE341" i="29"/>
  <c r="U341" i="29"/>
  <c r="AA341" i="29"/>
  <c r="J341" i="29"/>
  <c r="H341" i="29"/>
  <c r="W341" i="29"/>
  <c r="R339" i="29"/>
  <c r="P339" i="29"/>
  <c r="AH339" i="29"/>
  <c r="AC339" i="29"/>
  <c r="Z339" i="29"/>
  <c r="M339" i="29"/>
  <c r="T339" i="29"/>
  <c r="K339" i="29"/>
  <c r="AA339" i="29"/>
  <c r="J339" i="29"/>
  <c r="E339" i="29"/>
  <c r="AG339" i="29"/>
  <c r="N339" i="29"/>
  <c r="AE339" i="29"/>
  <c r="AD339" i="29"/>
  <c r="AF339" i="29"/>
  <c r="I339" i="29"/>
  <c r="S339" i="29"/>
  <c r="Q339" i="29"/>
  <c r="F339" i="29"/>
  <c r="Y339" i="29"/>
  <c r="L339" i="29"/>
  <c r="W339" i="29"/>
  <c r="AB339" i="29"/>
  <c r="G339" i="29"/>
  <c r="U339" i="29"/>
  <c r="H339" i="29"/>
  <c r="V339" i="29"/>
  <c r="O339" i="29"/>
  <c r="X339" i="29"/>
  <c r="E340" i="29"/>
  <c r="F340" i="29"/>
  <c r="U340" i="29"/>
  <c r="L340" i="29"/>
  <c r="O340" i="29"/>
  <c r="X340" i="29"/>
  <c r="P340" i="29"/>
  <c r="K340" i="29"/>
  <c r="AE340" i="29"/>
  <c r="AC340" i="29"/>
  <c r="AF340" i="29"/>
  <c r="AA340" i="29"/>
  <c r="W340" i="29"/>
  <c r="M340" i="29"/>
  <c r="Y340" i="29"/>
  <c r="G340" i="29"/>
  <c r="J340" i="29"/>
  <c r="V340" i="29"/>
  <c r="R340" i="29"/>
  <c r="Q340" i="29"/>
  <c r="AG340" i="29"/>
  <c r="Z340" i="29"/>
  <c r="AB340" i="29"/>
  <c r="S340" i="29"/>
  <c r="T340" i="29"/>
  <c r="AH340" i="29"/>
  <c r="H340" i="29"/>
  <c r="I340" i="29"/>
  <c r="N340" i="29"/>
  <c r="AD340" i="29"/>
  <c r="D338" i="29"/>
  <c r="Z952" i="29"/>
  <c r="G188" i="14"/>
  <c r="E893" i="29"/>
  <c r="E1026" i="29" s="1"/>
  <c r="I953" i="29"/>
  <c r="V952" i="29"/>
  <c r="P131" i="29"/>
  <c r="T131" i="29"/>
  <c r="U131" i="29"/>
  <c r="AG131" i="29"/>
  <c r="F131" i="29"/>
  <c r="AA131" i="29"/>
  <c r="Y131" i="29"/>
  <c r="AB131" i="29"/>
  <c r="V131" i="29"/>
  <c r="E131" i="29"/>
  <c r="X131" i="29"/>
  <c r="G131" i="29"/>
  <c r="N131" i="29"/>
  <c r="W131" i="29"/>
  <c r="L131" i="29"/>
  <c r="K131" i="29"/>
  <c r="AD131" i="29"/>
  <c r="R131" i="29"/>
  <c r="AH131" i="29"/>
  <c r="O131" i="29"/>
  <c r="Q131" i="29"/>
  <c r="Z131" i="29"/>
  <c r="H131" i="29"/>
  <c r="AE131" i="29"/>
  <c r="I131" i="29"/>
  <c r="S131" i="29"/>
  <c r="J131" i="29"/>
  <c r="M131" i="29"/>
  <c r="AF131" i="29"/>
  <c r="AC131" i="29"/>
  <c r="AD129" i="29"/>
  <c r="T129" i="29"/>
  <c r="N129" i="29"/>
  <c r="AB129" i="29"/>
  <c r="AF129" i="29"/>
  <c r="O129" i="29"/>
  <c r="R129" i="29"/>
  <c r="L129" i="29"/>
  <c r="M129" i="29"/>
  <c r="K129" i="29"/>
  <c r="S129" i="29"/>
  <c r="H129" i="29"/>
  <c r="V129" i="29"/>
  <c r="G129" i="29"/>
  <c r="Z129" i="29"/>
  <c r="W129" i="29"/>
  <c r="P129" i="29"/>
  <c r="F129" i="29"/>
  <c r="E129" i="29"/>
  <c r="AE129" i="29"/>
  <c r="X129" i="29"/>
  <c r="U129" i="29"/>
  <c r="I129" i="29"/>
  <c r="Y129" i="29"/>
  <c r="J129" i="29"/>
  <c r="AG129" i="29"/>
  <c r="AA129" i="29"/>
  <c r="AC129" i="29"/>
  <c r="Q129" i="29"/>
  <c r="AH129" i="29"/>
  <c r="M127" i="29"/>
  <c r="H127" i="29"/>
  <c r="E127" i="29"/>
  <c r="Q127" i="29"/>
  <c r="L127" i="29"/>
  <c r="AE127" i="29"/>
  <c r="Z127" i="29"/>
  <c r="N127" i="29"/>
  <c r="V127" i="29"/>
  <c r="AG127" i="29"/>
  <c r="I127" i="29"/>
  <c r="F127" i="29"/>
  <c r="O127" i="29"/>
  <c r="K127" i="29"/>
  <c r="AH127" i="29"/>
  <c r="AB127" i="29"/>
  <c r="AC127" i="29"/>
  <c r="J127" i="29"/>
  <c r="R127" i="29"/>
  <c r="W127" i="29"/>
  <c r="S127" i="29"/>
  <c r="T127" i="29"/>
  <c r="X127" i="29"/>
  <c r="G127" i="29"/>
  <c r="U127" i="29"/>
  <c r="P127" i="29"/>
  <c r="Y127" i="29"/>
  <c r="AA127" i="29"/>
  <c r="AD127" i="29"/>
  <c r="AF127" i="29"/>
  <c r="W132" i="29"/>
  <c r="F132" i="29"/>
  <c r="H132" i="29"/>
  <c r="X132" i="29"/>
  <c r="O132" i="29"/>
  <c r="AG132" i="29"/>
  <c r="M132" i="29"/>
  <c r="Q132" i="29"/>
  <c r="AB132" i="29"/>
  <c r="AF132" i="29"/>
  <c r="E132" i="29"/>
  <c r="Y132" i="29"/>
  <c r="V132" i="29"/>
  <c r="R132" i="29"/>
  <c r="U132" i="29"/>
  <c r="AA132" i="29"/>
  <c r="S132" i="29"/>
  <c r="T132" i="29"/>
  <c r="N132" i="29"/>
  <c r="K132" i="29"/>
  <c r="I132" i="29"/>
  <c r="L132" i="29"/>
  <c r="AD132" i="29"/>
  <c r="AC132" i="29"/>
  <c r="J132" i="29"/>
  <c r="G132" i="29"/>
  <c r="AH132" i="29"/>
  <c r="Z132" i="29"/>
  <c r="P132" i="29"/>
  <c r="AE132" i="29"/>
  <c r="D131" i="29"/>
  <c r="I125" i="29"/>
  <c r="Y125" i="29"/>
  <c r="O125" i="29"/>
  <c r="AE125" i="29"/>
  <c r="G125" i="29"/>
  <c r="K125" i="29"/>
  <c r="Z125" i="29"/>
  <c r="AC125" i="29"/>
  <c r="S125" i="29"/>
  <c r="U125" i="29"/>
  <c r="AH125" i="29"/>
  <c r="E125" i="29"/>
  <c r="T125" i="29"/>
  <c r="AG125" i="29"/>
  <c r="M125" i="29"/>
  <c r="F125" i="29"/>
  <c r="Q125" i="29"/>
  <c r="AD125" i="29"/>
  <c r="AF125" i="29"/>
  <c r="N125" i="29"/>
  <c r="W125" i="29"/>
  <c r="J125" i="29"/>
  <c r="V125" i="29"/>
  <c r="X125" i="29"/>
  <c r="AA125" i="29"/>
  <c r="P125" i="29"/>
  <c r="AB125" i="29"/>
  <c r="R125" i="29"/>
  <c r="L125" i="29"/>
  <c r="H125" i="29"/>
  <c r="AB126" i="29"/>
  <c r="AC126" i="29"/>
  <c r="U126" i="29"/>
  <c r="Z126" i="29"/>
  <c r="H126" i="29"/>
  <c r="I126" i="29"/>
  <c r="L126" i="29"/>
  <c r="AD126" i="29"/>
  <c r="F126" i="29"/>
  <c r="V126" i="29"/>
  <c r="G126" i="29"/>
  <c r="AH126" i="29"/>
  <c r="N126" i="29"/>
  <c r="AA126" i="29"/>
  <c r="AE126" i="29"/>
  <c r="J126" i="29"/>
  <c r="AG126" i="29"/>
  <c r="P126" i="29"/>
  <c r="M126" i="29"/>
  <c r="K126" i="29"/>
  <c r="R126" i="29"/>
  <c r="W126" i="29"/>
  <c r="Y126" i="29"/>
  <c r="AF126" i="29"/>
  <c r="O126" i="29"/>
  <c r="E126" i="29"/>
  <c r="Q126" i="29"/>
  <c r="X126" i="29"/>
  <c r="S126" i="29"/>
  <c r="T126" i="29"/>
  <c r="L130" i="29"/>
  <c r="M130" i="29"/>
  <c r="N130" i="29"/>
  <c r="R130" i="29"/>
  <c r="AA130" i="29"/>
  <c r="AF130" i="29"/>
  <c r="AC130" i="29"/>
  <c r="O130" i="29"/>
  <c r="E130" i="29"/>
  <c r="K130" i="29"/>
  <c r="AG130" i="29"/>
  <c r="I130" i="29"/>
  <c r="S130" i="29"/>
  <c r="Q130" i="29"/>
  <c r="Y130" i="29"/>
  <c r="F130" i="29"/>
  <c r="V130" i="29"/>
  <c r="AH130" i="29"/>
  <c r="P130" i="29"/>
  <c r="Z130" i="29"/>
  <c r="T130" i="29"/>
  <c r="W130" i="29"/>
  <c r="AD130" i="29"/>
  <c r="AB130" i="29"/>
  <c r="H130" i="29"/>
  <c r="AE130" i="29"/>
  <c r="J130" i="29"/>
  <c r="X130" i="29"/>
  <c r="G130" i="29"/>
  <c r="U130" i="29"/>
  <c r="AF128" i="29"/>
  <c r="O128" i="29"/>
  <c r="T128" i="29"/>
  <c r="K128" i="29"/>
  <c r="P128" i="29"/>
  <c r="AD128" i="29"/>
  <c r="AC128" i="29"/>
  <c r="S128" i="29"/>
  <c r="H128" i="29"/>
  <c r="Q128" i="29"/>
  <c r="AE128" i="29"/>
  <c r="J128" i="29"/>
  <c r="U128" i="29"/>
  <c r="Z128" i="29"/>
  <c r="E128" i="29"/>
  <c r="X128" i="29"/>
  <c r="AG128" i="29"/>
  <c r="I128" i="29"/>
  <c r="L128" i="29"/>
  <c r="AB128" i="29"/>
  <c r="G128" i="29"/>
  <c r="M128" i="29"/>
  <c r="F128" i="29"/>
  <c r="AH128" i="29"/>
  <c r="AA128" i="29"/>
  <c r="W128" i="29"/>
  <c r="Y128" i="29"/>
  <c r="V128" i="29"/>
  <c r="N128" i="29"/>
  <c r="R128" i="29"/>
  <c r="D130" i="29"/>
  <c r="D132" i="29"/>
  <c r="V953" i="29"/>
  <c r="D129" i="29"/>
  <c r="AC952" i="29"/>
  <c r="X952" i="29"/>
  <c r="Y952" i="29"/>
  <c r="T952" i="29"/>
  <c r="X305" i="29"/>
  <c r="Q305" i="29"/>
  <c r="J305" i="29"/>
  <c r="S305" i="29"/>
  <c r="U305" i="29"/>
  <c r="W305" i="29"/>
  <c r="V305" i="29"/>
  <c r="K305" i="29"/>
  <c r="O305" i="29"/>
  <c r="M305" i="29"/>
  <c r="AG305" i="29"/>
  <c r="AA305" i="29"/>
  <c r="AB305" i="29"/>
  <c r="L305" i="29"/>
  <c r="N305" i="29"/>
  <c r="I305" i="29"/>
  <c r="Z305" i="29"/>
  <c r="AC305" i="29"/>
  <c r="P305" i="29"/>
  <c r="AE305" i="29"/>
  <c r="Y305" i="29"/>
  <c r="F305" i="29"/>
  <c r="H305" i="29"/>
  <c r="E305" i="29"/>
  <c r="AF305" i="29"/>
  <c r="G305" i="29"/>
  <c r="AH305" i="29"/>
  <c r="T305" i="29"/>
  <c r="R305" i="29"/>
  <c r="AD305" i="29"/>
  <c r="AB262" i="29"/>
  <c r="Z262" i="29"/>
  <c r="N262" i="29"/>
  <c r="K262" i="29"/>
  <c r="Y262" i="29"/>
  <c r="W262" i="29"/>
  <c r="AD262" i="29"/>
  <c r="G262" i="29"/>
  <c r="M262" i="29"/>
  <c r="P262" i="29"/>
  <c r="Q262" i="29"/>
  <c r="AA262" i="29"/>
  <c r="X262" i="29"/>
  <c r="AC262" i="29"/>
  <c r="AG262" i="29"/>
  <c r="V262" i="29"/>
  <c r="E262" i="29"/>
  <c r="I262" i="29"/>
  <c r="F262" i="29"/>
  <c r="H262" i="29"/>
  <c r="U262" i="29"/>
  <c r="J262" i="29"/>
  <c r="AE262" i="29"/>
  <c r="AF262" i="29"/>
  <c r="S262" i="29"/>
  <c r="T262" i="29"/>
  <c r="R262" i="29"/>
  <c r="AH262" i="29"/>
  <c r="O262" i="29"/>
  <c r="L262" i="29"/>
  <c r="Z280" i="29"/>
  <c r="W280" i="29"/>
  <c r="AB280" i="29"/>
  <c r="K280" i="29"/>
  <c r="M280" i="29"/>
  <c r="X280" i="29"/>
  <c r="AD280" i="29"/>
  <c r="E280" i="29"/>
  <c r="AA280" i="29"/>
  <c r="F280" i="29"/>
  <c r="P280" i="29"/>
  <c r="Q280" i="29"/>
  <c r="V280" i="29"/>
  <c r="O280" i="29"/>
  <c r="U280" i="29"/>
  <c r="R280" i="29"/>
  <c r="AG280" i="29"/>
  <c r="H280" i="29"/>
  <c r="AH280" i="29"/>
  <c r="T280" i="29"/>
  <c r="AF280" i="29"/>
  <c r="AC280" i="29"/>
  <c r="N280" i="29"/>
  <c r="I280" i="29"/>
  <c r="AE280" i="29"/>
  <c r="S280" i="29"/>
  <c r="G280" i="29"/>
  <c r="L280" i="29"/>
  <c r="Y280" i="29"/>
  <c r="J280" i="29"/>
  <c r="AC370" i="29"/>
  <c r="O370" i="29"/>
  <c r="AH370" i="29"/>
  <c r="F370" i="29"/>
  <c r="K370" i="29"/>
  <c r="E370" i="29"/>
  <c r="AF370" i="29"/>
  <c r="AA370" i="29"/>
  <c r="V370" i="29"/>
  <c r="H370" i="29"/>
  <c r="Q370" i="29"/>
  <c r="AE370" i="29"/>
  <c r="U370" i="29"/>
  <c r="J370" i="29"/>
  <c r="X370" i="29"/>
  <c r="AB370" i="29"/>
  <c r="Z370" i="29"/>
  <c r="N370" i="29"/>
  <c r="G370" i="29"/>
  <c r="I370" i="29"/>
  <c r="AG370" i="29"/>
  <c r="P370" i="29"/>
  <c r="L370" i="29"/>
  <c r="T370" i="29"/>
  <c r="AD370" i="29"/>
  <c r="W370" i="29"/>
  <c r="Y370" i="29"/>
  <c r="S370" i="29"/>
  <c r="M370" i="29"/>
  <c r="R370" i="29"/>
  <c r="K277" i="29"/>
  <c r="AB277" i="29"/>
  <c r="W277" i="29"/>
  <c r="M277" i="29"/>
  <c r="X277" i="29"/>
  <c r="Z277" i="29"/>
  <c r="R277" i="29"/>
  <c r="AA277" i="29"/>
  <c r="P277" i="29"/>
  <c r="H277" i="29"/>
  <c r="Q277" i="29"/>
  <c r="T277" i="29"/>
  <c r="AC277" i="29"/>
  <c r="E277" i="29"/>
  <c r="O277" i="29"/>
  <c r="V277" i="29"/>
  <c r="AD277" i="29"/>
  <c r="AF277" i="29"/>
  <c r="F277" i="29"/>
  <c r="AH277" i="29"/>
  <c r="AG277" i="29"/>
  <c r="G277" i="29"/>
  <c r="U277" i="29"/>
  <c r="I277" i="29"/>
  <c r="L277" i="29"/>
  <c r="S277" i="29"/>
  <c r="J277" i="29"/>
  <c r="Y277" i="29"/>
  <c r="AE277" i="29"/>
  <c r="N277" i="29"/>
  <c r="Y263" i="29"/>
  <c r="W263" i="29"/>
  <c r="AB263" i="29"/>
  <c r="AD263" i="29"/>
  <c r="K263" i="29"/>
  <c r="N263" i="29"/>
  <c r="G263" i="29"/>
  <c r="Z263" i="29"/>
  <c r="Q263" i="29"/>
  <c r="M263" i="29"/>
  <c r="X263" i="29"/>
  <c r="R263" i="29"/>
  <c r="AG263" i="29"/>
  <c r="AF263" i="29"/>
  <c r="T263" i="29"/>
  <c r="P263" i="29"/>
  <c r="AA263" i="29"/>
  <c r="F263" i="29"/>
  <c r="AC263" i="29"/>
  <c r="I263" i="29"/>
  <c r="O263" i="29"/>
  <c r="E263" i="29"/>
  <c r="S263" i="29"/>
  <c r="V263" i="29"/>
  <c r="AH263" i="29"/>
  <c r="L263" i="29"/>
  <c r="U263" i="29"/>
  <c r="AE263" i="29"/>
  <c r="H263" i="29"/>
  <c r="J263" i="29"/>
  <c r="O351" i="29"/>
  <c r="AA351" i="29"/>
  <c r="T351" i="29"/>
  <c r="Q351" i="29"/>
  <c r="AF351" i="29"/>
  <c r="F351" i="29"/>
  <c r="L351" i="29"/>
  <c r="H351" i="29"/>
  <c r="E351" i="29"/>
  <c r="X351" i="29"/>
  <c r="G351" i="29"/>
  <c r="AG351" i="29"/>
  <c r="AD351" i="29"/>
  <c r="AH351" i="29"/>
  <c r="R351" i="29"/>
  <c r="AE351" i="29"/>
  <c r="V351" i="29"/>
  <c r="J351" i="29"/>
  <c r="S351" i="29"/>
  <c r="U351" i="29"/>
  <c r="Y351" i="29"/>
  <c r="Z351" i="29"/>
  <c r="I351" i="29"/>
  <c r="AB351" i="29"/>
  <c r="M351" i="29"/>
  <c r="W351" i="29"/>
  <c r="P351" i="29"/>
  <c r="N351" i="29"/>
  <c r="K351" i="29"/>
  <c r="AC351" i="29"/>
  <c r="T216" i="29"/>
  <c r="O216" i="29"/>
  <c r="AH216" i="29"/>
  <c r="M216" i="29"/>
  <c r="AC216" i="29"/>
  <c r="P216" i="29"/>
  <c r="AF216" i="29"/>
  <c r="Q216" i="29"/>
  <c r="E216" i="29"/>
  <c r="AG216" i="29"/>
  <c r="H216" i="29"/>
  <c r="S216" i="29"/>
  <c r="L216" i="29"/>
  <c r="N216" i="29"/>
  <c r="G216" i="29"/>
  <c r="Z216" i="29"/>
  <c r="V216" i="29"/>
  <c r="U216" i="29"/>
  <c r="AB216" i="29"/>
  <c r="K216" i="29"/>
  <c r="AD216" i="29"/>
  <c r="AE216" i="29"/>
  <c r="W216" i="29"/>
  <c r="J216" i="29"/>
  <c r="I216" i="29"/>
  <c r="X216" i="29"/>
  <c r="R216" i="29"/>
  <c r="F216" i="29"/>
  <c r="Y216" i="29"/>
  <c r="AA216" i="29"/>
  <c r="H321" i="29"/>
  <c r="Q321" i="29"/>
  <c r="R321" i="29"/>
  <c r="X321" i="29"/>
  <c r="AH321" i="29"/>
  <c r="U321" i="29"/>
  <c r="AG321" i="29"/>
  <c r="V321" i="29"/>
  <c r="W321" i="29"/>
  <c r="T321" i="29"/>
  <c r="K321" i="29"/>
  <c r="N321" i="29"/>
  <c r="M321" i="29"/>
  <c r="L321" i="29"/>
  <c r="G321" i="29"/>
  <c r="I321" i="29"/>
  <c r="P321" i="29"/>
  <c r="AA321" i="29"/>
  <c r="J321" i="29"/>
  <c r="AF321" i="29"/>
  <c r="AD321" i="29"/>
  <c r="AB321" i="29"/>
  <c r="Z321" i="29"/>
  <c r="AC321" i="29"/>
  <c r="O321" i="29"/>
  <c r="Y321" i="29"/>
  <c r="F321" i="29"/>
  <c r="AE321" i="29"/>
  <c r="E321" i="29"/>
  <c r="S321" i="29"/>
  <c r="G175" i="29"/>
  <c r="AG175" i="29"/>
  <c r="Z175" i="29"/>
  <c r="S175" i="29"/>
  <c r="U175" i="29"/>
  <c r="I175" i="29"/>
  <c r="T175" i="29"/>
  <c r="W175" i="29"/>
  <c r="M175" i="29"/>
  <c r="N175" i="29"/>
  <c r="X175" i="29"/>
  <c r="R175" i="29"/>
  <c r="P175" i="29"/>
  <c r="AD175" i="29"/>
  <c r="Y175" i="29"/>
  <c r="AB175" i="29"/>
  <c r="O175" i="29"/>
  <c r="F175" i="29"/>
  <c r="AF175" i="29"/>
  <c r="AC175" i="29"/>
  <c r="AA175" i="29"/>
  <c r="L175" i="29"/>
  <c r="E175" i="29"/>
  <c r="K175" i="29"/>
  <c r="H175" i="29"/>
  <c r="Q175" i="29"/>
  <c r="AH175" i="29"/>
  <c r="AE175" i="29"/>
  <c r="J175" i="29"/>
  <c r="V175" i="29"/>
  <c r="O220" i="29"/>
  <c r="T220" i="29"/>
  <c r="M220" i="29"/>
  <c r="L220" i="29"/>
  <c r="Q220" i="29"/>
  <c r="AF220" i="29"/>
  <c r="AC220" i="29"/>
  <c r="E220" i="29"/>
  <c r="S220" i="29"/>
  <c r="AH220" i="29"/>
  <c r="P220" i="29"/>
  <c r="J220" i="29"/>
  <c r="N220" i="29"/>
  <c r="G220" i="29"/>
  <c r="K220" i="29"/>
  <c r="Z220" i="29"/>
  <c r="AG220" i="29"/>
  <c r="V220" i="29"/>
  <c r="AE220" i="29"/>
  <c r="AB220" i="29"/>
  <c r="X220" i="29"/>
  <c r="AD220" i="29"/>
  <c r="H220" i="29"/>
  <c r="R220" i="29"/>
  <c r="U220" i="29"/>
  <c r="F220" i="29"/>
  <c r="AA220" i="29"/>
  <c r="W220" i="29"/>
  <c r="Y220" i="29"/>
  <c r="I220" i="29"/>
  <c r="Q352" i="29"/>
  <c r="O352" i="29"/>
  <c r="T352" i="29"/>
  <c r="R352" i="29"/>
  <c r="AA352" i="29"/>
  <c r="AE352" i="29"/>
  <c r="AF352" i="29"/>
  <c r="AG352" i="29"/>
  <c r="AH352" i="29"/>
  <c r="I352" i="29"/>
  <c r="X352" i="29"/>
  <c r="H352" i="29"/>
  <c r="E352" i="29"/>
  <c r="AD352" i="29"/>
  <c r="L352" i="29"/>
  <c r="J352" i="29"/>
  <c r="F352" i="29"/>
  <c r="V352" i="29"/>
  <c r="G352" i="29"/>
  <c r="Z352" i="29"/>
  <c r="U352" i="29"/>
  <c r="S352" i="29"/>
  <c r="Y352" i="29"/>
  <c r="W352" i="29"/>
  <c r="K352" i="29"/>
  <c r="M352" i="29"/>
  <c r="N352" i="29"/>
  <c r="AB352" i="29"/>
  <c r="AC352" i="29"/>
  <c r="P352" i="29"/>
  <c r="J311" i="29"/>
  <c r="W311" i="29"/>
  <c r="U311" i="29"/>
  <c r="Q311" i="29"/>
  <c r="X311" i="29"/>
  <c r="V311" i="29"/>
  <c r="K311" i="29"/>
  <c r="S311" i="29"/>
  <c r="AA311" i="29"/>
  <c r="AG311" i="29"/>
  <c r="P311" i="29"/>
  <c r="AB311" i="29"/>
  <c r="O311" i="29"/>
  <c r="N311" i="29"/>
  <c r="L311" i="29"/>
  <c r="I311" i="29"/>
  <c r="Z311" i="29"/>
  <c r="M311" i="29"/>
  <c r="H311" i="29"/>
  <c r="Y311" i="29"/>
  <c r="AF311" i="29"/>
  <c r="AD311" i="29"/>
  <c r="AC311" i="29"/>
  <c r="AH311" i="29"/>
  <c r="AE311" i="29"/>
  <c r="F311" i="29"/>
  <c r="R311" i="29"/>
  <c r="E311" i="29"/>
  <c r="T311" i="29"/>
  <c r="G311" i="29"/>
  <c r="N234" i="29"/>
  <c r="Q234" i="29"/>
  <c r="T234" i="29"/>
  <c r="AE234" i="29"/>
  <c r="M234" i="29"/>
  <c r="S234" i="29"/>
  <c r="G234" i="29"/>
  <c r="AF234" i="29"/>
  <c r="H234" i="29"/>
  <c r="V234" i="29"/>
  <c r="AH234" i="29"/>
  <c r="AC234" i="29"/>
  <c r="I234" i="29"/>
  <c r="R234" i="29"/>
  <c r="L234" i="29"/>
  <c r="J234" i="29"/>
  <c r="W234" i="29"/>
  <c r="E234" i="29"/>
  <c r="F234" i="29"/>
  <c r="U234" i="29"/>
  <c r="AG234" i="29"/>
  <c r="K234" i="29"/>
  <c r="X234" i="29"/>
  <c r="AB234" i="29"/>
  <c r="Z234" i="29"/>
  <c r="Y234" i="29"/>
  <c r="AA234" i="29"/>
  <c r="AD234" i="29"/>
  <c r="P234" i="29"/>
  <c r="O234" i="29"/>
  <c r="G261" i="29"/>
  <c r="AD261" i="29"/>
  <c r="Y261" i="29"/>
  <c r="W261" i="29"/>
  <c r="K261" i="29"/>
  <c r="Z261" i="29"/>
  <c r="AA261" i="29"/>
  <c r="AB261" i="29"/>
  <c r="M261" i="29"/>
  <c r="N261" i="29"/>
  <c r="X261" i="29"/>
  <c r="AF261" i="29"/>
  <c r="AG261" i="29"/>
  <c r="AC261" i="29"/>
  <c r="F261" i="29"/>
  <c r="T261" i="29"/>
  <c r="R261" i="29"/>
  <c r="P261" i="29"/>
  <c r="Q261" i="29"/>
  <c r="E261" i="29"/>
  <c r="S261" i="29"/>
  <c r="AE261" i="29"/>
  <c r="I261" i="29"/>
  <c r="V261" i="29"/>
  <c r="H261" i="29"/>
  <c r="L261" i="29"/>
  <c r="AH261" i="29"/>
  <c r="U261" i="29"/>
  <c r="O261" i="29"/>
  <c r="J261" i="29"/>
  <c r="D311" i="29"/>
  <c r="D351" i="29"/>
  <c r="AC215" i="29"/>
  <c r="M215" i="29"/>
  <c r="P215" i="29"/>
  <c r="O215" i="29"/>
  <c r="AH215" i="29"/>
  <c r="AE215" i="29"/>
  <c r="Q215" i="29"/>
  <c r="H215" i="29"/>
  <c r="T215" i="29"/>
  <c r="L215" i="29"/>
  <c r="V215" i="29"/>
  <c r="G215" i="29"/>
  <c r="AG215" i="29"/>
  <c r="S215" i="29"/>
  <c r="N215" i="29"/>
  <c r="E215" i="29"/>
  <c r="J215" i="29"/>
  <c r="AF215" i="29"/>
  <c r="K215" i="29"/>
  <c r="I215" i="29"/>
  <c r="X215" i="29"/>
  <c r="U215" i="29"/>
  <c r="Z215" i="29"/>
  <c r="W215" i="29"/>
  <c r="AB215" i="29"/>
  <c r="AA215" i="29"/>
  <c r="F215" i="29"/>
  <c r="R215" i="29"/>
  <c r="AD215" i="29"/>
  <c r="Y215" i="29"/>
  <c r="T231" i="29"/>
  <c r="N231" i="29"/>
  <c r="AF231" i="29"/>
  <c r="R231" i="29"/>
  <c r="AG231" i="29"/>
  <c r="AH231" i="29"/>
  <c r="V231" i="29"/>
  <c r="S231" i="29"/>
  <c r="M231" i="29"/>
  <c r="Q231" i="29"/>
  <c r="G231" i="29"/>
  <c r="X231" i="29"/>
  <c r="AE231" i="29"/>
  <c r="H231" i="29"/>
  <c r="AD231" i="29"/>
  <c r="E231" i="29"/>
  <c r="AC231" i="29"/>
  <c r="F231" i="29"/>
  <c r="I231" i="29"/>
  <c r="K231" i="29"/>
  <c r="W231" i="29"/>
  <c r="J231" i="29"/>
  <c r="U231" i="29"/>
  <c r="Y231" i="29"/>
  <c r="L231" i="29"/>
  <c r="Z231" i="29"/>
  <c r="AB231" i="29"/>
  <c r="AA231" i="29"/>
  <c r="P231" i="29"/>
  <c r="O231" i="29"/>
  <c r="R145" i="29"/>
  <c r="K145" i="29"/>
  <c r="I145" i="29"/>
  <c r="N145" i="29"/>
  <c r="Z145" i="29"/>
  <c r="AB145" i="29"/>
  <c r="O145" i="29"/>
  <c r="AA145" i="29"/>
  <c r="Y145" i="29"/>
  <c r="P145" i="29"/>
  <c r="AE145" i="29"/>
  <c r="F145" i="29"/>
  <c r="G145" i="29"/>
  <c r="AD145" i="29"/>
  <c r="M145" i="29"/>
  <c r="AC145" i="29"/>
  <c r="T145" i="29"/>
  <c r="AF145" i="29"/>
  <c r="H145" i="29"/>
  <c r="W145" i="29"/>
  <c r="V145" i="29"/>
  <c r="E145" i="29"/>
  <c r="Q145" i="29"/>
  <c r="J145" i="29"/>
  <c r="AG145" i="29"/>
  <c r="L145" i="29"/>
  <c r="S145" i="29"/>
  <c r="AH145" i="29"/>
  <c r="X145" i="29"/>
  <c r="U145" i="29"/>
  <c r="V325" i="29"/>
  <c r="R325" i="29"/>
  <c r="H325" i="29"/>
  <c r="AH325" i="29"/>
  <c r="G325" i="29"/>
  <c r="Q325" i="29"/>
  <c r="AG325" i="29"/>
  <c r="U325" i="29"/>
  <c r="X325" i="29"/>
  <c r="T325" i="29"/>
  <c r="J325" i="29"/>
  <c r="L325" i="29"/>
  <c r="M325" i="29"/>
  <c r="K325" i="29"/>
  <c r="W325" i="29"/>
  <c r="I325" i="29"/>
  <c r="AF325" i="29"/>
  <c r="N325" i="29"/>
  <c r="P325" i="29"/>
  <c r="O325" i="29"/>
  <c r="AB325" i="29"/>
  <c r="AA325" i="29"/>
  <c r="AD325" i="29"/>
  <c r="Y325" i="29"/>
  <c r="F325" i="29"/>
  <c r="AC325" i="29"/>
  <c r="AE325" i="29"/>
  <c r="E325" i="29"/>
  <c r="Z325" i="29"/>
  <c r="S325" i="29"/>
  <c r="AB279" i="29"/>
  <c r="W279" i="29"/>
  <c r="P279" i="29"/>
  <c r="X279" i="29"/>
  <c r="Z279" i="29"/>
  <c r="AC279" i="29"/>
  <c r="M279" i="29"/>
  <c r="R279" i="29"/>
  <c r="E279" i="29"/>
  <c r="AD279" i="29"/>
  <c r="AA279" i="29"/>
  <c r="F279" i="29"/>
  <c r="AF279" i="29"/>
  <c r="O279" i="29"/>
  <c r="V279" i="29"/>
  <c r="H279" i="29"/>
  <c r="T279" i="29"/>
  <c r="Q279" i="29"/>
  <c r="K279" i="29"/>
  <c r="AH279" i="29"/>
  <c r="J279" i="29"/>
  <c r="AE279" i="29"/>
  <c r="S279" i="29"/>
  <c r="G279" i="29"/>
  <c r="N279" i="29"/>
  <c r="L279" i="29"/>
  <c r="AG279" i="29"/>
  <c r="U279" i="29"/>
  <c r="I279" i="29"/>
  <c r="Y279" i="29"/>
  <c r="K365" i="29"/>
  <c r="E365" i="29"/>
  <c r="AF365" i="29"/>
  <c r="H365" i="29"/>
  <c r="F365" i="29"/>
  <c r="AH365" i="29"/>
  <c r="J365" i="29"/>
  <c r="AE365" i="29"/>
  <c r="O365" i="29"/>
  <c r="Q365" i="29"/>
  <c r="AC365" i="29"/>
  <c r="U365" i="29"/>
  <c r="V365" i="29"/>
  <c r="AA365" i="29"/>
  <c r="AG365" i="29"/>
  <c r="S365" i="29"/>
  <c r="G365" i="29"/>
  <c r="N365" i="29"/>
  <c r="AB365" i="29"/>
  <c r="I365" i="29"/>
  <c r="AD365" i="29"/>
  <c r="R365" i="29"/>
  <c r="L365" i="29"/>
  <c r="Z365" i="29"/>
  <c r="Y365" i="29"/>
  <c r="T365" i="29"/>
  <c r="M365" i="29"/>
  <c r="X365" i="29"/>
  <c r="P365" i="29"/>
  <c r="W365" i="29"/>
  <c r="P276" i="29"/>
  <c r="AD276" i="29"/>
  <c r="M276" i="29"/>
  <c r="Z276" i="29"/>
  <c r="W276" i="29"/>
  <c r="AB276" i="29"/>
  <c r="K276" i="29"/>
  <c r="AF276" i="29"/>
  <c r="AC276" i="29"/>
  <c r="R276" i="29"/>
  <c r="Q276" i="29"/>
  <c r="AA276" i="29"/>
  <c r="H276" i="29"/>
  <c r="F276" i="29"/>
  <c r="E276" i="29"/>
  <c r="AG276" i="29"/>
  <c r="T276" i="29"/>
  <c r="X276" i="29"/>
  <c r="V276" i="29"/>
  <c r="U276" i="29"/>
  <c r="I276" i="29"/>
  <c r="L276" i="29"/>
  <c r="J276" i="29"/>
  <c r="O276" i="29"/>
  <c r="G276" i="29"/>
  <c r="N276" i="29"/>
  <c r="AH276" i="29"/>
  <c r="AE276" i="29"/>
  <c r="Y276" i="29"/>
  <c r="S276" i="29"/>
  <c r="AC221" i="29"/>
  <c r="P221" i="29"/>
  <c r="T221" i="29"/>
  <c r="O221" i="29"/>
  <c r="L221" i="29"/>
  <c r="Q221" i="29"/>
  <c r="M221" i="29"/>
  <c r="AH221" i="29"/>
  <c r="AE221" i="29"/>
  <c r="N221" i="29"/>
  <c r="S221" i="29"/>
  <c r="J221" i="29"/>
  <c r="G221" i="29"/>
  <c r="AG221" i="29"/>
  <c r="E221" i="29"/>
  <c r="K221" i="29"/>
  <c r="Z221" i="29"/>
  <c r="H221" i="29"/>
  <c r="V221" i="29"/>
  <c r="AF221" i="29"/>
  <c r="AD221" i="29"/>
  <c r="X221" i="29"/>
  <c r="AB221" i="29"/>
  <c r="I221" i="29"/>
  <c r="U221" i="29"/>
  <c r="W221" i="29"/>
  <c r="F221" i="29"/>
  <c r="AA221" i="29"/>
  <c r="Y221" i="29"/>
  <c r="R221" i="29"/>
  <c r="Z265" i="29"/>
  <c r="AD265" i="29"/>
  <c r="AB265" i="29"/>
  <c r="G265" i="29"/>
  <c r="Y265" i="29"/>
  <c r="N265" i="29"/>
  <c r="M265" i="29"/>
  <c r="W265" i="29"/>
  <c r="T265" i="29"/>
  <c r="Q265" i="29"/>
  <c r="P265" i="29"/>
  <c r="K265" i="29"/>
  <c r="AC265" i="29"/>
  <c r="O265" i="29"/>
  <c r="R265" i="29"/>
  <c r="X265" i="29"/>
  <c r="AF265" i="29"/>
  <c r="AE265" i="29"/>
  <c r="E265" i="29"/>
  <c r="S265" i="29"/>
  <c r="I265" i="29"/>
  <c r="AG265" i="29"/>
  <c r="AA265" i="29"/>
  <c r="L265" i="29"/>
  <c r="AH265" i="29"/>
  <c r="H265" i="29"/>
  <c r="U265" i="29"/>
  <c r="J265" i="29"/>
  <c r="V265" i="29"/>
  <c r="F265" i="29"/>
  <c r="V308" i="29"/>
  <c r="J308" i="29"/>
  <c r="K308" i="29"/>
  <c r="W308" i="29"/>
  <c r="X308" i="29"/>
  <c r="U308" i="29"/>
  <c r="S308" i="29"/>
  <c r="M308" i="29"/>
  <c r="Q308" i="29"/>
  <c r="N308" i="29"/>
  <c r="L308" i="29"/>
  <c r="AA308" i="29"/>
  <c r="AG308" i="29"/>
  <c r="P308" i="29"/>
  <c r="O308" i="29"/>
  <c r="AB308" i="29"/>
  <c r="I308" i="29"/>
  <c r="AD308" i="29"/>
  <c r="Z308" i="29"/>
  <c r="AH308" i="29"/>
  <c r="AE308" i="29"/>
  <c r="Y308" i="29"/>
  <c r="G308" i="29"/>
  <c r="F308" i="29"/>
  <c r="E308" i="29"/>
  <c r="AF308" i="29"/>
  <c r="AC308" i="29"/>
  <c r="T308" i="29"/>
  <c r="R308" i="29"/>
  <c r="H308" i="29"/>
  <c r="AH186" i="29"/>
  <c r="J186" i="29"/>
  <c r="L186" i="29"/>
  <c r="H186" i="29"/>
  <c r="S186" i="29"/>
  <c r="W186" i="29"/>
  <c r="I186" i="29"/>
  <c r="V186" i="29"/>
  <c r="Z186" i="29"/>
  <c r="Y186" i="29"/>
  <c r="X186" i="29"/>
  <c r="K186" i="29"/>
  <c r="AC186" i="29"/>
  <c r="T186" i="29"/>
  <c r="M186" i="29"/>
  <c r="O186" i="29"/>
  <c r="P186" i="29"/>
  <c r="N186" i="29"/>
  <c r="E186" i="29"/>
  <c r="AA186" i="29"/>
  <c r="Q186" i="29"/>
  <c r="AE186" i="29"/>
  <c r="AF186" i="29"/>
  <c r="AB186" i="29"/>
  <c r="AD186" i="29"/>
  <c r="G186" i="29"/>
  <c r="R186" i="29"/>
  <c r="F186" i="29"/>
  <c r="U186" i="29"/>
  <c r="AG186" i="29"/>
  <c r="R324" i="29"/>
  <c r="X324" i="29"/>
  <c r="V324" i="29"/>
  <c r="U324" i="29"/>
  <c r="T324" i="29"/>
  <c r="H324" i="29"/>
  <c r="G324" i="29"/>
  <c r="Q324" i="29"/>
  <c r="N324" i="29"/>
  <c r="J324" i="29"/>
  <c r="L324" i="29"/>
  <c r="W324" i="29"/>
  <c r="K324" i="29"/>
  <c r="I324" i="29"/>
  <c r="AG324" i="29"/>
  <c r="M324" i="29"/>
  <c r="AF324" i="29"/>
  <c r="AB324" i="29"/>
  <c r="AH324" i="29"/>
  <c r="P324" i="29"/>
  <c r="F324" i="29"/>
  <c r="AC324" i="29"/>
  <c r="O324" i="29"/>
  <c r="AD324" i="29"/>
  <c r="AE324" i="29"/>
  <c r="Z324" i="29"/>
  <c r="AA324" i="29"/>
  <c r="S324" i="29"/>
  <c r="Y324" i="29"/>
  <c r="E324" i="29"/>
  <c r="AH189" i="29"/>
  <c r="L189" i="29"/>
  <c r="H189" i="29"/>
  <c r="S189" i="29"/>
  <c r="W189" i="29"/>
  <c r="I189" i="29"/>
  <c r="J189" i="29"/>
  <c r="V189" i="29"/>
  <c r="Y189" i="29"/>
  <c r="M189" i="29"/>
  <c r="K189" i="29"/>
  <c r="X189" i="29"/>
  <c r="O189" i="29"/>
  <c r="Z189" i="29"/>
  <c r="AC189" i="29"/>
  <c r="N189" i="29"/>
  <c r="P189" i="29"/>
  <c r="AB189" i="29"/>
  <c r="AF189" i="29"/>
  <c r="R189" i="29"/>
  <c r="AA189" i="29"/>
  <c r="T189" i="29"/>
  <c r="AD189" i="29"/>
  <c r="AE189" i="29"/>
  <c r="F189" i="29"/>
  <c r="E189" i="29"/>
  <c r="AG189" i="29"/>
  <c r="G189" i="29"/>
  <c r="Q189" i="29"/>
  <c r="U189" i="29"/>
  <c r="AH367" i="29"/>
  <c r="K367" i="29"/>
  <c r="O367" i="29"/>
  <c r="AC367" i="29"/>
  <c r="J367" i="29"/>
  <c r="AF367" i="29"/>
  <c r="E367" i="29"/>
  <c r="V367" i="29"/>
  <c r="H367" i="29"/>
  <c r="Q367" i="29"/>
  <c r="X367" i="29"/>
  <c r="G367" i="29"/>
  <c r="AB367" i="29"/>
  <c r="AG367" i="29"/>
  <c r="F367" i="29"/>
  <c r="AA367" i="29"/>
  <c r="S367" i="29"/>
  <c r="L367" i="29"/>
  <c r="I367" i="29"/>
  <c r="AE367" i="29"/>
  <c r="U367" i="29"/>
  <c r="Z367" i="29"/>
  <c r="W367" i="29"/>
  <c r="N367" i="29"/>
  <c r="Y367" i="29"/>
  <c r="P367" i="29"/>
  <c r="AD367" i="29"/>
  <c r="T367" i="29"/>
  <c r="M367" i="29"/>
  <c r="R367" i="29"/>
  <c r="U173" i="29"/>
  <c r="X173" i="29"/>
  <c r="S173" i="29"/>
  <c r="G173" i="29"/>
  <c r="I173" i="29"/>
  <c r="Z173" i="29"/>
  <c r="W173" i="29"/>
  <c r="Y173" i="29"/>
  <c r="AG173" i="29"/>
  <c r="N173" i="29"/>
  <c r="T173" i="29"/>
  <c r="AD173" i="29"/>
  <c r="R173" i="29"/>
  <c r="O173" i="29"/>
  <c r="AB173" i="29"/>
  <c r="K173" i="29"/>
  <c r="P173" i="29"/>
  <c r="M173" i="29"/>
  <c r="AF173" i="29"/>
  <c r="AC173" i="29"/>
  <c r="H173" i="29"/>
  <c r="Q173" i="29"/>
  <c r="AH173" i="29"/>
  <c r="L173" i="29"/>
  <c r="AA173" i="29"/>
  <c r="AE173" i="29"/>
  <c r="F173" i="29"/>
  <c r="AK173" i="29" s="1"/>
  <c r="V173" i="29"/>
  <c r="E173" i="29"/>
  <c r="J173" i="29"/>
  <c r="T218" i="29"/>
  <c r="AC218" i="29"/>
  <c r="P218" i="29"/>
  <c r="AH218" i="29"/>
  <c r="O218" i="29"/>
  <c r="AE218" i="29"/>
  <c r="H218" i="29"/>
  <c r="S218" i="29"/>
  <c r="AF218" i="29"/>
  <c r="J218" i="29"/>
  <c r="M218" i="29"/>
  <c r="L218" i="29"/>
  <c r="AG218" i="29"/>
  <c r="K218" i="29"/>
  <c r="Q218" i="29"/>
  <c r="Z218" i="29"/>
  <c r="G218" i="29"/>
  <c r="W218" i="29"/>
  <c r="X218" i="29"/>
  <c r="U218" i="29"/>
  <c r="AD218" i="29"/>
  <c r="N218" i="29"/>
  <c r="V218" i="29"/>
  <c r="AA218" i="29"/>
  <c r="E218" i="29"/>
  <c r="I218" i="29"/>
  <c r="R218" i="29"/>
  <c r="AB218" i="29"/>
  <c r="F218" i="29"/>
  <c r="Y218" i="29"/>
  <c r="AH185" i="29"/>
  <c r="V185" i="29"/>
  <c r="L185" i="29"/>
  <c r="W185" i="29"/>
  <c r="H185" i="29"/>
  <c r="J185" i="29"/>
  <c r="I185" i="29"/>
  <c r="S185" i="29"/>
  <c r="Z185" i="29"/>
  <c r="Y185" i="29"/>
  <c r="T185" i="29"/>
  <c r="AC185" i="29"/>
  <c r="M185" i="29"/>
  <c r="K185" i="29"/>
  <c r="X185" i="29"/>
  <c r="O185" i="29"/>
  <c r="N185" i="29"/>
  <c r="Q185" i="29"/>
  <c r="R185" i="29"/>
  <c r="E185" i="29"/>
  <c r="AA185" i="29"/>
  <c r="AB185" i="29"/>
  <c r="AE185" i="29"/>
  <c r="AD185" i="29"/>
  <c r="P185" i="29"/>
  <c r="AG185" i="29"/>
  <c r="AF185" i="29"/>
  <c r="F185" i="29"/>
  <c r="U185" i="29"/>
  <c r="G185" i="29"/>
  <c r="K140" i="29"/>
  <c r="Z140" i="29"/>
  <c r="R140" i="29"/>
  <c r="O140" i="29"/>
  <c r="M140" i="29"/>
  <c r="N140" i="29"/>
  <c r="AD140" i="29"/>
  <c r="I140" i="29"/>
  <c r="Y140" i="29"/>
  <c r="AA140" i="29"/>
  <c r="T140" i="29"/>
  <c r="G140" i="29"/>
  <c r="F140" i="29"/>
  <c r="AB140" i="29"/>
  <c r="AC140" i="29"/>
  <c r="H140" i="29"/>
  <c r="S140" i="29"/>
  <c r="P140" i="29"/>
  <c r="V140" i="29"/>
  <c r="Q140" i="29"/>
  <c r="E140" i="29"/>
  <c r="X140" i="29"/>
  <c r="AG140" i="29"/>
  <c r="AF140" i="29"/>
  <c r="W140" i="29"/>
  <c r="AE140" i="29"/>
  <c r="L140" i="29"/>
  <c r="U140" i="29"/>
  <c r="AH140" i="29"/>
  <c r="J140" i="29"/>
  <c r="H319" i="29"/>
  <c r="Q319" i="29"/>
  <c r="U319" i="29"/>
  <c r="AH319" i="29"/>
  <c r="R319" i="29"/>
  <c r="G319" i="29"/>
  <c r="T319" i="29"/>
  <c r="V319" i="29"/>
  <c r="J319" i="29"/>
  <c r="W319" i="29"/>
  <c r="N319" i="29"/>
  <c r="X319" i="29"/>
  <c r="K319" i="29"/>
  <c r="I319" i="29"/>
  <c r="M319" i="29"/>
  <c r="AG319" i="29"/>
  <c r="P319" i="29"/>
  <c r="AD319" i="29"/>
  <c r="O319" i="29"/>
  <c r="Y319" i="29"/>
  <c r="L319" i="29"/>
  <c r="AF319" i="29"/>
  <c r="AA319" i="29"/>
  <c r="AB319" i="29"/>
  <c r="E319" i="29"/>
  <c r="Z319" i="29"/>
  <c r="F319" i="29"/>
  <c r="AC319" i="29"/>
  <c r="S319" i="29"/>
  <c r="AE319" i="29"/>
  <c r="AG170" i="29"/>
  <c r="G170" i="29"/>
  <c r="U170" i="29"/>
  <c r="Z170" i="29"/>
  <c r="S170" i="29"/>
  <c r="X170" i="29"/>
  <c r="I170" i="29"/>
  <c r="W170" i="29"/>
  <c r="N170" i="29"/>
  <c r="P170" i="29"/>
  <c r="T170" i="29"/>
  <c r="Y170" i="29"/>
  <c r="R170" i="29"/>
  <c r="AD170" i="29"/>
  <c r="M170" i="29"/>
  <c r="AC170" i="29"/>
  <c r="K170" i="29"/>
  <c r="O170" i="29"/>
  <c r="F170" i="29"/>
  <c r="AH170" i="29"/>
  <c r="H170" i="29"/>
  <c r="AB170" i="29"/>
  <c r="Q170" i="29"/>
  <c r="E170" i="29"/>
  <c r="AA170" i="29"/>
  <c r="J170" i="29"/>
  <c r="L170" i="29"/>
  <c r="V170" i="29"/>
  <c r="AE170" i="29"/>
  <c r="AF170" i="29"/>
  <c r="X310" i="29"/>
  <c r="J310" i="29"/>
  <c r="Q310" i="29"/>
  <c r="W310" i="29"/>
  <c r="U310" i="29"/>
  <c r="V310" i="29"/>
  <c r="L310" i="29"/>
  <c r="N310" i="29"/>
  <c r="AA310" i="29"/>
  <c r="S310" i="29"/>
  <c r="P310" i="29"/>
  <c r="I310" i="29"/>
  <c r="K310" i="29"/>
  <c r="O310" i="29"/>
  <c r="AC310" i="29"/>
  <c r="AE310" i="29"/>
  <c r="Z310" i="29"/>
  <c r="AG310" i="29"/>
  <c r="AF310" i="29"/>
  <c r="G310" i="29"/>
  <c r="E310" i="29"/>
  <c r="M310" i="29"/>
  <c r="F310" i="29"/>
  <c r="AK310" i="29" s="1"/>
  <c r="AH310" i="29"/>
  <c r="H310" i="29"/>
  <c r="Y310" i="29"/>
  <c r="AB310" i="29"/>
  <c r="AD310" i="29"/>
  <c r="T310" i="29"/>
  <c r="R310" i="29"/>
  <c r="I171" i="29"/>
  <c r="AG171" i="29"/>
  <c r="Z171" i="29"/>
  <c r="S171" i="29"/>
  <c r="G171" i="29"/>
  <c r="X171" i="29"/>
  <c r="Y171" i="29"/>
  <c r="W171" i="29"/>
  <c r="N171" i="29"/>
  <c r="U171" i="29"/>
  <c r="R171" i="29"/>
  <c r="M171" i="29"/>
  <c r="T171" i="29"/>
  <c r="P171" i="29"/>
  <c r="AD171" i="29"/>
  <c r="K171" i="29"/>
  <c r="AF171" i="29"/>
  <c r="AC171" i="29"/>
  <c r="F171" i="29"/>
  <c r="AB171" i="29"/>
  <c r="O171" i="29"/>
  <c r="AH171" i="29"/>
  <c r="H171" i="29"/>
  <c r="L171" i="29"/>
  <c r="E171" i="29"/>
  <c r="AJ171" i="29" s="1"/>
  <c r="J171" i="29"/>
  <c r="Q171" i="29"/>
  <c r="AA171" i="29"/>
  <c r="AE171" i="29"/>
  <c r="V171" i="29"/>
  <c r="J306" i="29"/>
  <c r="Q306" i="29"/>
  <c r="W306" i="29"/>
  <c r="U306" i="29"/>
  <c r="V306" i="29"/>
  <c r="K306" i="29"/>
  <c r="S306" i="29"/>
  <c r="AA306" i="29"/>
  <c r="X306" i="29"/>
  <c r="L306" i="29"/>
  <c r="P306" i="29"/>
  <c r="M306" i="29"/>
  <c r="AC306" i="29"/>
  <c r="AE306" i="29"/>
  <c r="N306" i="29"/>
  <c r="I306" i="29"/>
  <c r="AG306" i="29"/>
  <c r="AB306" i="29"/>
  <c r="O306" i="29"/>
  <c r="Y306" i="29"/>
  <c r="G306" i="29"/>
  <c r="Z306" i="29"/>
  <c r="AD306" i="29"/>
  <c r="E306" i="29"/>
  <c r="AH306" i="29"/>
  <c r="H306" i="29"/>
  <c r="AF306" i="29"/>
  <c r="T306" i="29"/>
  <c r="R306" i="29"/>
  <c r="F306" i="29"/>
  <c r="T320" i="29"/>
  <c r="G320" i="29"/>
  <c r="U320" i="29"/>
  <c r="H320" i="29"/>
  <c r="X320" i="29"/>
  <c r="AH320" i="29"/>
  <c r="R320" i="29"/>
  <c r="V320" i="29"/>
  <c r="K320" i="29"/>
  <c r="Q320" i="29"/>
  <c r="W320" i="29"/>
  <c r="N320" i="29"/>
  <c r="I320" i="29"/>
  <c r="L320" i="29"/>
  <c r="J320" i="29"/>
  <c r="M320" i="29"/>
  <c r="Y320" i="29"/>
  <c r="P320" i="29"/>
  <c r="AF320" i="29"/>
  <c r="AB320" i="29"/>
  <c r="AG320" i="29"/>
  <c r="AA320" i="29"/>
  <c r="O320" i="29"/>
  <c r="AD320" i="29"/>
  <c r="F320" i="29"/>
  <c r="Z320" i="29"/>
  <c r="AC320" i="29"/>
  <c r="AE320" i="29"/>
  <c r="E320" i="29"/>
  <c r="S320" i="29"/>
  <c r="X274" i="29"/>
  <c r="K274" i="29"/>
  <c r="AB274" i="29"/>
  <c r="P274" i="29"/>
  <c r="AC274" i="29"/>
  <c r="AA274" i="29"/>
  <c r="F274" i="29"/>
  <c r="AD274" i="29"/>
  <c r="AF274" i="29"/>
  <c r="E274" i="29"/>
  <c r="W274" i="29"/>
  <c r="R274" i="29"/>
  <c r="Z274" i="29"/>
  <c r="M274" i="29"/>
  <c r="T274" i="29"/>
  <c r="O274" i="29"/>
  <c r="V274" i="29"/>
  <c r="H274" i="29"/>
  <c r="U274" i="29"/>
  <c r="AH274" i="29"/>
  <c r="Q274" i="29"/>
  <c r="AG274" i="29"/>
  <c r="L274" i="29"/>
  <c r="G274" i="29"/>
  <c r="S274" i="29"/>
  <c r="N274" i="29"/>
  <c r="J274" i="29"/>
  <c r="I274" i="29"/>
  <c r="AE274" i="29"/>
  <c r="Y274" i="29"/>
  <c r="K260" i="29"/>
  <c r="Y260" i="29"/>
  <c r="AD260" i="29"/>
  <c r="G260" i="29"/>
  <c r="AB260" i="29"/>
  <c r="W260" i="29"/>
  <c r="P260" i="29"/>
  <c r="Q260" i="29"/>
  <c r="T260" i="29"/>
  <c r="M260" i="29"/>
  <c r="X260" i="29"/>
  <c r="AA260" i="29"/>
  <c r="AG260" i="29"/>
  <c r="N260" i="29"/>
  <c r="Z260" i="29"/>
  <c r="AC260" i="29"/>
  <c r="F260" i="29"/>
  <c r="AF260" i="29"/>
  <c r="O260" i="29"/>
  <c r="H260" i="29"/>
  <c r="S260" i="29"/>
  <c r="V260" i="29"/>
  <c r="R260" i="29"/>
  <c r="I260" i="29"/>
  <c r="AH260" i="29"/>
  <c r="AE260" i="29"/>
  <c r="L260" i="29"/>
  <c r="E260" i="29"/>
  <c r="J260" i="29"/>
  <c r="U260" i="29"/>
  <c r="R350" i="29"/>
  <c r="L350" i="29"/>
  <c r="Q350" i="29"/>
  <c r="AF350" i="29"/>
  <c r="F350" i="29"/>
  <c r="T350" i="29"/>
  <c r="AA350" i="29"/>
  <c r="AD350" i="29"/>
  <c r="O350" i="29"/>
  <c r="H350" i="29"/>
  <c r="V350" i="29"/>
  <c r="AE350" i="29"/>
  <c r="J350" i="29"/>
  <c r="E350" i="29"/>
  <c r="G350" i="29"/>
  <c r="U350" i="29"/>
  <c r="AG350" i="29"/>
  <c r="X350" i="29"/>
  <c r="S350" i="29"/>
  <c r="P350" i="29"/>
  <c r="I350" i="29"/>
  <c r="Y350" i="29"/>
  <c r="AH350" i="29"/>
  <c r="K350" i="29"/>
  <c r="W350" i="29"/>
  <c r="N350" i="29"/>
  <c r="M350" i="29"/>
  <c r="AB350" i="29"/>
  <c r="Z350" i="29"/>
  <c r="AC350" i="29"/>
  <c r="T229" i="29"/>
  <c r="M229" i="29"/>
  <c r="AE229" i="29"/>
  <c r="R229" i="29"/>
  <c r="AF229" i="29"/>
  <c r="S229" i="29"/>
  <c r="AH229" i="29"/>
  <c r="N229" i="29"/>
  <c r="AC229" i="29"/>
  <c r="G229" i="29"/>
  <c r="V229" i="29"/>
  <c r="AD229" i="29"/>
  <c r="H229" i="29"/>
  <c r="L229" i="29"/>
  <c r="I229" i="29"/>
  <c r="AG229" i="29"/>
  <c r="Q229" i="29"/>
  <c r="F229" i="29"/>
  <c r="W229" i="29"/>
  <c r="E229" i="29"/>
  <c r="U229" i="29"/>
  <c r="J229" i="29"/>
  <c r="X229" i="29"/>
  <c r="K229" i="29"/>
  <c r="Z229" i="29"/>
  <c r="Y229" i="29"/>
  <c r="O229" i="29"/>
  <c r="AA229" i="29"/>
  <c r="AB229" i="29"/>
  <c r="P229" i="29"/>
  <c r="K141" i="29"/>
  <c r="N141" i="29"/>
  <c r="O141" i="29"/>
  <c r="I141" i="29"/>
  <c r="AA141" i="29"/>
  <c r="R141" i="29"/>
  <c r="M141" i="29"/>
  <c r="Y141" i="29"/>
  <c r="AB141" i="29"/>
  <c r="P141" i="29"/>
  <c r="Z141" i="29"/>
  <c r="AD141" i="29"/>
  <c r="AF141" i="29"/>
  <c r="T141" i="29"/>
  <c r="G141" i="29"/>
  <c r="AE141" i="29"/>
  <c r="F141" i="29"/>
  <c r="AC141" i="29"/>
  <c r="E141" i="29"/>
  <c r="S141" i="29"/>
  <c r="H141" i="29"/>
  <c r="V141" i="29"/>
  <c r="W141" i="29"/>
  <c r="J141" i="29"/>
  <c r="Q141" i="29"/>
  <c r="L141" i="29"/>
  <c r="AH141" i="29"/>
  <c r="U141" i="29"/>
  <c r="AG141" i="29"/>
  <c r="X141" i="29"/>
  <c r="S172" i="29"/>
  <c r="U172" i="29"/>
  <c r="I172" i="29"/>
  <c r="G172" i="29"/>
  <c r="AG172" i="29"/>
  <c r="Z172" i="29"/>
  <c r="Y172" i="29"/>
  <c r="T172" i="29"/>
  <c r="X172" i="29"/>
  <c r="N172" i="29"/>
  <c r="W172" i="29"/>
  <c r="AD172" i="29"/>
  <c r="R172" i="29"/>
  <c r="M172" i="29"/>
  <c r="AB172" i="29"/>
  <c r="AF172" i="29"/>
  <c r="O172" i="29"/>
  <c r="Q172" i="29"/>
  <c r="P172" i="29"/>
  <c r="K172" i="29"/>
  <c r="F172" i="29"/>
  <c r="J172" i="29"/>
  <c r="AC172" i="29"/>
  <c r="AH172" i="29"/>
  <c r="H172" i="29"/>
  <c r="AA172" i="29"/>
  <c r="AE172" i="29"/>
  <c r="E172" i="29"/>
  <c r="L172" i="29"/>
  <c r="V172" i="29"/>
  <c r="W190" i="29"/>
  <c r="H190" i="29"/>
  <c r="J190" i="29"/>
  <c r="V190" i="29"/>
  <c r="I190" i="29"/>
  <c r="S190" i="29"/>
  <c r="AH190" i="29"/>
  <c r="X190" i="29"/>
  <c r="M190" i="29"/>
  <c r="Y190" i="29"/>
  <c r="K190" i="29"/>
  <c r="O190" i="29"/>
  <c r="N190" i="29"/>
  <c r="Z190" i="29"/>
  <c r="L190" i="29"/>
  <c r="T190" i="29"/>
  <c r="AC190" i="29"/>
  <c r="P190" i="29"/>
  <c r="R190" i="29"/>
  <c r="Q190" i="29"/>
  <c r="E190" i="29"/>
  <c r="AA190" i="29"/>
  <c r="G190" i="29"/>
  <c r="AF190" i="29"/>
  <c r="AE190" i="29"/>
  <c r="AD190" i="29"/>
  <c r="AG190" i="29"/>
  <c r="U190" i="29"/>
  <c r="AB190" i="29"/>
  <c r="F190" i="29"/>
  <c r="Q235" i="29"/>
  <c r="S235" i="29"/>
  <c r="AF235" i="29"/>
  <c r="AE235" i="29"/>
  <c r="T235" i="29"/>
  <c r="R235" i="29"/>
  <c r="N235" i="29"/>
  <c r="AC235" i="29"/>
  <c r="H235" i="29"/>
  <c r="G235" i="29"/>
  <c r="AD235" i="29"/>
  <c r="M235" i="29"/>
  <c r="V235" i="29"/>
  <c r="AH235" i="29"/>
  <c r="AG235" i="29"/>
  <c r="L235" i="29"/>
  <c r="E235" i="29"/>
  <c r="F235" i="29"/>
  <c r="W235" i="29"/>
  <c r="J235" i="29"/>
  <c r="AB235" i="29"/>
  <c r="I235" i="29"/>
  <c r="K235" i="29"/>
  <c r="X235" i="29"/>
  <c r="AA235" i="29"/>
  <c r="Z235" i="29"/>
  <c r="U235" i="29"/>
  <c r="Y235" i="29"/>
  <c r="O235" i="29"/>
  <c r="P235" i="29"/>
  <c r="AA369" i="29"/>
  <c r="O369" i="29"/>
  <c r="AH369" i="29"/>
  <c r="AC369" i="29"/>
  <c r="J369" i="29"/>
  <c r="K369" i="29"/>
  <c r="AF369" i="29"/>
  <c r="H369" i="29"/>
  <c r="Q369" i="29"/>
  <c r="V369" i="29"/>
  <c r="F369" i="29"/>
  <c r="G369" i="29"/>
  <c r="E369" i="29"/>
  <c r="S369" i="29"/>
  <c r="AE369" i="29"/>
  <c r="AG369" i="29"/>
  <c r="N369" i="29"/>
  <c r="L369" i="29"/>
  <c r="X369" i="29"/>
  <c r="U369" i="29"/>
  <c r="Z369" i="29"/>
  <c r="AB369" i="29"/>
  <c r="R369" i="29"/>
  <c r="T369" i="29"/>
  <c r="P369" i="29"/>
  <c r="W369" i="29"/>
  <c r="Y369" i="29"/>
  <c r="AD369" i="29"/>
  <c r="M369" i="29"/>
  <c r="I369" i="29"/>
  <c r="R353" i="29"/>
  <c r="L353" i="29"/>
  <c r="Q353" i="29"/>
  <c r="O353" i="29"/>
  <c r="AD353" i="29"/>
  <c r="F353" i="29"/>
  <c r="AA353" i="29"/>
  <c r="T353" i="29"/>
  <c r="AE353" i="29"/>
  <c r="AF353" i="29"/>
  <c r="AG353" i="29"/>
  <c r="I353" i="29"/>
  <c r="X353" i="29"/>
  <c r="H353" i="29"/>
  <c r="E353" i="29"/>
  <c r="G353" i="29"/>
  <c r="AH353" i="29"/>
  <c r="AH372" i="29" s="1"/>
  <c r="AH373" i="29" s="1"/>
  <c r="Y353" i="29"/>
  <c r="U353" i="29"/>
  <c r="W353" i="29"/>
  <c r="P353" i="29"/>
  <c r="V353" i="29"/>
  <c r="J353" i="29"/>
  <c r="N353" i="29"/>
  <c r="S353" i="29"/>
  <c r="M353" i="29"/>
  <c r="AB353" i="29"/>
  <c r="Z353" i="29"/>
  <c r="AC353" i="29"/>
  <c r="K353" i="29"/>
  <c r="K142" i="29"/>
  <c r="O142" i="29"/>
  <c r="AB142" i="29"/>
  <c r="N142" i="29"/>
  <c r="Z142" i="29"/>
  <c r="I142" i="29"/>
  <c r="T142" i="29"/>
  <c r="P142" i="29"/>
  <c r="AD142" i="29"/>
  <c r="Y142" i="29"/>
  <c r="R142" i="29"/>
  <c r="M142" i="29"/>
  <c r="AE142" i="29"/>
  <c r="AF142" i="29"/>
  <c r="AC142" i="29"/>
  <c r="AA142" i="29"/>
  <c r="F142" i="29"/>
  <c r="G142" i="29"/>
  <c r="V142" i="29"/>
  <c r="H142" i="29"/>
  <c r="L142" i="29"/>
  <c r="W142" i="29"/>
  <c r="E142" i="29"/>
  <c r="Q142" i="29"/>
  <c r="AG142" i="29"/>
  <c r="X142" i="29"/>
  <c r="S142" i="29"/>
  <c r="J142" i="29"/>
  <c r="U142" i="29"/>
  <c r="AH142" i="29"/>
  <c r="D229" i="29"/>
  <c r="D189" i="29"/>
  <c r="D353" i="29"/>
  <c r="D319" i="29"/>
  <c r="D308" i="29"/>
  <c r="D140" i="29"/>
  <c r="D280" i="29"/>
  <c r="D261" i="29"/>
  <c r="D265" i="29"/>
  <c r="D170" i="29"/>
  <c r="D352" i="29"/>
  <c r="D221" i="29"/>
  <c r="D369" i="29"/>
  <c r="D321" i="29"/>
  <c r="D310" i="29"/>
  <c r="D276" i="29"/>
  <c r="D190" i="29"/>
  <c r="D262" i="29"/>
  <c r="D175" i="29"/>
  <c r="D220" i="29"/>
  <c r="H184" i="29"/>
  <c r="L184" i="29"/>
  <c r="S184" i="29"/>
  <c r="V184" i="29"/>
  <c r="AH184" i="29"/>
  <c r="W184" i="29"/>
  <c r="Y184" i="29"/>
  <c r="X184" i="29"/>
  <c r="J184" i="29"/>
  <c r="M184" i="29"/>
  <c r="Z184" i="29"/>
  <c r="T184" i="29"/>
  <c r="I184" i="29"/>
  <c r="N184" i="29"/>
  <c r="K184" i="29"/>
  <c r="AA184" i="29"/>
  <c r="Q184" i="29"/>
  <c r="P184" i="29"/>
  <c r="R184" i="29"/>
  <c r="E184" i="29"/>
  <c r="AD184" i="29"/>
  <c r="AB184" i="29"/>
  <c r="AE184" i="29"/>
  <c r="O184" i="29"/>
  <c r="AC184" i="29"/>
  <c r="U184" i="29"/>
  <c r="AG184" i="29"/>
  <c r="G184" i="29"/>
  <c r="F184" i="29"/>
  <c r="AF184" i="29"/>
  <c r="V307" i="29"/>
  <c r="X307" i="29"/>
  <c r="K307" i="29"/>
  <c r="S307" i="29"/>
  <c r="U307" i="29"/>
  <c r="J307" i="29"/>
  <c r="Q307" i="29"/>
  <c r="AA307" i="29"/>
  <c r="L307" i="29"/>
  <c r="M307" i="29"/>
  <c r="P307" i="29"/>
  <c r="AG307" i="29"/>
  <c r="AB307" i="29"/>
  <c r="W307" i="29"/>
  <c r="O307" i="29"/>
  <c r="I307" i="29"/>
  <c r="AC307" i="29"/>
  <c r="AE307" i="29"/>
  <c r="N307" i="29"/>
  <c r="E307" i="29"/>
  <c r="T307" i="29"/>
  <c r="AD307" i="29"/>
  <c r="AH307" i="29"/>
  <c r="Y307" i="29"/>
  <c r="G307" i="29"/>
  <c r="Z307" i="29"/>
  <c r="H307" i="29"/>
  <c r="AF307" i="29"/>
  <c r="F307" i="29"/>
  <c r="R307" i="29"/>
  <c r="P217" i="29"/>
  <c r="AC217" i="29"/>
  <c r="AH217" i="29"/>
  <c r="O217" i="29"/>
  <c r="M217" i="29"/>
  <c r="T217" i="29"/>
  <c r="E217" i="29"/>
  <c r="AF217" i="29"/>
  <c r="S217" i="29"/>
  <c r="J217" i="29"/>
  <c r="AE217" i="29"/>
  <c r="G217" i="29"/>
  <c r="Z217" i="29"/>
  <c r="N217" i="29"/>
  <c r="K217" i="29"/>
  <c r="Q217" i="29"/>
  <c r="H217" i="29"/>
  <c r="W217" i="29"/>
  <c r="L217" i="29"/>
  <c r="U217" i="29"/>
  <c r="AD217" i="29"/>
  <c r="X217" i="29"/>
  <c r="F217" i="29"/>
  <c r="Y217" i="29"/>
  <c r="V217" i="29"/>
  <c r="AB217" i="29"/>
  <c r="AA217" i="29"/>
  <c r="I217" i="29"/>
  <c r="R217" i="29"/>
  <c r="AG217" i="29"/>
  <c r="F366" i="29"/>
  <c r="AH366" i="29"/>
  <c r="J366" i="29"/>
  <c r="AC366" i="29"/>
  <c r="AA366" i="29"/>
  <c r="AF366" i="29"/>
  <c r="H366" i="29"/>
  <c r="O366" i="29"/>
  <c r="U366" i="29"/>
  <c r="V366" i="29"/>
  <c r="E366" i="29"/>
  <c r="Q366" i="29"/>
  <c r="AE366" i="29"/>
  <c r="G366" i="29"/>
  <c r="S366" i="29"/>
  <c r="AG366" i="29"/>
  <c r="AB366" i="29"/>
  <c r="N366" i="29"/>
  <c r="X366" i="29"/>
  <c r="I366" i="29"/>
  <c r="Z366" i="29"/>
  <c r="Y366" i="29"/>
  <c r="P366" i="29"/>
  <c r="W366" i="29"/>
  <c r="R366" i="29"/>
  <c r="AD366" i="29"/>
  <c r="M366" i="29"/>
  <c r="L366" i="29"/>
  <c r="K366" i="29"/>
  <c r="T366" i="29"/>
  <c r="T356" i="29"/>
  <c r="AF356" i="29"/>
  <c r="AA356" i="29"/>
  <c r="AD356" i="29"/>
  <c r="L356" i="29"/>
  <c r="O356" i="29"/>
  <c r="F356" i="29"/>
  <c r="I356" i="29"/>
  <c r="Q356" i="29"/>
  <c r="AG356" i="29"/>
  <c r="AE356" i="29"/>
  <c r="E356" i="29"/>
  <c r="V356" i="29"/>
  <c r="H356" i="29"/>
  <c r="R356" i="29"/>
  <c r="AH356" i="29"/>
  <c r="S356" i="29"/>
  <c r="G356" i="29"/>
  <c r="J356" i="29"/>
  <c r="U356" i="29"/>
  <c r="Y356" i="29"/>
  <c r="X356" i="29"/>
  <c r="W356" i="29"/>
  <c r="AB356" i="29"/>
  <c r="N356" i="29"/>
  <c r="M356" i="29"/>
  <c r="Z356" i="29"/>
  <c r="P356" i="29"/>
  <c r="K356" i="29"/>
  <c r="AC356" i="29"/>
  <c r="O355" i="29"/>
  <c r="F355" i="29"/>
  <c r="AD355" i="29"/>
  <c r="AA355" i="29"/>
  <c r="R355" i="29"/>
  <c r="L355" i="29"/>
  <c r="Q355" i="29"/>
  <c r="AF355" i="29"/>
  <c r="G355" i="29"/>
  <c r="E355" i="29"/>
  <c r="V355" i="29"/>
  <c r="T355" i="29"/>
  <c r="AG355" i="29"/>
  <c r="AH355" i="29"/>
  <c r="I355" i="29"/>
  <c r="X355" i="29"/>
  <c r="U355" i="29"/>
  <c r="J355" i="29"/>
  <c r="AE355" i="29"/>
  <c r="S355" i="29"/>
  <c r="H355" i="29"/>
  <c r="Y355" i="29"/>
  <c r="P355" i="29"/>
  <c r="Z355" i="29"/>
  <c r="K355" i="29"/>
  <c r="W355" i="29"/>
  <c r="AB355" i="29"/>
  <c r="AC355" i="29"/>
  <c r="N355" i="29"/>
  <c r="M355" i="29"/>
  <c r="G322" i="29"/>
  <c r="H322" i="29"/>
  <c r="X322" i="29"/>
  <c r="U322" i="29"/>
  <c r="AH322" i="29"/>
  <c r="T322" i="29"/>
  <c r="R322" i="29"/>
  <c r="K322" i="29"/>
  <c r="AG322" i="29"/>
  <c r="Q322" i="29"/>
  <c r="V322" i="29"/>
  <c r="W322" i="29"/>
  <c r="I322" i="29"/>
  <c r="N322" i="29"/>
  <c r="L322" i="29"/>
  <c r="M322" i="29"/>
  <c r="J322" i="29"/>
  <c r="AD322" i="29"/>
  <c r="P322" i="29"/>
  <c r="AF322" i="29"/>
  <c r="Y322" i="29"/>
  <c r="AC322" i="29"/>
  <c r="F322" i="29"/>
  <c r="AB322" i="29"/>
  <c r="AE322" i="29"/>
  <c r="O322" i="29"/>
  <c r="S322" i="29"/>
  <c r="AA322" i="29"/>
  <c r="E322" i="29"/>
  <c r="Z322" i="29"/>
  <c r="D320" i="29"/>
  <c r="D234" i="29"/>
  <c r="D279" i="29"/>
  <c r="D186" i="29"/>
  <c r="D172" i="29"/>
  <c r="D356" i="29"/>
  <c r="D215" i="29"/>
  <c r="D217" i="29"/>
  <c r="D370" i="29"/>
  <c r="D306" i="29"/>
  <c r="D184" i="29"/>
  <c r="D263" i="29"/>
  <c r="D355" i="29"/>
  <c r="I139" i="29"/>
  <c r="R139" i="29"/>
  <c r="R147" i="29" s="1"/>
  <c r="R148" i="29" s="1"/>
  <c r="AB139" i="29"/>
  <c r="N139" i="29"/>
  <c r="O139" i="29"/>
  <c r="Z139" i="29"/>
  <c r="P139" i="29"/>
  <c r="AA139" i="29"/>
  <c r="Y139" i="29"/>
  <c r="AE139" i="29"/>
  <c r="AD139" i="29"/>
  <c r="F139" i="29"/>
  <c r="M139" i="29"/>
  <c r="AC139" i="29"/>
  <c r="E139" i="29"/>
  <c r="Q139" i="29"/>
  <c r="G139" i="29"/>
  <c r="AF139" i="29"/>
  <c r="V139" i="29"/>
  <c r="U139" i="29"/>
  <c r="K139" i="29"/>
  <c r="W139" i="29"/>
  <c r="H139" i="29"/>
  <c r="L139" i="29"/>
  <c r="T139" i="29"/>
  <c r="S139" i="29"/>
  <c r="AG139" i="29"/>
  <c r="J139" i="29"/>
  <c r="X139" i="29"/>
  <c r="AH139" i="29"/>
  <c r="O364" i="29"/>
  <c r="H364" i="29"/>
  <c r="J364" i="29"/>
  <c r="AF364" i="29"/>
  <c r="E364" i="29"/>
  <c r="K364" i="29"/>
  <c r="AA364" i="29"/>
  <c r="AC364" i="29"/>
  <c r="F364" i="29"/>
  <c r="Q364" i="29"/>
  <c r="AH364" i="29"/>
  <c r="V364" i="29"/>
  <c r="AE364" i="29"/>
  <c r="U364" i="29"/>
  <c r="AG364" i="29"/>
  <c r="X364" i="29"/>
  <c r="Z364" i="29"/>
  <c r="I364" i="29"/>
  <c r="G364" i="29"/>
  <c r="N364" i="29"/>
  <c r="S364" i="29"/>
  <c r="T364" i="29"/>
  <c r="L364" i="29"/>
  <c r="R364" i="29"/>
  <c r="AB364" i="29"/>
  <c r="W364" i="29"/>
  <c r="Y364" i="29"/>
  <c r="P364" i="29"/>
  <c r="AD364" i="29"/>
  <c r="M364" i="29"/>
  <c r="N266" i="29"/>
  <c r="G266" i="29"/>
  <c r="AB266" i="29"/>
  <c r="M266" i="29"/>
  <c r="T266" i="29"/>
  <c r="AD266" i="29"/>
  <c r="Z266" i="29"/>
  <c r="Q266" i="29"/>
  <c r="W266" i="29"/>
  <c r="AA266" i="29"/>
  <c r="Y266" i="29"/>
  <c r="F266" i="29"/>
  <c r="X266" i="29"/>
  <c r="P266" i="29"/>
  <c r="AF266" i="29"/>
  <c r="O266" i="29"/>
  <c r="I266" i="29"/>
  <c r="AE266" i="29"/>
  <c r="V266" i="29"/>
  <c r="AC266" i="29"/>
  <c r="R266" i="29"/>
  <c r="E266" i="29"/>
  <c r="AG266" i="29"/>
  <c r="S266" i="29"/>
  <c r="K266" i="29"/>
  <c r="L266" i="29"/>
  <c r="J266" i="29"/>
  <c r="H266" i="29"/>
  <c r="U266" i="29"/>
  <c r="AH266" i="29"/>
  <c r="U176" i="29"/>
  <c r="AG176" i="29"/>
  <c r="G176" i="29"/>
  <c r="I176" i="29"/>
  <c r="Z176" i="29"/>
  <c r="X176" i="29"/>
  <c r="S176" i="29"/>
  <c r="Y176" i="29"/>
  <c r="T176" i="29"/>
  <c r="P176" i="29"/>
  <c r="W176" i="29"/>
  <c r="M176" i="29"/>
  <c r="R176" i="29"/>
  <c r="N176" i="29"/>
  <c r="AD176" i="29"/>
  <c r="Q176" i="29"/>
  <c r="F176" i="29"/>
  <c r="AC176" i="29"/>
  <c r="AB176" i="29"/>
  <c r="O176" i="29"/>
  <c r="J176" i="29"/>
  <c r="AA176" i="29"/>
  <c r="L176" i="29"/>
  <c r="AF176" i="29"/>
  <c r="E176" i="29"/>
  <c r="K176" i="29"/>
  <c r="AH176" i="29"/>
  <c r="AE176" i="29"/>
  <c r="H176" i="29"/>
  <c r="V176" i="29"/>
  <c r="N144" i="29"/>
  <c r="K144" i="29"/>
  <c r="AB144" i="29"/>
  <c r="Z144" i="29"/>
  <c r="O144" i="29"/>
  <c r="AD144" i="29"/>
  <c r="M144" i="29"/>
  <c r="R144" i="29"/>
  <c r="AE144" i="29"/>
  <c r="T144" i="29"/>
  <c r="P144" i="29"/>
  <c r="AA144" i="29"/>
  <c r="G144" i="29"/>
  <c r="AF144" i="29"/>
  <c r="S144" i="29"/>
  <c r="W144" i="29"/>
  <c r="AC144" i="29"/>
  <c r="V144" i="29"/>
  <c r="Y144" i="29"/>
  <c r="I144" i="29"/>
  <c r="F144" i="29"/>
  <c r="H144" i="29"/>
  <c r="J144" i="29"/>
  <c r="U144" i="29"/>
  <c r="Q144" i="29"/>
  <c r="X144" i="29"/>
  <c r="AG144" i="29"/>
  <c r="L144" i="29"/>
  <c r="E144" i="29"/>
  <c r="AH144" i="29"/>
  <c r="M232" i="29"/>
  <c r="N232" i="29"/>
  <c r="AE232" i="29"/>
  <c r="S232" i="29"/>
  <c r="R232" i="29"/>
  <c r="Q232" i="29"/>
  <c r="AF232" i="29"/>
  <c r="V232" i="29"/>
  <c r="AC232" i="29"/>
  <c r="G232" i="29"/>
  <c r="AG232" i="29"/>
  <c r="T232" i="29"/>
  <c r="H232" i="29"/>
  <c r="AD232" i="29"/>
  <c r="J232" i="29"/>
  <c r="AH232" i="29"/>
  <c r="E232" i="29"/>
  <c r="W232" i="29"/>
  <c r="X232" i="29"/>
  <c r="F232" i="29"/>
  <c r="I232" i="29"/>
  <c r="AB232" i="29"/>
  <c r="K232" i="29"/>
  <c r="U232" i="29"/>
  <c r="L232" i="29"/>
  <c r="AA232" i="29"/>
  <c r="Z232" i="29"/>
  <c r="Y232" i="29"/>
  <c r="P232" i="29"/>
  <c r="O232" i="29"/>
  <c r="L187" i="29"/>
  <c r="H187" i="29"/>
  <c r="S187" i="29"/>
  <c r="J187" i="29"/>
  <c r="W187" i="29"/>
  <c r="I187" i="29"/>
  <c r="V187" i="29"/>
  <c r="Y187" i="29"/>
  <c r="AH187" i="29"/>
  <c r="M187" i="29"/>
  <c r="Z187" i="29"/>
  <c r="X187" i="29"/>
  <c r="K187" i="29"/>
  <c r="N187" i="29"/>
  <c r="O187" i="29"/>
  <c r="AB187" i="29"/>
  <c r="AC187" i="29"/>
  <c r="P187" i="29"/>
  <c r="E187" i="29"/>
  <c r="T187" i="29"/>
  <c r="AF187" i="29"/>
  <c r="AD187" i="29"/>
  <c r="AG187" i="29"/>
  <c r="R187" i="29"/>
  <c r="G187" i="29"/>
  <c r="Q187" i="29"/>
  <c r="U187" i="29"/>
  <c r="AA187" i="29"/>
  <c r="AE187" i="29"/>
  <c r="F187" i="29"/>
  <c r="K275" i="29"/>
  <c r="P275" i="29"/>
  <c r="Z275" i="29"/>
  <c r="AD275" i="29"/>
  <c r="W275" i="29"/>
  <c r="R275" i="29"/>
  <c r="F275" i="29"/>
  <c r="AF275" i="29"/>
  <c r="AA275" i="29"/>
  <c r="AC275" i="29"/>
  <c r="H275" i="29"/>
  <c r="M275" i="29"/>
  <c r="AB275" i="29"/>
  <c r="O275" i="29"/>
  <c r="Q275" i="29"/>
  <c r="X275" i="29"/>
  <c r="E275" i="29"/>
  <c r="V275" i="29"/>
  <c r="T275" i="29"/>
  <c r="AG275" i="29"/>
  <c r="N275" i="29"/>
  <c r="AE275" i="29"/>
  <c r="U275" i="29"/>
  <c r="S275" i="29"/>
  <c r="J275" i="29"/>
  <c r="AH275" i="29"/>
  <c r="G275" i="29"/>
  <c r="I275" i="29"/>
  <c r="L275" i="29"/>
  <c r="Y275" i="29"/>
  <c r="S230" i="29"/>
  <c r="R230" i="29"/>
  <c r="N230" i="29"/>
  <c r="AF230" i="29"/>
  <c r="AE230" i="29"/>
  <c r="M230" i="29"/>
  <c r="Q230" i="29"/>
  <c r="V230" i="29"/>
  <c r="H230" i="29"/>
  <c r="T230" i="29"/>
  <c r="AC230" i="29"/>
  <c r="E230" i="29"/>
  <c r="X230" i="29"/>
  <c r="G230" i="29"/>
  <c r="AH230" i="29"/>
  <c r="J230" i="29"/>
  <c r="AG230" i="29"/>
  <c r="AD230" i="29"/>
  <c r="L230" i="29"/>
  <c r="F230" i="29"/>
  <c r="K230" i="29"/>
  <c r="W230" i="29"/>
  <c r="I230" i="29"/>
  <c r="AB230" i="29"/>
  <c r="Z230" i="29"/>
  <c r="Y230" i="29"/>
  <c r="U230" i="29"/>
  <c r="P230" i="29"/>
  <c r="AA230" i="29"/>
  <c r="O230" i="29"/>
  <c r="D325" i="29"/>
  <c r="D324" i="29"/>
  <c r="D235" i="29"/>
  <c r="D141" i="29"/>
  <c r="D147" i="29" s="1"/>
  <c r="D277" i="29"/>
  <c r="D275" i="29"/>
  <c r="D187" i="29"/>
  <c r="D350" i="29"/>
  <c r="D216" i="29"/>
  <c r="D364" i="29"/>
  <c r="D322" i="29"/>
  <c r="D231" i="29"/>
  <c r="D305" i="29"/>
  <c r="D142" i="29"/>
  <c r="D145" i="29"/>
  <c r="D274" i="29"/>
  <c r="D185" i="29"/>
  <c r="D173" i="29"/>
  <c r="D218" i="29"/>
  <c r="D367" i="29"/>
  <c r="AI367" i="29" s="1"/>
  <c r="AG296" i="29"/>
  <c r="J296" i="29"/>
  <c r="K296" i="29"/>
  <c r="M296" i="29"/>
  <c r="G296" i="29"/>
  <c r="O296" i="29"/>
  <c r="AC296" i="29"/>
  <c r="L296" i="29"/>
  <c r="W296" i="29"/>
  <c r="Q296" i="29"/>
  <c r="AD296" i="29"/>
  <c r="AE296" i="29"/>
  <c r="E296" i="29"/>
  <c r="X296" i="29"/>
  <c r="AF296" i="29"/>
  <c r="N296" i="29"/>
  <c r="I296" i="29"/>
  <c r="AB296" i="29"/>
  <c r="AA296" i="29"/>
  <c r="S296" i="29"/>
  <c r="P296" i="29"/>
  <c r="F296" i="29"/>
  <c r="H296" i="29"/>
  <c r="T296" i="29"/>
  <c r="R296" i="29"/>
  <c r="U296" i="29"/>
  <c r="Y296" i="29"/>
  <c r="Z296" i="29"/>
  <c r="V296" i="29"/>
  <c r="AH296" i="29"/>
  <c r="R298" i="29"/>
  <c r="AH298" i="29"/>
  <c r="Q298" i="29"/>
  <c r="G298" i="29"/>
  <c r="J298" i="29"/>
  <c r="W298" i="29"/>
  <c r="AB298" i="29"/>
  <c r="Y298" i="29"/>
  <c r="Z298" i="29"/>
  <c r="AG298" i="29"/>
  <c r="AD298" i="29"/>
  <c r="AF298" i="29"/>
  <c r="E298" i="29"/>
  <c r="X298" i="29"/>
  <c r="L298" i="29"/>
  <c r="AA298" i="29"/>
  <c r="M298" i="29"/>
  <c r="H298" i="29"/>
  <c r="AE298" i="29"/>
  <c r="I298" i="29"/>
  <c r="O298" i="29"/>
  <c r="T298" i="29"/>
  <c r="S298" i="29"/>
  <c r="N298" i="29"/>
  <c r="U298" i="29"/>
  <c r="K298" i="29"/>
  <c r="V298" i="29"/>
  <c r="P298" i="29"/>
  <c r="F298" i="29"/>
  <c r="AC298" i="29"/>
  <c r="N297" i="29"/>
  <c r="Y297" i="29"/>
  <c r="E297" i="29"/>
  <c r="R297" i="29"/>
  <c r="AG297" i="29"/>
  <c r="K297" i="29"/>
  <c r="S297" i="29"/>
  <c r="V297" i="29"/>
  <c r="G297" i="29"/>
  <c r="F297" i="29"/>
  <c r="O297" i="29"/>
  <c r="Z297" i="29"/>
  <c r="X297" i="29"/>
  <c r="AD297" i="29"/>
  <c r="AF297" i="29"/>
  <c r="T297" i="29"/>
  <c r="Q297" i="29"/>
  <c r="J297" i="29"/>
  <c r="AA297" i="29"/>
  <c r="H297" i="29"/>
  <c r="AH297" i="29"/>
  <c r="AE297" i="29"/>
  <c r="U297" i="29"/>
  <c r="I297" i="29"/>
  <c r="P297" i="29"/>
  <c r="W297" i="29"/>
  <c r="M297" i="29"/>
  <c r="AC297" i="29"/>
  <c r="L297" i="29"/>
  <c r="AB297" i="29"/>
  <c r="E293" i="29"/>
  <c r="AK293" i="29" s="1"/>
  <c r="R293" i="29"/>
  <c r="G293" i="29"/>
  <c r="P293" i="29"/>
  <c r="F293" i="29"/>
  <c r="Z293" i="29"/>
  <c r="AH293" i="29"/>
  <c r="AE293" i="29"/>
  <c r="N293" i="29"/>
  <c r="J293" i="29"/>
  <c r="K293" i="29"/>
  <c r="AD293" i="29"/>
  <c r="Q293" i="29"/>
  <c r="AG293" i="29"/>
  <c r="AA293" i="29"/>
  <c r="U293" i="29"/>
  <c r="W293" i="29"/>
  <c r="AC293" i="29"/>
  <c r="L293" i="29"/>
  <c r="Y293" i="29"/>
  <c r="M293" i="29"/>
  <c r="X293" i="29"/>
  <c r="I293" i="29"/>
  <c r="AF293" i="29"/>
  <c r="T293" i="29"/>
  <c r="AB293" i="29"/>
  <c r="S293" i="29"/>
  <c r="H293" i="29"/>
  <c r="O293" i="29"/>
  <c r="V293" i="29"/>
  <c r="D298" i="29"/>
  <c r="Q292" i="29"/>
  <c r="L292" i="29"/>
  <c r="W292" i="29"/>
  <c r="K292" i="29"/>
  <c r="AD292" i="29"/>
  <c r="O292" i="29"/>
  <c r="V292" i="29"/>
  <c r="R292" i="29"/>
  <c r="F292" i="29"/>
  <c r="Z292" i="29"/>
  <c r="AH292" i="29"/>
  <c r="E292" i="29"/>
  <c r="J292" i="29"/>
  <c r="I292" i="29"/>
  <c r="T292" i="29"/>
  <c r="N292" i="29"/>
  <c r="AB292" i="29"/>
  <c r="X292" i="29"/>
  <c r="U292" i="29"/>
  <c r="AA292" i="29"/>
  <c r="AF292" i="29"/>
  <c r="AC292" i="29"/>
  <c r="Y292" i="29"/>
  <c r="M292" i="29"/>
  <c r="S292" i="29"/>
  <c r="AG292" i="29"/>
  <c r="H292" i="29"/>
  <c r="AE292" i="29"/>
  <c r="G292" i="29"/>
  <c r="P292" i="29"/>
  <c r="X291" i="29"/>
  <c r="F291" i="29"/>
  <c r="AF291" i="29"/>
  <c r="T291" i="29"/>
  <c r="Q291" i="29"/>
  <c r="U291" i="29"/>
  <c r="H291" i="29"/>
  <c r="AB291" i="29"/>
  <c r="S291" i="29"/>
  <c r="AC291" i="29"/>
  <c r="I291" i="29"/>
  <c r="P291" i="29"/>
  <c r="M291" i="29"/>
  <c r="O291" i="29"/>
  <c r="V291" i="29"/>
  <c r="N291" i="29"/>
  <c r="AE291" i="29"/>
  <c r="G291" i="29"/>
  <c r="L291" i="29"/>
  <c r="E291" i="29"/>
  <c r="R291" i="29"/>
  <c r="AD291" i="29"/>
  <c r="AA291" i="29"/>
  <c r="Y291" i="29"/>
  <c r="Z291" i="29"/>
  <c r="AH291" i="29"/>
  <c r="AG291" i="29"/>
  <c r="J291" i="29"/>
  <c r="W291" i="29"/>
  <c r="K291" i="29"/>
  <c r="U294" i="29"/>
  <c r="L294" i="29"/>
  <c r="AA294" i="29"/>
  <c r="M294" i="29"/>
  <c r="G294" i="29"/>
  <c r="P294" i="29"/>
  <c r="Y294" i="29"/>
  <c r="AC294" i="29"/>
  <c r="AH294" i="29"/>
  <c r="AG294" i="29"/>
  <c r="J294" i="29"/>
  <c r="W294" i="29"/>
  <c r="T294" i="29"/>
  <c r="R294" i="29"/>
  <c r="AB294" i="29"/>
  <c r="K294" i="29"/>
  <c r="AD294" i="29"/>
  <c r="F294" i="29"/>
  <c r="Z294" i="29"/>
  <c r="E294" i="29"/>
  <c r="Q294" i="29"/>
  <c r="H294" i="29"/>
  <c r="V294" i="29"/>
  <c r="AE294" i="29"/>
  <c r="N294" i="29"/>
  <c r="O294" i="29"/>
  <c r="S294" i="29"/>
  <c r="X294" i="29"/>
  <c r="I294" i="29"/>
  <c r="AF294" i="29"/>
  <c r="S295" i="29"/>
  <c r="AC295" i="29"/>
  <c r="I295" i="29"/>
  <c r="AE295" i="29"/>
  <c r="X295" i="29"/>
  <c r="U295" i="29"/>
  <c r="W295" i="29"/>
  <c r="AD295" i="29"/>
  <c r="O295" i="29"/>
  <c r="L295" i="29"/>
  <c r="K295" i="29"/>
  <c r="AF295" i="29"/>
  <c r="G295" i="29"/>
  <c r="Y295" i="29"/>
  <c r="M295" i="29"/>
  <c r="T295" i="29"/>
  <c r="R295" i="29"/>
  <c r="AG295" i="29"/>
  <c r="P295" i="29"/>
  <c r="AB295" i="29"/>
  <c r="AA295" i="29"/>
  <c r="H295" i="29"/>
  <c r="Z295" i="29"/>
  <c r="AH295" i="29"/>
  <c r="N295" i="29"/>
  <c r="J295" i="29"/>
  <c r="V295" i="29"/>
  <c r="E295" i="29"/>
  <c r="Q295" i="29"/>
  <c r="F295" i="29"/>
  <c r="D294" i="29"/>
  <c r="D802" i="29"/>
  <c r="E802" i="29"/>
  <c r="D801" i="29"/>
  <c r="E801" i="29"/>
  <c r="D807" i="29"/>
  <c r="E807" i="29"/>
  <c r="D803" i="29"/>
  <c r="E803" i="29"/>
  <c r="E846" i="29"/>
  <c r="E849" i="29"/>
  <c r="D804" i="29"/>
  <c r="E804" i="29"/>
  <c r="E847" i="29"/>
  <c r="D806" i="29"/>
  <c r="E806" i="29"/>
  <c r="E851" i="29"/>
  <c r="E758" i="29"/>
  <c r="E792" i="29" s="1"/>
  <c r="E793" i="29" s="1"/>
  <c r="E762" i="29"/>
  <c r="E756" i="29"/>
  <c r="E759" i="29"/>
  <c r="E610" i="29"/>
  <c r="E624" i="29"/>
  <c r="E621" i="29"/>
  <c r="E622" i="29"/>
  <c r="E591" i="29"/>
  <c r="E623" i="29"/>
  <c r="E627" i="29"/>
  <c r="E626" i="29"/>
  <c r="E592" i="29"/>
  <c r="E593" i="29"/>
  <c r="E578" i="29"/>
  <c r="E596" i="29"/>
  <c r="E590" i="29"/>
  <c r="E595" i="29"/>
  <c r="E577" i="29"/>
  <c r="E579" i="29"/>
  <c r="E576" i="29"/>
  <c r="E581" i="29"/>
  <c r="E582" i="29"/>
  <c r="E654" i="29"/>
  <c r="E652" i="29"/>
  <c r="E658" i="29"/>
  <c r="E657" i="29"/>
  <c r="E655" i="29"/>
  <c r="E653" i="29"/>
  <c r="E608" i="29"/>
  <c r="E613" i="29"/>
  <c r="E612" i="29"/>
  <c r="E607" i="29"/>
  <c r="E609" i="29"/>
  <c r="E564" i="29"/>
  <c r="E565" i="29"/>
  <c r="E567" i="29"/>
  <c r="E562" i="29"/>
  <c r="E568" i="29"/>
  <c r="E492" i="29"/>
  <c r="E501" i="29"/>
  <c r="E500" i="29"/>
  <c r="E505" i="29"/>
  <c r="E502" i="29"/>
  <c r="E506" i="29"/>
  <c r="E503" i="29"/>
  <c r="E508" i="29" s="1"/>
  <c r="E509" i="29" s="1"/>
  <c r="E486" i="29"/>
  <c r="E488" i="29"/>
  <c r="E487" i="29"/>
  <c r="E491" i="29"/>
  <c r="E489" i="29"/>
  <c r="E446" i="29"/>
  <c r="E447" i="29"/>
  <c r="E461" i="29"/>
  <c r="E455" i="29"/>
  <c r="E458" i="29"/>
  <c r="E456" i="29"/>
  <c r="E460" i="29"/>
  <c r="E457" i="29"/>
  <c r="E441" i="29"/>
  <c r="E444" i="29"/>
  <c r="E443" i="29"/>
  <c r="E442" i="29"/>
  <c r="C257" i="14"/>
  <c r="D1110" i="29"/>
  <c r="F557" i="29"/>
  <c r="F571" i="29"/>
  <c r="F585" i="29"/>
  <c r="E731" i="29"/>
  <c r="E723" i="29"/>
  <c r="E730" i="29"/>
  <c r="E724" i="29"/>
  <c r="E728" i="29"/>
  <c r="E729" i="29"/>
  <c r="E732" i="29"/>
  <c r="E726" i="29"/>
  <c r="E725" i="29"/>
  <c r="E727" i="29"/>
  <c r="E517" i="29"/>
  <c r="E515" i="29"/>
  <c r="E521" i="29"/>
  <c r="E518" i="29"/>
  <c r="E523" i="29"/>
  <c r="E516" i="29"/>
  <c r="E524" i="29"/>
  <c r="E520" i="29"/>
  <c r="E519" i="29"/>
  <c r="E522" i="29"/>
  <c r="F626" i="29"/>
  <c r="F621" i="29"/>
  <c r="F622" i="29"/>
  <c r="F627" i="29"/>
  <c r="F623" i="29"/>
  <c r="F624" i="29"/>
  <c r="F620" i="29"/>
  <c r="F619" i="29"/>
  <c r="F625" i="29"/>
  <c r="F628" i="29"/>
  <c r="F925" i="29"/>
  <c r="F919" i="29"/>
  <c r="F926" i="29"/>
  <c r="F917" i="29"/>
  <c r="F918" i="29"/>
  <c r="F922" i="29"/>
  <c r="F924" i="29"/>
  <c r="F923" i="29"/>
  <c r="F920" i="29"/>
  <c r="F921" i="29"/>
  <c r="E744" i="29"/>
  <c r="E737" i="29"/>
  <c r="E742" i="29"/>
  <c r="E739" i="29"/>
  <c r="E745" i="29"/>
  <c r="E740" i="29"/>
  <c r="E743" i="29"/>
  <c r="E746" i="29"/>
  <c r="E738" i="29"/>
  <c r="E741" i="29"/>
  <c r="E546" i="29"/>
  <c r="E543" i="29"/>
  <c r="E551" i="29"/>
  <c r="E549" i="29"/>
  <c r="E544" i="29"/>
  <c r="E545" i="29"/>
  <c r="E548" i="29"/>
  <c r="E550" i="29"/>
  <c r="E547" i="29"/>
  <c r="E552" i="29"/>
  <c r="F640" i="29"/>
  <c r="F639" i="29"/>
  <c r="F635" i="29"/>
  <c r="F636" i="29"/>
  <c r="F637" i="29"/>
  <c r="F638" i="29"/>
  <c r="F634" i="29"/>
  <c r="F641" i="29"/>
  <c r="F642" i="29"/>
  <c r="F633" i="29"/>
  <c r="F936" i="29"/>
  <c r="F938" i="29"/>
  <c r="F935" i="29"/>
  <c r="F933" i="29"/>
  <c r="F939" i="29"/>
  <c r="F932" i="29"/>
  <c r="F937" i="29"/>
  <c r="F931" i="29"/>
  <c r="F934" i="29"/>
  <c r="F940" i="29"/>
  <c r="G824" i="29"/>
  <c r="G810" i="29"/>
  <c r="G796" i="29"/>
  <c r="F734" i="29"/>
  <c r="F706" i="29"/>
  <c r="F720" i="29"/>
  <c r="E711" i="29"/>
  <c r="E714" i="29"/>
  <c r="E718" i="29"/>
  <c r="E717" i="29"/>
  <c r="E715" i="29"/>
  <c r="E709" i="29"/>
  <c r="E710" i="29"/>
  <c r="E713" i="29"/>
  <c r="E716" i="29"/>
  <c r="E712" i="29"/>
  <c r="F849" i="29"/>
  <c r="F844" i="29"/>
  <c r="F847" i="29"/>
  <c r="F851" i="29"/>
  <c r="F848" i="29"/>
  <c r="F846" i="29"/>
  <c r="F845" i="29"/>
  <c r="F853" i="29"/>
  <c r="F852" i="29"/>
  <c r="F850" i="29"/>
  <c r="F808" i="29"/>
  <c r="F804" i="29"/>
  <c r="F801" i="29"/>
  <c r="F807" i="29"/>
  <c r="F799" i="29"/>
  <c r="F805" i="29"/>
  <c r="F806" i="29"/>
  <c r="F802" i="29"/>
  <c r="F803" i="29"/>
  <c r="F800" i="29"/>
  <c r="G914" i="29"/>
  <c r="G900" i="29"/>
  <c r="G928" i="29"/>
  <c r="F866" i="29"/>
  <c r="F861" i="29"/>
  <c r="F860" i="29"/>
  <c r="F862" i="29"/>
  <c r="F864" i="29"/>
  <c r="F865" i="29"/>
  <c r="F863" i="29"/>
  <c r="F858" i="29"/>
  <c r="F859" i="29"/>
  <c r="F867" i="29"/>
  <c r="F817" i="29"/>
  <c r="F820" i="29"/>
  <c r="F815" i="29"/>
  <c r="F814" i="29"/>
  <c r="F818" i="29"/>
  <c r="F816" i="29"/>
  <c r="F819" i="29"/>
  <c r="F822" i="29"/>
  <c r="F821" i="29"/>
  <c r="F813" i="29"/>
  <c r="F876" i="29"/>
  <c r="F875" i="29"/>
  <c r="F879" i="29"/>
  <c r="F880" i="29"/>
  <c r="F872" i="29"/>
  <c r="F881" i="29"/>
  <c r="F873" i="29"/>
  <c r="F874" i="29"/>
  <c r="F877" i="29"/>
  <c r="F878" i="29"/>
  <c r="F439" i="29"/>
  <c r="F441" i="29"/>
  <c r="F447" i="29"/>
  <c r="F440" i="29"/>
  <c r="F445" i="29"/>
  <c r="F444" i="29"/>
  <c r="F448" i="29"/>
  <c r="F446" i="29"/>
  <c r="F442" i="29"/>
  <c r="F443" i="29"/>
  <c r="F836" i="29"/>
  <c r="F834" i="29"/>
  <c r="F829" i="29"/>
  <c r="F833" i="29"/>
  <c r="F830" i="29"/>
  <c r="F828" i="29"/>
  <c r="F831" i="29"/>
  <c r="F832" i="29"/>
  <c r="F835" i="29"/>
  <c r="F827" i="29"/>
  <c r="F504" i="29"/>
  <c r="F503" i="29"/>
  <c r="F506" i="29"/>
  <c r="F498" i="29"/>
  <c r="F501" i="29"/>
  <c r="F502" i="29"/>
  <c r="F505" i="29"/>
  <c r="F500" i="29"/>
  <c r="F507" i="29"/>
  <c r="F499" i="29"/>
  <c r="F548" i="29"/>
  <c r="F551" i="29"/>
  <c r="F543" i="29"/>
  <c r="F552" i="29"/>
  <c r="F549" i="29"/>
  <c r="F546" i="29"/>
  <c r="F544" i="29"/>
  <c r="F547" i="29"/>
  <c r="F545" i="29"/>
  <c r="F550" i="29"/>
  <c r="F426" i="29"/>
  <c r="F430" i="29"/>
  <c r="F432" i="29"/>
  <c r="F431" i="29"/>
  <c r="F434" i="29"/>
  <c r="F433" i="29"/>
  <c r="F429" i="29"/>
  <c r="F425" i="29"/>
  <c r="F428" i="29"/>
  <c r="F427" i="29"/>
  <c r="F789" i="29"/>
  <c r="F782" i="29"/>
  <c r="F791" i="29"/>
  <c r="F783" i="29"/>
  <c r="F786" i="29"/>
  <c r="F784" i="29"/>
  <c r="F787" i="29"/>
  <c r="F788" i="29"/>
  <c r="F785" i="29"/>
  <c r="F790" i="29"/>
  <c r="G436" i="29"/>
  <c r="G450" i="29"/>
  <c r="G422" i="29"/>
  <c r="G630" i="29"/>
  <c r="G616" i="29"/>
  <c r="G602" i="29"/>
  <c r="G467" i="29"/>
  <c r="G481" i="29"/>
  <c r="G495" i="29"/>
  <c r="F647" i="29"/>
  <c r="F649" i="29" s="1"/>
  <c r="F675" i="29"/>
  <c r="F661" i="29"/>
  <c r="F479" i="29"/>
  <c r="F477" i="29"/>
  <c r="F470" i="29"/>
  <c r="F475" i="29"/>
  <c r="F471" i="29"/>
  <c r="F472" i="29"/>
  <c r="F476" i="29"/>
  <c r="F473" i="29"/>
  <c r="F478" i="29"/>
  <c r="F474" i="29"/>
  <c r="F516" i="29"/>
  <c r="F522" i="29"/>
  <c r="F517" i="29"/>
  <c r="F521" i="29"/>
  <c r="F520" i="29"/>
  <c r="F523" i="29"/>
  <c r="F515" i="29"/>
  <c r="F524" i="29"/>
  <c r="F518" i="29"/>
  <c r="F519" i="29"/>
  <c r="F461" i="29"/>
  <c r="F453" i="29"/>
  <c r="F462" i="29"/>
  <c r="F454" i="29"/>
  <c r="F457" i="29"/>
  <c r="F455" i="29"/>
  <c r="F456" i="29"/>
  <c r="F458" i="29"/>
  <c r="F459" i="29"/>
  <c r="F460" i="29"/>
  <c r="F772" i="29"/>
  <c r="F776" i="29"/>
  <c r="F775" i="29"/>
  <c r="F774" i="29"/>
  <c r="F770" i="29"/>
  <c r="F777" i="29"/>
  <c r="F769" i="29"/>
  <c r="F771" i="29"/>
  <c r="F768" i="29"/>
  <c r="F773" i="29"/>
  <c r="G765" i="29"/>
  <c r="G751" i="29"/>
  <c r="G779" i="29"/>
  <c r="G661" i="29"/>
  <c r="G675" i="29"/>
  <c r="G647" i="29"/>
  <c r="G540" i="29"/>
  <c r="G526" i="29"/>
  <c r="G512" i="29"/>
  <c r="G841" i="29"/>
  <c r="G869" i="29"/>
  <c r="G855" i="29"/>
  <c r="F492" i="29"/>
  <c r="F485" i="29"/>
  <c r="F486" i="29"/>
  <c r="F489" i="29"/>
  <c r="F490" i="29"/>
  <c r="F487" i="29"/>
  <c r="F484" i="29"/>
  <c r="F491" i="29"/>
  <c r="F488" i="29"/>
  <c r="F493" i="29"/>
  <c r="F538" i="29"/>
  <c r="F536" i="29"/>
  <c r="F530" i="29"/>
  <c r="F537" i="29"/>
  <c r="F529" i="29"/>
  <c r="F531" i="29"/>
  <c r="F532" i="29"/>
  <c r="F534" i="29"/>
  <c r="F535" i="29"/>
  <c r="F533" i="29"/>
  <c r="E536" i="29"/>
  <c r="E532" i="29"/>
  <c r="E535" i="29"/>
  <c r="E531" i="29"/>
  <c r="E534" i="29"/>
  <c r="E529" i="29"/>
  <c r="E537" i="29"/>
  <c r="E533" i="29"/>
  <c r="E538" i="29"/>
  <c r="E530" i="29"/>
  <c r="F610" i="29"/>
  <c r="F611" i="29"/>
  <c r="F609" i="29"/>
  <c r="F606" i="29"/>
  <c r="F605" i="29"/>
  <c r="F614" i="29"/>
  <c r="F607" i="29"/>
  <c r="F608" i="29"/>
  <c r="F613" i="29"/>
  <c r="F612" i="29"/>
  <c r="F905" i="29"/>
  <c r="F904" i="29"/>
  <c r="F906" i="29"/>
  <c r="F910" i="29"/>
  <c r="F907" i="29"/>
  <c r="F908" i="29"/>
  <c r="F912" i="29"/>
  <c r="F909" i="29"/>
  <c r="F911" i="29"/>
  <c r="F903" i="29"/>
  <c r="F760" i="29"/>
  <c r="F758" i="29"/>
  <c r="F757" i="29"/>
  <c r="F763" i="29"/>
  <c r="F759" i="29"/>
  <c r="F755" i="29"/>
  <c r="F754" i="29"/>
  <c r="F756" i="29"/>
  <c r="F762" i="29"/>
  <c r="F761" i="29"/>
  <c r="S70" i="29"/>
  <c r="D1043" i="29"/>
  <c r="AJ250" i="29"/>
  <c r="AD958" i="29"/>
  <c r="AK160" i="29"/>
  <c r="AK115" i="29"/>
  <c r="Z70" i="29"/>
  <c r="Z958" i="29" s="1"/>
  <c r="I68" i="29"/>
  <c r="AD952" i="29"/>
  <c r="AK177" i="29"/>
  <c r="D72" i="29"/>
  <c r="D971" i="29"/>
  <c r="D1037" i="29"/>
  <c r="AF70" i="29"/>
  <c r="AF958" i="29" s="1"/>
  <c r="D87" i="29"/>
  <c r="D961" i="29" s="1"/>
  <c r="G73" i="29"/>
  <c r="W71" i="29"/>
  <c r="S69" i="29"/>
  <c r="D975" i="29"/>
  <c r="AK204" i="29"/>
  <c r="AK249" i="29"/>
  <c r="AK159" i="29"/>
  <c r="AI114" i="29"/>
  <c r="E1041" i="29"/>
  <c r="D100" i="29"/>
  <c r="D95" i="29"/>
  <c r="AC68" i="29"/>
  <c r="D974" i="29"/>
  <c r="AK113" i="29"/>
  <c r="AK158" i="29"/>
  <c r="AK248" i="29"/>
  <c r="AK338" i="29"/>
  <c r="AK203" i="29"/>
  <c r="D979" i="29"/>
  <c r="D1046" i="29"/>
  <c r="AJ253" i="29"/>
  <c r="AJ208" i="29"/>
  <c r="AK163" i="29"/>
  <c r="AK343" i="29"/>
  <c r="AI118" i="29"/>
  <c r="AF71" i="29"/>
  <c r="D977" i="29"/>
  <c r="D1044" i="29"/>
  <c r="AK161" i="29"/>
  <c r="AJ251" i="29"/>
  <c r="AJ116" i="29"/>
  <c r="D81" i="29"/>
  <c r="AK267" i="29"/>
  <c r="AJ357" i="29"/>
  <c r="AJ222" i="29"/>
  <c r="AK312" i="29"/>
  <c r="D96" i="29"/>
  <c r="X70" i="29"/>
  <c r="O71" i="29"/>
  <c r="AB68" i="29"/>
  <c r="M68" i="29"/>
  <c r="N68" i="29"/>
  <c r="AH67" i="29"/>
  <c r="D1040" i="29"/>
  <c r="AK157" i="29"/>
  <c r="AK112" i="29"/>
  <c r="AK202" i="29"/>
  <c r="AJ247" i="29"/>
  <c r="D989" i="29"/>
  <c r="D988" i="29"/>
  <c r="D99" i="29"/>
  <c r="AK117" i="29"/>
  <c r="AK252" i="29"/>
  <c r="AK207" i="29"/>
  <c r="AJ162" i="29"/>
  <c r="D94" i="29"/>
  <c r="D82" i="29"/>
  <c r="J952" i="29"/>
  <c r="AJ206" i="29"/>
  <c r="D71" i="29"/>
  <c r="D67" i="29"/>
  <c r="D80" i="29"/>
  <c r="D97" i="29"/>
  <c r="AI142" i="29"/>
  <c r="P73" i="29"/>
  <c r="Q68" i="29"/>
  <c r="AA66" i="29"/>
  <c r="D882" i="29"/>
  <c r="D883" i="29" s="1"/>
  <c r="D553" i="29"/>
  <c r="D554" i="29" s="1"/>
  <c r="AD237" i="29"/>
  <c r="AD238" i="29" s="1"/>
  <c r="AJ246" i="29"/>
  <c r="AK156" i="29"/>
  <c r="J237" i="29"/>
  <c r="J238" i="29" s="1"/>
  <c r="AJ16" i="29"/>
  <c r="AI16" i="29"/>
  <c r="E703" i="29"/>
  <c r="E1014" i="29" s="1"/>
  <c r="AJ1083" i="29"/>
  <c r="AI1083" i="29"/>
  <c r="AK1083" i="29"/>
  <c r="F1034" i="29"/>
  <c r="E129" i="14"/>
  <c r="E154" i="14"/>
  <c r="E155" i="14" s="1"/>
  <c r="E692" i="29"/>
  <c r="E1038" i="29"/>
  <c r="E1046" i="29"/>
  <c r="F1074" i="29"/>
  <c r="F1075" i="29" s="1"/>
  <c r="E1043" i="29"/>
  <c r="E1039" i="29"/>
  <c r="D952" i="29"/>
  <c r="D958" i="29"/>
  <c r="G690" i="29"/>
  <c r="G1001" i="29" s="1"/>
  <c r="E1035" i="29"/>
  <c r="G984" i="29"/>
  <c r="E513" i="29"/>
  <c r="AK949" i="29"/>
  <c r="F691" i="29"/>
  <c r="F1002" i="29" s="1"/>
  <c r="F696" i="29"/>
  <c r="F1007" i="29" s="1"/>
  <c r="F701" i="29"/>
  <c r="F1012" i="29" s="1"/>
  <c r="E697" i="29"/>
  <c r="D951" i="29"/>
  <c r="E1040" i="29"/>
  <c r="AK1034" i="29"/>
  <c r="AK985" i="29"/>
  <c r="E1042" i="29"/>
  <c r="AI1034" i="29"/>
  <c r="AI985" i="29"/>
  <c r="E514" i="29"/>
  <c r="E1036" i="29"/>
  <c r="AJ1034" i="29"/>
  <c r="AJ985" i="29"/>
  <c r="E985" i="29"/>
  <c r="E1045" i="29"/>
  <c r="E892" i="29"/>
  <c r="E1025" i="29" s="1"/>
  <c r="E1018" i="29"/>
  <c r="AI949" i="29"/>
  <c r="AJ949" i="29"/>
  <c r="E1037" i="29"/>
  <c r="D953" i="29"/>
  <c r="D950" i="29"/>
  <c r="E1044" i="29"/>
  <c r="E890" i="29"/>
  <c r="E1023" i="29" s="1"/>
  <c r="E887" i="29"/>
  <c r="E1020" i="29" s="1"/>
  <c r="E894" i="29"/>
  <c r="E1027" i="29" s="1"/>
  <c r="F1018" i="29"/>
  <c r="E541" i="29"/>
  <c r="E542" i="29"/>
  <c r="E527" i="29"/>
  <c r="E528" i="29"/>
  <c r="E1007" i="29"/>
  <c r="E1002" i="29"/>
  <c r="E941" i="29"/>
  <c r="E891" i="29"/>
  <c r="E1024" i="29" s="1"/>
  <c r="E888" i="29"/>
  <c r="E1021" i="29" s="1"/>
  <c r="E889" i="29"/>
  <c r="E1022" i="29" s="1"/>
  <c r="AK137" i="29"/>
  <c r="AJ137" i="29"/>
  <c r="AI137" i="29"/>
  <c r="F618" i="29"/>
  <c r="F617" i="29"/>
  <c r="AK316" i="29"/>
  <c r="AJ316" i="29"/>
  <c r="AI316" i="29"/>
  <c r="AK288" i="29"/>
  <c r="AI288" i="29"/>
  <c r="AJ288" i="29"/>
  <c r="AK109" i="29"/>
  <c r="AJ109" i="29"/>
  <c r="AI109" i="29"/>
  <c r="AJ118" i="29"/>
  <c r="AI204" i="29"/>
  <c r="AJ200" i="29"/>
  <c r="AI200" i="29"/>
  <c r="AK200" i="29"/>
  <c r="AI304" i="29"/>
  <c r="AK304" i="29"/>
  <c r="AJ304" i="29"/>
  <c r="AI251" i="29"/>
  <c r="AK225" i="29"/>
  <c r="AJ225" i="29"/>
  <c r="AI225" i="29"/>
  <c r="AI333" i="29"/>
  <c r="AK333" i="29"/>
  <c r="AJ333" i="29"/>
  <c r="AI177" i="29"/>
  <c r="AK362" i="29"/>
  <c r="AJ362" i="29"/>
  <c r="AI362" i="29"/>
  <c r="F929" i="29"/>
  <c r="F930" i="29"/>
  <c r="AI158" i="29"/>
  <c r="AK123" i="29"/>
  <c r="AJ123" i="29"/>
  <c r="AI123" i="29"/>
  <c r="AK135" i="29"/>
  <c r="AJ135" i="29"/>
  <c r="AI135" i="29"/>
  <c r="F469" i="29"/>
  <c r="F468" i="29"/>
  <c r="F631" i="29"/>
  <c r="F632" i="29"/>
  <c r="AK318" i="29"/>
  <c r="AJ318" i="29"/>
  <c r="AI318" i="29"/>
  <c r="F513" i="29"/>
  <c r="F514" i="29"/>
  <c r="AJ213" i="29"/>
  <c r="AI213" i="29"/>
  <c r="AK213" i="29"/>
  <c r="AI267" i="29"/>
  <c r="AI113" i="29"/>
  <c r="AI112" i="29"/>
  <c r="AK198" i="29"/>
  <c r="AJ198" i="29"/>
  <c r="AI198" i="29"/>
  <c r="AJ207" i="29"/>
  <c r="AI207" i="29"/>
  <c r="AK253" i="29"/>
  <c r="AI346" i="29"/>
  <c r="AK346" i="29"/>
  <c r="AJ346" i="29"/>
  <c r="AK349" i="29"/>
  <c r="AJ349" i="29"/>
  <c r="AI349" i="29"/>
  <c r="F677" i="29"/>
  <c r="F676" i="29"/>
  <c r="AK183" i="29"/>
  <c r="AJ183" i="29"/>
  <c r="AI183" i="29"/>
  <c r="AK334" i="29"/>
  <c r="AJ334" i="29"/>
  <c r="AI334" i="29"/>
  <c r="AK155" i="29"/>
  <c r="AJ155" i="29"/>
  <c r="AI155" i="29"/>
  <c r="AI121" i="29"/>
  <c r="AK121" i="29"/>
  <c r="AJ121" i="29"/>
  <c r="AI138" i="29"/>
  <c r="AK138" i="29"/>
  <c r="AJ138" i="29"/>
  <c r="F482" i="29"/>
  <c r="F483" i="29"/>
  <c r="F542" i="29"/>
  <c r="F541" i="29"/>
  <c r="AK290" i="29"/>
  <c r="AI290" i="29"/>
  <c r="AJ290" i="29"/>
  <c r="AK289" i="29"/>
  <c r="AJ289" i="29"/>
  <c r="AI289" i="29"/>
  <c r="AK258" i="29"/>
  <c r="AJ258" i="29"/>
  <c r="AI258" i="29"/>
  <c r="AK256" i="29"/>
  <c r="AJ256" i="29"/>
  <c r="AI256" i="29"/>
  <c r="AI117" i="29"/>
  <c r="AI208" i="29"/>
  <c r="AK208" i="29"/>
  <c r="AK233" i="29"/>
  <c r="AJ233" i="29"/>
  <c r="AI233" i="29"/>
  <c r="AK181" i="29"/>
  <c r="AJ181" i="29"/>
  <c r="AI181" i="29"/>
  <c r="AK332" i="29"/>
  <c r="AJ332" i="29"/>
  <c r="AI332" i="29"/>
  <c r="AK166" i="29"/>
  <c r="AJ166" i="29"/>
  <c r="AI166" i="29"/>
  <c r="AK368" i="29"/>
  <c r="AJ368" i="29"/>
  <c r="AI368" i="29"/>
  <c r="AK152" i="29"/>
  <c r="AJ152" i="29"/>
  <c r="AI152" i="29"/>
  <c r="F424" i="29"/>
  <c r="F423" i="29"/>
  <c r="AI136" i="29"/>
  <c r="AK136" i="29"/>
  <c r="AJ136" i="29"/>
  <c r="AK143" i="29"/>
  <c r="AJ143" i="29"/>
  <c r="AI143" i="29"/>
  <c r="F497" i="29"/>
  <c r="F496" i="29"/>
  <c r="AK326" i="29"/>
  <c r="AJ326" i="29"/>
  <c r="AI326" i="29"/>
  <c r="AK278" i="29"/>
  <c r="AJ278" i="29"/>
  <c r="AI278" i="29"/>
  <c r="AK272" i="29"/>
  <c r="AJ272" i="29"/>
  <c r="AI272" i="29"/>
  <c r="F528" i="29"/>
  <c r="F527" i="29"/>
  <c r="AK219" i="29"/>
  <c r="AJ219" i="29"/>
  <c r="AI219" i="29"/>
  <c r="AK107" i="29"/>
  <c r="AJ107" i="29"/>
  <c r="AI107" i="29"/>
  <c r="AK199" i="29"/>
  <c r="AJ199" i="29"/>
  <c r="AI199" i="29"/>
  <c r="AJ205" i="29"/>
  <c r="AK205" i="29"/>
  <c r="AI205" i="29"/>
  <c r="AK301" i="29"/>
  <c r="AJ301" i="29"/>
  <c r="AI301" i="29"/>
  <c r="AI252" i="29"/>
  <c r="AJ242" i="29"/>
  <c r="AI242" i="29"/>
  <c r="AK242" i="29"/>
  <c r="F753" i="29"/>
  <c r="F752" i="29"/>
  <c r="AK236" i="29"/>
  <c r="AI236" i="29"/>
  <c r="AJ236" i="29"/>
  <c r="AJ226" i="29"/>
  <c r="AI226" i="29"/>
  <c r="AK226" i="29"/>
  <c r="AK191" i="29"/>
  <c r="AJ191" i="29"/>
  <c r="AI191" i="29"/>
  <c r="AK168" i="29"/>
  <c r="AJ168" i="29"/>
  <c r="AI168" i="29"/>
  <c r="AJ361" i="29"/>
  <c r="AI361" i="29"/>
  <c r="AK361" i="29"/>
  <c r="AI154" i="29"/>
  <c r="AJ154" i="29"/>
  <c r="AK154" i="29"/>
  <c r="AI156" i="29"/>
  <c r="F452" i="29"/>
  <c r="F451" i="29"/>
  <c r="F842" i="29"/>
  <c r="F843" i="29"/>
  <c r="AI317" i="29"/>
  <c r="AK317" i="29"/>
  <c r="AJ317" i="29"/>
  <c r="AI270" i="29"/>
  <c r="AK270" i="29"/>
  <c r="AJ270" i="29"/>
  <c r="AK211" i="29"/>
  <c r="AJ211" i="29"/>
  <c r="AI211" i="29"/>
  <c r="AK264" i="29"/>
  <c r="AJ264" i="29"/>
  <c r="AI264" i="29"/>
  <c r="AI116" i="29"/>
  <c r="AK111" i="29"/>
  <c r="AJ203" i="29"/>
  <c r="AI203" i="29"/>
  <c r="AK244" i="29"/>
  <c r="AJ244" i="29"/>
  <c r="AI244" i="29"/>
  <c r="AI246" i="29"/>
  <c r="AK347" i="29"/>
  <c r="AI347" i="29"/>
  <c r="AJ347" i="29"/>
  <c r="F781" i="29"/>
  <c r="F780" i="29"/>
  <c r="AK182" i="29"/>
  <c r="AJ182" i="29"/>
  <c r="AI182" i="29"/>
  <c r="AI340" i="29"/>
  <c r="AK174" i="29"/>
  <c r="AJ174" i="29"/>
  <c r="AI174" i="29"/>
  <c r="AI122" i="29"/>
  <c r="AK122" i="29"/>
  <c r="AJ122" i="29"/>
  <c r="F438" i="29"/>
  <c r="F437" i="29"/>
  <c r="AI146" i="29"/>
  <c r="AK146" i="29"/>
  <c r="AJ146" i="29"/>
  <c r="F871" i="29"/>
  <c r="F870" i="29"/>
  <c r="AK315" i="29"/>
  <c r="AJ315" i="29"/>
  <c r="AI315" i="29"/>
  <c r="AJ214" i="29"/>
  <c r="AK214" i="29"/>
  <c r="AI214" i="29"/>
  <c r="AI287" i="29"/>
  <c r="AK287" i="29"/>
  <c r="AJ287" i="29"/>
  <c r="E722" i="29"/>
  <c r="E721" i="29"/>
  <c r="AK206" i="29"/>
  <c r="AK309" i="29"/>
  <c r="AJ309" i="29"/>
  <c r="AI309" i="29"/>
  <c r="AI348" i="29"/>
  <c r="AK348" i="29"/>
  <c r="AJ348" i="29"/>
  <c r="F767" i="29"/>
  <c r="F766" i="29"/>
  <c r="AK228" i="29"/>
  <c r="AJ228" i="29"/>
  <c r="AI228" i="29"/>
  <c r="AJ180" i="29"/>
  <c r="AI180" i="29"/>
  <c r="AK180" i="29"/>
  <c r="AJ167" i="29"/>
  <c r="AI167" i="29"/>
  <c r="AK167" i="29"/>
  <c r="AI363" i="29"/>
  <c r="AK363" i="29"/>
  <c r="AJ363" i="29"/>
  <c r="AI157" i="29"/>
  <c r="F797" i="29"/>
  <c r="F798" i="29"/>
  <c r="F857" i="29"/>
  <c r="F856" i="29"/>
  <c r="AI319" i="29"/>
  <c r="AK281" i="29"/>
  <c r="AJ281" i="29"/>
  <c r="AI281" i="29"/>
  <c r="AK212" i="29"/>
  <c r="AJ212" i="29"/>
  <c r="AI212" i="29"/>
  <c r="E708" i="29"/>
  <c r="E707" i="29"/>
  <c r="AK110" i="29"/>
  <c r="AJ110" i="29"/>
  <c r="AI110" i="29"/>
  <c r="AK197" i="29"/>
  <c r="AJ197" i="29"/>
  <c r="AI197" i="29"/>
  <c r="AK303" i="29"/>
  <c r="AI303" i="29"/>
  <c r="AJ303" i="29"/>
  <c r="AK302" i="29"/>
  <c r="AJ302" i="29"/>
  <c r="AI302" i="29"/>
  <c r="AJ243" i="29"/>
  <c r="AK243" i="29"/>
  <c r="AI243" i="29"/>
  <c r="AJ227" i="29"/>
  <c r="AK227" i="29"/>
  <c r="AI227" i="29"/>
  <c r="AI337" i="29"/>
  <c r="AK335" i="29"/>
  <c r="AJ335" i="29"/>
  <c r="AI335" i="29"/>
  <c r="AK169" i="29"/>
  <c r="AJ169" i="29"/>
  <c r="AI169" i="29"/>
  <c r="AI371" i="29"/>
  <c r="AK371" i="29"/>
  <c r="AJ371" i="29"/>
  <c r="F901" i="29"/>
  <c r="F902" i="29"/>
  <c r="AI163" i="29"/>
  <c r="AI161" i="29"/>
  <c r="AK124" i="29"/>
  <c r="AJ124" i="29"/>
  <c r="AI124" i="29"/>
  <c r="F811" i="29"/>
  <c r="F812" i="29"/>
  <c r="F604" i="29"/>
  <c r="F603" i="29"/>
  <c r="AK323" i="29"/>
  <c r="AJ323" i="29"/>
  <c r="AI323" i="29"/>
  <c r="AK271" i="29"/>
  <c r="AJ271" i="29"/>
  <c r="AI271" i="29"/>
  <c r="AK273" i="29"/>
  <c r="AJ273" i="29"/>
  <c r="AI273" i="29"/>
  <c r="AI257" i="29"/>
  <c r="AK257" i="29"/>
  <c r="AJ257" i="29"/>
  <c r="AK259" i="29"/>
  <c r="AJ259" i="29"/>
  <c r="AI259" i="29"/>
  <c r="E735" i="29"/>
  <c r="E736" i="29"/>
  <c r="AI108" i="29"/>
  <c r="AK108" i="29"/>
  <c r="AJ108" i="29"/>
  <c r="AJ114" i="29"/>
  <c r="AI312" i="29"/>
  <c r="AK245" i="29"/>
  <c r="AJ245" i="29"/>
  <c r="AI245" i="29"/>
  <c r="AI247" i="29"/>
  <c r="AK354" i="29"/>
  <c r="AI354" i="29"/>
  <c r="AJ354" i="29"/>
  <c r="AJ188" i="29"/>
  <c r="AI188" i="29"/>
  <c r="AK188" i="29"/>
  <c r="AK360" i="29"/>
  <c r="AJ360" i="29"/>
  <c r="AI360" i="29"/>
  <c r="F916" i="29"/>
  <c r="F915" i="29"/>
  <c r="AK153" i="29"/>
  <c r="AJ153" i="29"/>
  <c r="AI153" i="29"/>
  <c r="AI162" i="29"/>
  <c r="AK162" i="29"/>
  <c r="F826" i="29"/>
  <c r="F825" i="29"/>
  <c r="AJ91" i="29"/>
  <c r="AI91" i="29"/>
  <c r="AK91" i="29"/>
  <c r="AJ90" i="29"/>
  <c r="AI90" i="29"/>
  <c r="AK90" i="29"/>
  <c r="AK76" i="29"/>
  <c r="AJ76" i="29"/>
  <c r="AI76" i="29"/>
  <c r="AK77" i="29"/>
  <c r="AJ77" i="29"/>
  <c r="AI77" i="29"/>
  <c r="I66" i="29"/>
  <c r="R68" i="29"/>
  <c r="S68" i="29"/>
  <c r="K66" i="29"/>
  <c r="K71" i="29"/>
  <c r="Y71" i="29"/>
  <c r="Z71" i="29"/>
  <c r="Z66" i="29"/>
  <c r="F71" i="29"/>
  <c r="AG71" i="29"/>
  <c r="T71" i="29"/>
  <c r="H67" i="29"/>
  <c r="AB66" i="29"/>
  <c r="G71" i="29"/>
  <c r="AC71" i="29"/>
  <c r="U71" i="29"/>
  <c r="X71" i="29"/>
  <c r="AD71" i="29"/>
  <c r="AA71" i="29"/>
  <c r="Q71" i="29"/>
  <c r="L71" i="29"/>
  <c r="N71" i="29"/>
  <c r="AH71" i="29"/>
  <c r="J71" i="29"/>
  <c r="M71" i="29"/>
  <c r="S71" i="29"/>
  <c r="E71" i="29"/>
  <c r="AF67" i="29"/>
  <c r="AB71" i="29"/>
  <c r="P71" i="29"/>
  <c r="G66" i="29"/>
  <c r="AC66" i="29"/>
  <c r="T66" i="29"/>
  <c r="AD66" i="29"/>
  <c r="G69" i="29"/>
  <c r="AF69" i="29"/>
  <c r="J66" i="29"/>
  <c r="Q66" i="29"/>
  <c r="R71" i="29"/>
  <c r="AE71" i="29"/>
  <c r="H71" i="29"/>
  <c r="AD69" i="29"/>
  <c r="G68" i="29"/>
  <c r="AE68" i="29"/>
  <c r="P68" i="29"/>
  <c r="N66" i="29"/>
  <c r="H66" i="29"/>
  <c r="E66" i="29"/>
  <c r="V66" i="29"/>
  <c r="AE66" i="29"/>
  <c r="F66" i="29"/>
  <c r="O67" i="29"/>
  <c r="Y66" i="29"/>
  <c r="P66" i="29"/>
  <c r="L66" i="29"/>
  <c r="X66" i="29"/>
  <c r="O66" i="29"/>
  <c r="T68" i="29"/>
  <c r="W68" i="29"/>
  <c r="AB67" i="29"/>
  <c r="AE67" i="29"/>
  <c r="W66" i="29"/>
  <c r="AG66" i="29"/>
  <c r="AH66" i="29"/>
  <c r="U66" i="29"/>
  <c r="AA73" i="29"/>
  <c r="L73" i="29"/>
  <c r="K73" i="29"/>
  <c r="AH73" i="29"/>
  <c r="V73" i="29"/>
  <c r="F73" i="29"/>
  <c r="AG73" i="29"/>
  <c r="U73" i="29"/>
  <c r="M73" i="29"/>
  <c r="O73" i="29"/>
  <c r="E73" i="29"/>
  <c r="Q73" i="29"/>
  <c r="Y73" i="29"/>
  <c r="R73" i="29"/>
  <c r="X73" i="29"/>
  <c r="S73" i="29"/>
  <c r="AC73" i="29"/>
  <c r="T73" i="29"/>
  <c r="AE73" i="29"/>
  <c r="J73" i="29"/>
  <c r="AB73" i="29"/>
  <c r="H73" i="29"/>
  <c r="W73" i="29"/>
  <c r="I73" i="29"/>
  <c r="N73" i="29"/>
  <c r="V67" i="29"/>
  <c r="M66" i="29"/>
  <c r="Z67" i="29"/>
  <c r="I67" i="29"/>
  <c r="AA72" i="29"/>
  <c r="X72" i="29"/>
  <c r="J72" i="29"/>
  <c r="P72" i="29"/>
  <c r="AB72" i="29"/>
  <c r="H72" i="29"/>
  <c r="W72" i="29"/>
  <c r="I72" i="29"/>
  <c r="N72" i="29"/>
  <c r="Z72" i="29"/>
  <c r="L72" i="29"/>
  <c r="G72" i="29"/>
  <c r="K72" i="29"/>
  <c r="AH72" i="29"/>
  <c r="V72" i="29"/>
  <c r="F72" i="29"/>
  <c r="AG72" i="29"/>
  <c r="U72" i="29"/>
  <c r="M72" i="29"/>
  <c r="O72" i="29"/>
  <c r="E72" i="29"/>
  <c r="Q72" i="29"/>
  <c r="AF72" i="29"/>
  <c r="Y72" i="29"/>
  <c r="R72" i="29"/>
  <c r="AD72" i="29"/>
  <c r="S72" i="29"/>
  <c r="AC72" i="29"/>
  <c r="T72" i="29"/>
  <c r="AE72" i="29"/>
  <c r="AA70" i="29"/>
  <c r="V70" i="29"/>
  <c r="F70" i="29"/>
  <c r="F958" i="29" s="1"/>
  <c r="AG70" i="29"/>
  <c r="U70" i="29"/>
  <c r="U958" i="29" s="1"/>
  <c r="M70" i="29"/>
  <c r="M958" i="29" s="1"/>
  <c r="O70" i="29"/>
  <c r="E70" i="29"/>
  <c r="Y70" i="29"/>
  <c r="Y958" i="29" s="1"/>
  <c r="R70" i="29"/>
  <c r="R958" i="29" s="1"/>
  <c r="AC70" i="29"/>
  <c r="T70" i="29"/>
  <c r="AE70" i="29"/>
  <c r="Q70" i="29"/>
  <c r="J70" i="29"/>
  <c r="P70" i="29"/>
  <c r="AB70" i="29"/>
  <c r="AB958" i="29" s="1"/>
  <c r="H70" i="29"/>
  <c r="H958" i="29" s="1"/>
  <c r="W70" i="29"/>
  <c r="W958" i="29" s="1"/>
  <c r="N70" i="29"/>
  <c r="I70" i="29"/>
  <c r="L70" i="29"/>
  <c r="L958" i="29" s="1"/>
  <c r="AH70" i="29"/>
  <c r="G70" i="29"/>
  <c r="K70" i="29"/>
  <c r="E68" i="29"/>
  <c r="F68" i="29"/>
  <c r="G67" i="29"/>
  <c r="AA87" i="29"/>
  <c r="T87" i="29"/>
  <c r="Q87" i="29"/>
  <c r="Y87" i="29"/>
  <c r="N87" i="29"/>
  <c r="V87" i="29"/>
  <c r="AG87" i="29"/>
  <c r="E87" i="29"/>
  <c r="AB87" i="29"/>
  <c r="W87" i="29"/>
  <c r="M87" i="29"/>
  <c r="O87" i="29"/>
  <c r="AF87" i="29"/>
  <c r="AF961" i="29" s="1"/>
  <c r="F87" i="29"/>
  <c r="AE87" i="29"/>
  <c r="I87" i="29"/>
  <c r="AD87" i="29"/>
  <c r="K87" i="29"/>
  <c r="Z87" i="29"/>
  <c r="G87" i="29"/>
  <c r="G961" i="29" s="1"/>
  <c r="AC87" i="29"/>
  <c r="P87" i="29"/>
  <c r="AH87" i="29"/>
  <c r="R87" i="29"/>
  <c r="X87" i="29"/>
  <c r="L87" i="29"/>
  <c r="H87" i="29"/>
  <c r="S87" i="29"/>
  <c r="U87" i="29"/>
  <c r="J87" i="29"/>
  <c r="K67" i="29"/>
  <c r="W67" i="29"/>
  <c r="X67" i="29"/>
  <c r="G51" i="29"/>
  <c r="G50" i="29"/>
  <c r="X68" i="29"/>
  <c r="Y67" i="29"/>
  <c r="AD67" i="29"/>
  <c r="P67" i="29"/>
  <c r="AC67" i="29"/>
  <c r="V68" i="29"/>
  <c r="Z68" i="29"/>
  <c r="S67" i="29"/>
  <c r="J67" i="29"/>
  <c r="AH68" i="29"/>
  <c r="R67" i="29"/>
  <c r="N67" i="29"/>
  <c r="U67" i="29"/>
  <c r="AF68" i="29"/>
  <c r="F67" i="29"/>
  <c r="T67" i="29"/>
  <c r="M67" i="29"/>
  <c r="O68" i="29"/>
  <c r="E67" i="29"/>
  <c r="L67" i="29"/>
  <c r="AG67" i="29"/>
  <c r="AI234" i="14"/>
  <c r="AH234" i="14"/>
  <c r="AI1057" i="29"/>
  <c r="K41" i="54"/>
  <c r="AA69" i="29"/>
  <c r="Y69" i="29"/>
  <c r="H69" i="29"/>
  <c r="O69" i="29"/>
  <c r="T69" i="29"/>
  <c r="L69" i="29"/>
  <c r="R69" i="29"/>
  <c r="I69" i="29"/>
  <c r="Q69" i="29"/>
  <c r="E69" i="29"/>
  <c r="J69" i="29"/>
  <c r="P69" i="29"/>
  <c r="V69" i="29"/>
  <c r="K69" i="29"/>
  <c r="AH69" i="29"/>
  <c r="W69" i="29"/>
  <c r="AC69" i="29"/>
  <c r="AG69" i="29"/>
  <c r="AE69" i="29"/>
  <c r="N69" i="29"/>
  <c r="AB69" i="29"/>
  <c r="U69" i="29"/>
  <c r="X69" i="29"/>
  <c r="F69" i="29"/>
  <c r="M69" i="29"/>
  <c r="AA68" i="29"/>
  <c r="AG68" i="29"/>
  <c r="H68" i="29"/>
  <c r="K68" i="29"/>
  <c r="U68" i="29"/>
  <c r="AA67" i="29"/>
  <c r="Q67" i="29"/>
  <c r="S17" i="14"/>
  <c r="S112" i="14" s="1"/>
  <c r="S200" i="14"/>
  <c r="G555" i="29"/>
  <c r="I17" i="14"/>
  <c r="I8" i="29" s="1"/>
  <c r="I21" i="29" s="1"/>
  <c r="I10" i="29"/>
  <c r="Z10" i="29"/>
  <c r="Z17" i="14"/>
  <c r="Z201" i="14" s="1"/>
  <c r="M200" i="14"/>
  <c r="AA200" i="14"/>
  <c r="H200" i="14"/>
  <c r="H10" i="29"/>
  <c r="M17" i="14"/>
  <c r="M42" i="14" s="1"/>
  <c r="M72" i="14" s="1"/>
  <c r="X10" i="29"/>
  <c r="AA17" i="14"/>
  <c r="AA201" i="14" s="1"/>
  <c r="X17" i="14"/>
  <c r="X42" i="14" s="1"/>
  <c r="X72" i="14" s="1"/>
  <c r="AD200" i="14"/>
  <c r="P200" i="14"/>
  <c r="L10" i="29"/>
  <c r="L17" i="14"/>
  <c r="L8" i="29" s="1"/>
  <c r="L21" i="29" s="1"/>
  <c r="AB17" i="14"/>
  <c r="AB42" i="14" s="1"/>
  <c r="AB72" i="14" s="1"/>
  <c r="AB200" i="14"/>
  <c r="Q17" i="14"/>
  <c r="Q201" i="14" s="1"/>
  <c r="AG200" i="14"/>
  <c r="V10" i="29"/>
  <c r="V17" i="14"/>
  <c r="V201" i="14" s="1"/>
  <c r="AG10" i="29"/>
  <c r="P10" i="29"/>
  <c r="Q10" i="29"/>
  <c r="R10" i="29"/>
  <c r="O200" i="14"/>
  <c r="R200" i="14"/>
  <c r="O10" i="29"/>
  <c r="AH17" i="14"/>
  <c r="AH8" i="29" s="1"/>
  <c r="AH21" i="29" s="1"/>
  <c r="AF10" i="29"/>
  <c r="AF17" i="14"/>
  <c r="AF201" i="14" s="1"/>
  <c r="W10" i="29"/>
  <c r="W17" i="14"/>
  <c r="W112" i="14" s="1"/>
  <c r="W200" i="14"/>
  <c r="F17" i="14"/>
  <c r="F8" i="29" s="1"/>
  <c r="F21" i="29" s="1"/>
  <c r="J10" i="29"/>
  <c r="F200" i="14"/>
  <c r="J17" i="14"/>
  <c r="AD10" i="29"/>
  <c r="E10" i="29"/>
  <c r="J200" i="14"/>
  <c r="E17" i="14"/>
  <c r="E112" i="14" s="1"/>
  <c r="E200" i="14"/>
  <c r="K200" i="14"/>
  <c r="AC10" i="29"/>
  <c r="AH200" i="14"/>
  <c r="N200" i="14"/>
  <c r="AC17" i="14"/>
  <c r="AC42" i="14" s="1"/>
  <c r="AC72" i="14" s="1"/>
  <c r="AC200" i="14"/>
  <c r="K10" i="29"/>
  <c r="AA100" i="29"/>
  <c r="J100" i="29"/>
  <c r="G100" i="29"/>
  <c r="AF100" i="29"/>
  <c r="AD100" i="29"/>
  <c r="N100" i="29"/>
  <c r="P100" i="29"/>
  <c r="AG100" i="29"/>
  <c r="AC100" i="29"/>
  <c r="H100" i="29"/>
  <c r="F100" i="29"/>
  <c r="U100" i="29"/>
  <c r="AB100" i="29"/>
  <c r="X100" i="29"/>
  <c r="AH100" i="29"/>
  <c r="V100" i="29"/>
  <c r="Y100" i="29"/>
  <c r="M100" i="29"/>
  <c r="Z100" i="29"/>
  <c r="AE100" i="29"/>
  <c r="I100" i="29"/>
  <c r="T100" i="29"/>
  <c r="W100" i="29"/>
  <c r="E100" i="29"/>
  <c r="K100" i="29"/>
  <c r="S100" i="29"/>
  <c r="Q100" i="29"/>
  <c r="R100" i="29"/>
  <c r="O100" i="29"/>
  <c r="L100" i="29"/>
  <c r="AA95" i="29"/>
  <c r="G95" i="29"/>
  <c r="AF95" i="29"/>
  <c r="J95" i="29"/>
  <c r="P95" i="29"/>
  <c r="AD95" i="29"/>
  <c r="N95" i="29"/>
  <c r="F95" i="29"/>
  <c r="H95" i="29"/>
  <c r="AC95" i="29"/>
  <c r="AH95" i="29"/>
  <c r="U95" i="29"/>
  <c r="AG95" i="29"/>
  <c r="AB95" i="29"/>
  <c r="M95" i="29"/>
  <c r="V95" i="29"/>
  <c r="Z95" i="29"/>
  <c r="Y95" i="29"/>
  <c r="T95" i="29"/>
  <c r="X95" i="29"/>
  <c r="AE95" i="29"/>
  <c r="L95" i="29"/>
  <c r="W95" i="29"/>
  <c r="S95" i="29"/>
  <c r="R95" i="29"/>
  <c r="Q95" i="29"/>
  <c r="E95" i="29"/>
  <c r="K95" i="29"/>
  <c r="O95" i="29"/>
  <c r="I95" i="29"/>
  <c r="AA94" i="29"/>
  <c r="J94" i="29"/>
  <c r="G94" i="29"/>
  <c r="AF94" i="29"/>
  <c r="AD94" i="29"/>
  <c r="P94" i="29"/>
  <c r="N94" i="29"/>
  <c r="F94" i="29"/>
  <c r="AC94" i="29"/>
  <c r="H94" i="29"/>
  <c r="AG94" i="29"/>
  <c r="U94" i="29"/>
  <c r="AB94" i="29"/>
  <c r="X94" i="29"/>
  <c r="Y94" i="29"/>
  <c r="AH94" i="29"/>
  <c r="S94" i="29"/>
  <c r="AE94" i="29"/>
  <c r="T94" i="29"/>
  <c r="M94" i="29"/>
  <c r="Q94" i="29"/>
  <c r="R94" i="29"/>
  <c r="Z94" i="29"/>
  <c r="W94" i="29"/>
  <c r="V94" i="29"/>
  <c r="I94" i="29"/>
  <c r="E94" i="29"/>
  <c r="K94" i="29"/>
  <c r="L94" i="29"/>
  <c r="O94" i="29"/>
  <c r="AA86" i="29"/>
  <c r="S86" i="29"/>
  <c r="U86" i="29"/>
  <c r="AG86" i="29"/>
  <c r="Q86" i="29"/>
  <c r="W86" i="29"/>
  <c r="AH86" i="29"/>
  <c r="T86" i="29"/>
  <c r="E86" i="29"/>
  <c r="M86" i="29"/>
  <c r="AE86" i="29"/>
  <c r="Y86" i="29"/>
  <c r="Z86" i="29"/>
  <c r="I86" i="29"/>
  <c r="AF86" i="29"/>
  <c r="R86" i="29"/>
  <c r="O86" i="29"/>
  <c r="AD86" i="29"/>
  <c r="G86" i="29"/>
  <c r="J86" i="29"/>
  <c r="V86" i="29"/>
  <c r="X86" i="29"/>
  <c r="F86" i="29"/>
  <c r="N86" i="29"/>
  <c r="K86" i="29"/>
  <c r="L86" i="29"/>
  <c r="AC86" i="29"/>
  <c r="P86" i="29"/>
  <c r="AB86" i="29"/>
  <c r="H86" i="29"/>
  <c r="AA97" i="29"/>
  <c r="J97" i="29"/>
  <c r="AF97" i="29"/>
  <c r="G97" i="29"/>
  <c r="N97" i="29"/>
  <c r="AD97" i="29"/>
  <c r="P97" i="29"/>
  <c r="H97" i="29"/>
  <c r="AC97" i="29"/>
  <c r="AG97" i="29"/>
  <c r="F97" i="29"/>
  <c r="AB97" i="29"/>
  <c r="Y97" i="29"/>
  <c r="AH97" i="29"/>
  <c r="X97" i="29"/>
  <c r="U97" i="29"/>
  <c r="S97" i="29"/>
  <c r="Q97" i="29"/>
  <c r="M97" i="29"/>
  <c r="AE97" i="29"/>
  <c r="T97" i="29"/>
  <c r="Z97" i="29"/>
  <c r="W97" i="29"/>
  <c r="V97" i="29"/>
  <c r="I97" i="29"/>
  <c r="E97" i="29"/>
  <c r="L97" i="29"/>
  <c r="O97" i="29"/>
  <c r="R97" i="29"/>
  <c r="K97" i="29"/>
  <c r="AA80" i="29"/>
  <c r="S80" i="29"/>
  <c r="U80" i="29"/>
  <c r="AG80" i="29"/>
  <c r="Q80" i="29"/>
  <c r="AH80" i="29"/>
  <c r="T80" i="29"/>
  <c r="E80" i="29"/>
  <c r="Y80" i="29"/>
  <c r="M80" i="29"/>
  <c r="W80" i="29"/>
  <c r="AE80" i="29"/>
  <c r="I80" i="29"/>
  <c r="O80" i="29"/>
  <c r="Z80" i="29"/>
  <c r="R80" i="29"/>
  <c r="G80" i="29"/>
  <c r="AF80" i="29"/>
  <c r="J80" i="29"/>
  <c r="AD80" i="29"/>
  <c r="X80" i="29"/>
  <c r="F80" i="29"/>
  <c r="AB80" i="29"/>
  <c r="N80" i="29"/>
  <c r="K80" i="29"/>
  <c r="H80" i="29"/>
  <c r="V80" i="29"/>
  <c r="L80" i="29"/>
  <c r="AC80" i="29"/>
  <c r="P80" i="29"/>
  <c r="AA82" i="29"/>
  <c r="S82" i="29"/>
  <c r="U82" i="29"/>
  <c r="T82" i="29"/>
  <c r="E82" i="29"/>
  <c r="AH82" i="29"/>
  <c r="AG82" i="29"/>
  <c r="I82" i="29"/>
  <c r="W82" i="29"/>
  <c r="M82" i="29"/>
  <c r="Z82" i="29"/>
  <c r="AE82" i="29"/>
  <c r="Q82" i="29"/>
  <c r="Y82" i="29"/>
  <c r="R82" i="29"/>
  <c r="AD82" i="29"/>
  <c r="AF82" i="29"/>
  <c r="O82" i="29"/>
  <c r="J82" i="29"/>
  <c r="G82" i="29"/>
  <c r="V82" i="29"/>
  <c r="X82" i="29"/>
  <c r="P82" i="29"/>
  <c r="F82" i="29"/>
  <c r="N82" i="29"/>
  <c r="K82" i="29"/>
  <c r="L82" i="29"/>
  <c r="AB82" i="29"/>
  <c r="AC82" i="29"/>
  <c r="H82" i="29"/>
  <c r="AA96" i="29"/>
  <c r="J96" i="29"/>
  <c r="AD96" i="29"/>
  <c r="AF96" i="29"/>
  <c r="G96" i="29"/>
  <c r="P96" i="29"/>
  <c r="H96" i="29"/>
  <c r="N96" i="29"/>
  <c r="F96" i="29"/>
  <c r="AG96" i="29"/>
  <c r="AC96" i="29"/>
  <c r="U96" i="29"/>
  <c r="Y96" i="29"/>
  <c r="AB96" i="29"/>
  <c r="AH96" i="29"/>
  <c r="M96" i="29"/>
  <c r="X96" i="29"/>
  <c r="AE96" i="29"/>
  <c r="T96" i="29"/>
  <c r="V96" i="29"/>
  <c r="Z96" i="29"/>
  <c r="L96" i="29"/>
  <c r="R96" i="29"/>
  <c r="O96" i="29"/>
  <c r="I96" i="29"/>
  <c r="S96" i="29"/>
  <c r="Q96" i="29"/>
  <c r="W96" i="29"/>
  <c r="E96" i="29"/>
  <c r="K96" i="29"/>
  <c r="AA99" i="29"/>
  <c r="AF99" i="29"/>
  <c r="J99" i="29"/>
  <c r="G99" i="29"/>
  <c r="P99" i="29"/>
  <c r="AD99" i="29"/>
  <c r="H99" i="29"/>
  <c r="N99" i="29"/>
  <c r="F99" i="29"/>
  <c r="AG99" i="29"/>
  <c r="U99" i="29"/>
  <c r="Y99" i="29"/>
  <c r="M99" i="29"/>
  <c r="X99" i="29"/>
  <c r="AH99" i="29"/>
  <c r="AE99" i="29"/>
  <c r="T99" i="29"/>
  <c r="S99" i="29"/>
  <c r="AB99" i="29"/>
  <c r="AC99" i="29"/>
  <c r="E99" i="29"/>
  <c r="L99" i="29"/>
  <c r="R99" i="29"/>
  <c r="O99" i="29"/>
  <c r="Q99" i="29"/>
  <c r="Z99" i="29"/>
  <c r="I99" i="29"/>
  <c r="K99" i="29"/>
  <c r="V99" i="29"/>
  <c r="W99" i="29"/>
  <c r="AA81" i="29"/>
  <c r="AG81" i="29"/>
  <c r="S81" i="29"/>
  <c r="U81" i="29"/>
  <c r="T81" i="29"/>
  <c r="E81" i="29"/>
  <c r="AH81" i="29"/>
  <c r="Q81" i="29"/>
  <c r="AE81" i="29"/>
  <c r="Y81" i="29"/>
  <c r="M81" i="29"/>
  <c r="I81" i="29"/>
  <c r="W81" i="29"/>
  <c r="Z81" i="29"/>
  <c r="O81" i="29"/>
  <c r="G81" i="29"/>
  <c r="R81" i="29"/>
  <c r="AF81" i="29"/>
  <c r="AD81" i="29"/>
  <c r="X81" i="29"/>
  <c r="J81" i="29"/>
  <c r="V81" i="29"/>
  <c r="N81" i="29"/>
  <c r="H81" i="29"/>
  <c r="P81" i="29"/>
  <c r="K81" i="29"/>
  <c r="L81" i="29"/>
  <c r="AB81" i="29"/>
  <c r="F81" i="29"/>
  <c r="AC81" i="29"/>
  <c r="AA85" i="29"/>
  <c r="S85" i="29"/>
  <c r="AG85" i="29"/>
  <c r="T85" i="29"/>
  <c r="U85" i="29"/>
  <c r="Q85" i="29"/>
  <c r="W85" i="29"/>
  <c r="AH85" i="29"/>
  <c r="Y85" i="29"/>
  <c r="O85" i="29"/>
  <c r="I85" i="29"/>
  <c r="E85" i="29"/>
  <c r="AE85" i="29"/>
  <c r="G85" i="29"/>
  <c r="R85" i="29"/>
  <c r="AD85" i="29"/>
  <c r="Z85" i="29"/>
  <c r="AF85" i="29"/>
  <c r="M85" i="29"/>
  <c r="V85" i="29"/>
  <c r="X85" i="29"/>
  <c r="J85" i="29"/>
  <c r="AC85" i="29"/>
  <c r="K85" i="29"/>
  <c r="P85" i="29"/>
  <c r="N85" i="29"/>
  <c r="H85" i="29"/>
  <c r="L85" i="29"/>
  <c r="F85" i="29"/>
  <c r="AB85" i="29"/>
  <c r="AA83" i="29"/>
  <c r="T83" i="29"/>
  <c r="AG83" i="29"/>
  <c r="S83" i="29"/>
  <c r="U83" i="29"/>
  <c r="Q83" i="29"/>
  <c r="Z83" i="29"/>
  <c r="AH83" i="29"/>
  <c r="E83" i="29"/>
  <c r="Y83" i="29"/>
  <c r="M83" i="29"/>
  <c r="W83" i="29"/>
  <c r="AE83" i="29"/>
  <c r="I83" i="29"/>
  <c r="AF83" i="29"/>
  <c r="O83" i="29"/>
  <c r="G83" i="29"/>
  <c r="AD83" i="29"/>
  <c r="R83" i="29"/>
  <c r="J83" i="29"/>
  <c r="V83" i="29"/>
  <c r="X83" i="29"/>
  <c r="P83" i="29"/>
  <c r="K83" i="29"/>
  <c r="L83" i="29"/>
  <c r="AB83" i="29"/>
  <c r="AC83" i="29"/>
  <c r="H83" i="29"/>
  <c r="N83" i="29"/>
  <c r="F83" i="29"/>
  <c r="N17" i="14"/>
  <c r="N42" i="14" s="1"/>
  <c r="N72" i="14" s="1"/>
  <c r="K17" i="14"/>
  <c r="K8" i="29" s="1"/>
  <c r="K21" i="29" s="1"/>
  <c r="N10" i="29"/>
  <c r="AK9" i="29"/>
  <c r="AJ9" i="29"/>
  <c r="AI9" i="29"/>
  <c r="F887" i="29"/>
  <c r="F1020" i="29" s="1"/>
  <c r="H188" i="14"/>
  <c r="H187" i="14"/>
  <c r="H465" i="29"/>
  <c r="H645" i="29"/>
  <c r="H510" i="29"/>
  <c r="E886" i="29"/>
  <c r="I54" i="29"/>
  <c r="I1033" i="29" s="1"/>
  <c r="H898" i="29"/>
  <c r="H192" i="14"/>
  <c r="H191" i="14"/>
  <c r="AK101" i="29"/>
  <c r="AJ101" i="29"/>
  <c r="AI101" i="29"/>
  <c r="AI79" i="29"/>
  <c r="AK79" i="29"/>
  <c r="AJ79" i="29"/>
  <c r="H420" i="29"/>
  <c r="AK62" i="29"/>
  <c r="AJ62" i="29"/>
  <c r="AI62" i="29"/>
  <c r="H44" i="29"/>
  <c r="H1061" i="29" s="1"/>
  <c r="G704" i="29"/>
  <c r="H45" i="29"/>
  <c r="H749" i="29"/>
  <c r="I46" i="29"/>
  <c r="H600" i="29"/>
  <c r="G75" i="14"/>
  <c r="AK92" i="29"/>
  <c r="AJ92" i="29"/>
  <c r="AI92" i="29"/>
  <c r="AK78" i="29"/>
  <c r="AJ78" i="29"/>
  <c r="AI78" i="29"/>
  <c r="AK98" i="29"/>
  <c r="AJ98" i="29"/>
  <c r="AI98" i="29"/>
  <c r="AI65" i="29"/>
  <c r="AK65" i="29"/>
  <c r="AJ65" i="29"/>
  <c r="AK63" i="29"/>
  <c r="AJ63" i="29"/>
  <c r="AI63" i="29"/>
  <c r="F226" i="14"/>
  <c r="E254" i="14" s="1"/>
  <c r="F76" i="14"/>
  <c r="AK84" i="29"/>
  <c r="AJ84" i="29"/>
  <c r="AI84" i="29"/>
  <c r="H839" i="29"/>
  <c r="I48" i="29"/>
  <c r="H794" i="29"/>
  <c r="I47" i="29"/>
  <c r="J196" i="14"/>
  <c r="J195" i="14"/>
  <c r="AK64" i="29"/>
  <c r="AJ64" i="29"/>
  <c r="AI64" i="29"/>
  <c r="AI93" i="29"/>
  <c r="AK93" i="29"/>
  <c r="AJ93" i="29"/>
  <c r="G52" i="29"/>
  <c r="G22" i="29"/>
  <c r="G1069" i="29" s="1"/>
  <c r="AB113" i="14"/>
  <c r="AB12" i="29"/>
  <c r="AB203" i="14"/>
  <c r="AA233" i="14" s="1"/>
  <c r="T12" i="29"/>
  <c r="T203" i="14"/>
  <c r="S233" i="14" s="1"/>
  <c r="T113" i="14"/>
  <c r="L203" i="14"/>
  <c r="K233" i="14" s="1"/>
  <c r="L113" i="14"/>
  <c r="L12" i="29"/>
  <c r="F1069" i="29"/>
  <c r="H131" i="14"/>
  <c r="I82" i="14" s="1"/>
  <c r="I943" i="29" s="1"/>
  <c r="I163" i="14"/>
  <c r="H22" i="29"/>
  <c r="H1069" i="29" s="1"/>
  <c r="H52" i="29"/>
  <c r="AI245" i="14"/>
  <c r="AH245" i="14"/>
  <c r="U240" i="14"/>
  <c r="AB240" i="14"/>
  <c r="Z203" i="14"/>
  <c r="Y233" i="14" s="1"/>
  <c r="Z113" i="14"/>
  <c r="Z12" i="29"/>
  <c r="AI237" i="14"/>
  <c r="AH237" i="14"/>
  <c r="AE112" i="14"/>
  <c r="AE201" i="14"/>
  <c r="AE42" i="14"/>
  <c r="AE72" i="14" s="1"/>
  <c r="AE8" i="29"/>
  <c r="AE21" i="29" s="1"/>
  <c r="K203" i="14"/>
  <c r="J233" i="14" s="1"/>
  <c r="K113" i="14"/>
  <c r="K12" i="29"/>
  <c r="G112" i="14"/>
  <c r="G201" i="14"/>
  <c r="G42" i="14"/>
  <c r="G72" i="14" s="1"/>
  <c r="G8" i="29"/>
  <c r="G21" i="29" s="1"/>
  <c r="F203" i="14"/>
  <c r="E233" i="14" s="1"/>
  <c r="F113" i="14"/>
  <c r="F12" i="29"/>
  <c r="AI243" i="14"/>
  <c r="AH243" i="14"/>
  <c r="AI235" i="14"/>
  <c r="AH235" i="14"/>
  <c r="Y113" i="14"/>
  <c r="Y203" i="14"/>
  <c r="X233" i="14" s="1"/>
  <c r="Y12" i="29"/>
  <c r="T112" i="14"/>
  <c r="T201" i="14"/>
  <c r="T42" i="14"/>
  <c r="T72" i="14" s="1"/>
  <c r="T8" i="29"/>
  <c r="T21" i="29" s="1"/>
  <c r="P201" i="14"/>
  <c r="P112" i="14"/>
  <c r="P42" i="14"/>
  <c r="P72" i="14" s="1"/>
  <c r="P8" i="29"/>
  <c r="P21" i="29" s="1"/>
  <c r="E203" i="14"/>
  <c r="E113" i="14"/>
  <c r="AI22" i="14"/>
  <c r="E12" i="29"/>
  <c r="E1082" i="29" s="1"/>
  <c r="R203" i="14"/>
  <c r="Q233" i="14" s="1"/>
  <c r="R113" i="14"/>
  <c r="R12" i="29"/>
  <c r="H201" i="14"/>
  <c r="H112" i="14"/>
  <c r="H42" i="14"/>
  <c r="H72" i="14" s="1"/>
  <c r="H8" i="29"/>
  <c r="H21" i="29" s="1"/>
  <c r="T240" i="14"/>
  <c r="AI236" i="14"/>
  <c r="AH236" i="14"/>
  <c r="AG201" i="14"/>
  <c r="AG112" i="14"/>
  <c r="AG42" i="14"/>
  <c r="AG72" i="14" s="1"/>
  <c r="AG8" i="29"/>
  <c r="AG21" i="29" s="1"/>
  <c r="AD201" i="14"/>
  <c r="AD112" i="14"/>
  <c r="AD42" i="14"/>
  <c r="AD72" i="14" s="1"/>
  <c r="AD8" i="29"/>
  <c r="AD21" i="29" s="1"/>
  <c r="M240" i="14"/>
  <c r="O112" i="14"/>
  <c r="O201" i="14"/>
  <c r="O42" i="14"/>
  <c r="O72" i="14" s="1"/>
  <c r="O8" i="29"/>
  <c r="O21" i="29" s="1"/>
  <c r="AF240" i="14"/>
  <c r="AI202" i="14"/>
  <c r="R7" i="54" s="1"/>
  <c r="G203" i="14"/>
  <c r="F233" i="14" s="1"/>
  <c r="G113" i="14"/>
  <c r="G12" i="29"/>
  <c r="P240" i="14"/>
  <c r="U113" i="14"/>
  <c r="U203" i="14"/>
  <c r="T233" i="14" s="1"/>
  <c r="U12" i="29"/>
  <c r="F240" i="14"/>
  <c r="W203" i="14"/>
  <c r="V233" i="14" s="1"/>
  <c r="W113" i="14"/>
  <c r="W12" i="29"/>
  <c r="AG203" i="14"/>
  <c r="AF233" i="14" s="1"/>
  <c r="AG113" i="14"/>
  <c r="AG12" i="29"/>
  <c r="M203" i="14"/>
  <c r="L233" i="14" s="1"/>
  <c r="M113" i="14"/>
  <c r="M12" i="29"/>
  <c r="Q113" i="14"/>
  <c r="Q203" i="14"/>
  <c r="P233" i="14" s="1"/>
  <c r="Q12" i="29"/>
  <c r="X203" i="14"/>
  <c r="W233" i="14" s="1"/>
  <c r="X113" i="14"/>
  <c r="X12" i="29"/>
  <c r="E71" i="14"/>
  <c r="AI71" i="14" s="1"/>
  <c r="AI43" i="14"/>
  <c r="U201" i="14"/>
  <c r="U112" i="14"/>
  <c r="U42" i="14"/>
  <c r="U72" i="14" s="1"/>
  <c r="U8" i="29"/>
  <c r="U21" i="29" s="1"/>
  <c r="AI242" i="14"/>
  <c r="AH242" i="14"/>
  <c r="S203" i="14"/>
  <c r="R233" i="14" s="1"/>
  <c r="S113" i="14"/>
  <c r="S12" i="29"/>
  <c r="AF203" i="14"/>
  <c r="AE233" i="14" s="1"/>
  <c r="AF113" i="14"/>
  <c r="AF12" i="29"/>
  <c r="Y39" i="54"/>
  <c r="N240" i="14"/>
  <c r="AI246" i="14"/>
  <c r="AH246" i="14"/>
  <c r="AC203" i="14"/>
  <c r="AB233" i="14" s="1"/>
  <c r="AC113" i="14"/>
  <c r="AC12" i="29"/>
  <c r="O203" i="14"/>
  <c r="N233" i="14" s="1"/>
  <c r="O113" i="14"/>
  <c r="O12" i="29"/>
  <c r="AC240" i="14"/>
  <c r="S240" i="14"/>
  <c r="W240" i="14"/>
  <c r="AE240" i="14"/>
  <c r="P203" i="14"/>
  <c r="O233" i="14" s="1"/>
  <c r="P113" i="14"/>
  <c r="P12" i="29"/>
  <c r="Y36" i="54"/>
  <c r="O240" i="14"/>
  <c r="AE203" i="14"/>
  <c r="AD233" i="14" s="1"/>
  <c r="AE113" i="14"/>
  <c r="AE12" i="29"/>
  <c r="AA203" i="14"/>
  <c r="Z233" i="14" s="1"/>
  <c r="AA113" i="14"/>
  <c r="AA12" i="29"/>
  <c r="J203" i="14"/>
  <c r="I233" i="14" s="1"/>
  <c r="J113" i="14"/>
  <c r="J12" i="29"/>
  <c r="AD240" i="14"/>
  <c r="N203" i="14"/>
  <c r="M233" i="14" s="1"/>
  <c r="N113" i="14"/>
  <c r="N12" i="29"/>
  <c r="Y201" i="14"/>
  <c r="Y112" i="14"/>
  <c r="Y42" i="14"/>
  <c r="Y72" i="14" s="1"/>
  <c r="Y8" i="29"/>
  <c r="Y21" i="29" s="1"/>
  <c r="E240" i="14"/>
  <c r="V203" i="14"/>
  <c r="U233" i="14" s="1"/>
  <c r="V113" i="14"/>
  <c r="V12" i="29"/>
  <c r="I113" i="14"/>
  <c r="I203" i="14"/>
  <c r="H233" i="14" s="1"/>
  <c r="I12" i="29"/>
  <c r="AD203" i="14"/>
  <c r="AC233" i="14" s="1"/>
  <c r="AD113" i="14"/>
  <c r="AD12" i="29"/>
  <c r="D240" i="14"/>
  <c r="AI212" i="14"/>
  <c r="AH203" i="14"/>
  <c r="AG233" i="14" s="1"/>
  <c r="AH113" i="14"/>
  <c r="AH12" i="29"/>
  <c r="H203" i="14"/>
  <c r="G233" i="14" s="1"/>
  <c r="H113" i="14"/>
  <c r="H12" i="29"/>
  <c r="V240" i="14"/>
  <c r="G240" i="14"/>
  <c r="R201" i="14"/>
  <c r="R112" i="14"/>
  <c r="R42" i="14"/>
  <c r="R72" i="14" s="1"/>
  <c r="R8" i="29"/>
  <c r="R21" i="29" s="1"/>
  <c r="AF1118" i="29"/>
  <c r="X1118" i="29"/>
  <c r="P1118" i="29"/>
  <c r="H1118" i="29"/>
  <c r="AE1118" i="29"/>
  <c r="W1118" i="29"/>
  <c r="O1118" i="29"/>
  <c r="G1118" i="29"/>
  <c r="AD1118" i="29"/>
  <c r="V1118" i="29"/>
  <c r="N1118" i="29"/>
  <c r="F1118" i="29"/>
  <c r="AC1118" i="29"/>
  <c r="U1118" i="29"/>
  <c r="M1118" i="29"/>
  <c r="E1118" i="29"/>
  <c r="AB1118" i="29"/>
  <c r="T1118" i="29"/>
  <c r="L1118" i="29"/>
  <c r="AA1118" i="29"/>
  <c r="S1118" i="29"/>
  <c r="K1118" i="29"/>
  <c r="AH1118" i="29"/>
  <c r="Z1118" i="29"/>
  <c r="R1118" i="29"/>
  <c r="J1118" i="29"/>
  <c r="AG1118" i="29"/>
  <c r="Y1118" i="29"/>
  <c r="Q1118" i="29"/>
  <c r="I1118" i="29"/>
  <c r="Y38" i="54"/>
  <c r="K240" i="14"/>
  <c r="AK14" i="29"/>
  <c r="AJ14" i="29"/>
  <c r="AI14" i="29"/>
  <c r="AI294" i="29" l="1"/>
  <c r="AJ189" i="29"/>
  <c r="AJ215" i="29"/>
  <c r="X237" i="29"/>
  <c r="X238" i="29" s="1"/>
  <c r="AI262" i="29"/>
  <c r="AK339" i="29"/>
  <c r="AI341" i="29"/>
  <c r="AK342" i="29"/>
  <c r="AK337" i="29"/>
  <c r="AJ230" i="29"/>
  <c r="AK144" i="29"/>
  <c r="H147" i="29"/>
  <c r="H148" i="29" s="1"/>
  <c r="AJ235" i="29"/>
  <c r="AJ319" i="29"/>
  <c r="X147" i="29"/>
  <c r="X148" i="29" s="1"/>
  <c r="AK145" i="29"/>
  <c r="AC147" i="29"/>
  <c r="AC148" i="29" s="1"/>
  <c r="AJ234" i="29"/>
  <c r="AI274" i="29"/>
  <c r="AI275" i="29"/>
  <c r="AK279" i="29"/>
  <c r="AK190" i="29"/>
  <c r="AJ365" i="29"/>
  <c r="AK277" i="29"/>
  <c r="AK130" i="29"/>
  <c r="AI125" i="29"/>
  <c r="AI132" i="29"/>
  <c r="AI129" i="29"/>
  <c r="K147" i="29"/>
  <c r="K148" i="29" s="1"/>
  <c r="AJ131" i="29"/>
  <c r="E882" i="29"/>
  <c r="E883" i="29" s="1"/>
  <c r="V958" i="29"/>
  <c r="AA958" i="29"/>
  <c r="G958" i="29"/>
  <c r="AK292" i="29"/>
  <c r="AJ297" i="29"/>
  <c r="AF372" i="29"/>
  <c r="AF373" i="29" s="1"/>
  <c r="AI321" i="29"/>
  <c r="AI295" i="29"/>
  <c r="S958" i="29"/>
  <c r="AI293" i="29"/>
  <c r="D372" i="29"/>
  <c r="D373" i="29" s="1"/>
  <c r="V372" i="29"/>
  <c r="V373" i="29" s="1"/>
  <c r="AI352" i="29"/>
  <c r="AJ340" i="29"/>
  <c r="AK291" i="29"/>
  <c r="AJ339" i="29"/>
  <c r="Q958" i="29"/>
  <c r="F327" i="29"/>
  <c r="F328" i="29" s="1"/>
  <c r="AK294" i="29"/>
  <c r="AJ293" i="29"/>
  <c r="AK298" i="29"/>
  <c r="N958" i="29"/>
  <c r="AK296" i="29"/>
  <c r="X958" i="29"/>
  <c r="AJ294" i="29"/>
  <c r="D327" i="29"/>
  <c r="D328" i="29" s="1"/>
  <c r="AJ306" i="29"/>
  <c r="AB327" i="29"/>
  <c r="AB328" i="29" s="1"/>
  <c r="AI308" i="29"/>
  <c r="E463" i="29"/>
  <c r="E464" i="29" s="1"/>
  <c r="AJ128" i="29"/>
  <c r="AK126" i="29"/>
  <c r="AK127" i="29"/>
  <c r="AK132" i="29"/>
  <c r="AI130" i="29"/>
  <c r="K958" i="29"/>
  <c r="AJ129" i="29"/>
  <c r="AK125" i="29"/>
  <c r="AK129" i="29"/>
  <c r="T958" i="29"/>
  <c r="AG958" i="29"/>
  <c r="AK131" i="29"/>
  <c r="AJ176" i="29"/>
  <c r="AK172" i="29"/>
  <c r="AJ175" i="29"/>
  <c r="AD192" i="29"/>
  <c r="AD193" i="29" s="1"/>
  <c r="AK216" i="29"/>
  <c r="AJ217" i="29"/>
  <c r="AK218" i="29"/>
  <c r="AJ221" i="29"/>
  <c r="AK215" i="29"/>
  <c r="AK220" i="29"/>
  <c r="AJ266" i="29"/>
  <c r="AK263" i="29"/>
  <c r="AK262" i="29"/>
  <c r="AI260" i="29"/>
  <c r="AI265" i="29"/>
  <c r="AI261" i="29"/>
  <c r="AI266" i="29"/>
  <c r="AK307" i="29"/>
  <c r="AA327" i="29"/>
  <c r="AA328" i="29" s="1"/>
  <c r="AK311" i="29"/>
  <c r="AK305" i="29"/>
  <c r="K327" i="29"/>
  <c r="K328" i="29" s="1"/>
  <c r="AJ364" i="29"/>
  <c r="AJ366" i="29"/>
  <c r="AJ369" i="29"/>
  <c r="AK367" i="29"/>
  <c r="AK370" i="29"/>
  <c r="Z372" i="29"/>
  <c r="Z373" i="29" s="1"/>
  <c r="AK355" i="29"/>
  <c r="AC372" i="29"/>
  <c r="AC373" i="29" s="1"/>
  <c r="AI356" i="29"/>
  <c r="H372" i="29"/>
  <c r="H373" i="29" s="1"/>
  <c r="AI353" i="29"/>
  <c r="AI350" i="29"/>
  <c r="AA372" i="29"/>
  <c r="AA373" i="29" s="1"/>
  <c r="P372" i="29"/>
  <c r="P373" i="29" s="1"/>
  <c r="AE372" i="29"/>
  <c r="AE373" i="29" s="1"/>
  <c r="AI351" i="29"/>
  <c r="AK322" i="29"/>
  <c r="AK320" i="29"/>
  <c r="AK324" i="29"/>
  <c r="AK275" i="29"/>
  <c r="W282" i="29"/>
  <c r="W283" i="29" s="1"/>
  <c r="R282" i="29"/>
  <c r="R283" i="29" s="1"/>
  <c r="AK276" i="29"/>
  <c r="AI279" i="29"/>
  <c r="AI277" i="29"/>
  <c r="AI280" i="29"/>
  <c r="D282" i="29"/>
  <c r="D283" i="29" s="1"/>
  <c r="AI232" i="29"/>
  <c r="AI231" i="29"/>
  <c r="AK229" i="29"/>
  <c r="AK185" i="29"/>
  <c r="AJ187" i="29"/>
  <c r="AJ186" i="29"/>
  <c r="AJ184" i="29"/>
  <c r="D192" i="29"/>
  <c r="D193" i="29" s="1"/>
  <c r="AK189" i="29"/>
  <c r="L192" i="29"/>
  <c r="L193" i="29" s="1"/>
  <c r="AK139" i="29"/>
  <c r="S147" i="29"/>
  <c r="S148" i="29" s="1"/>
  <c r="AJ141" i="29"/>
  <c r="J147" i="29"/>
  <c r="J148" i="29" s="1"/>
  <c r="AJ145" i="29"/>
  <c r="AK230" i="29"/>
  <c r="E372" i="29"/>
  <c r="E373" i="29" s="1"/>
  <c r="AK319" i="29"/>
  <c r="AK261" i="29"/>
  <c r="AI325" i="29"/>
  <c r="D237" i="29"/>
  <c r="D238" i="29" s="1"/>
  <c r="AK175" i="29"/>
  <c r="AI145" i="29"/>
  <c r="AI369" i="29"/>
  <c r="AJ350" i="29"/>
  <c r="AI366" i="29"/>
  <c r="AJ232" i="29"/>
  <c r="AK140" i="29"/>
  <c r="AK364" i="29"/>
  <c r="AK260" i="29"/>
  <c r="AJ352" i="29"/>
  <c r="AI139" i="29"/>
  <c r="AK321" i="29"/>
  <c r="AK170" i="29"/>
  <c r="D955" i="29"/>
  <c r="D1098" i="29" s="1"/>
  <c r="AJ280" i="29"/>
  <c r="AK353" i="29"/>
  <c r="F372" i="29"/>
  <c r="F373" i="29" s="1"/>
  <c r="AK369" i="29"/>
  <c r="AI305" i="29"/>
  <c r="AK187" i="29"/>
  <c r="AJ218" i="29"/>
  <c r="AI311" i="29"/>
  <c r="AI320" i="29"/>
  <c r="D959" i="29"/>
  <c r="AK265" i="29"/>
  <c r="AK176" i="29"/>
  <c r="AI170" i="29"/>
  <c r="AK231" i="29"/>
  <c r="AJ140" i="29"/>
  <c r="AI176" i="29"/>
  <c r="D957" i="29"/>
  <c r="D956" i="29"/>
  <c r="AK306" i="29"/>
  <c r="E688" i="29"/>
  <c r="E689" i="29" s="1"/>
  <c r="E598" i="29"/>
  <c r="E599" i="29" s="1"/>
  <c r="E643" i="29"/>
  <c r="E644" i="29" s="1"/>
  <c r="G641" i="29"/>
  <c r="G633" i="29"/>
  <c r="G640" i="29"/>
  <c r="G635" i="29"/>
  <c r="G634" i="29"/>
  <c r="G642" i="29"/>
  <c r="G636" i="29"/>
  <c r="G637" i="29"/>
  <c r="G638" i="29"/>
  <c r="G639" i="29"/>
  <c r="G545" i="29"/>
  <c r="G547" i="29"/>
  <c r="G551" i="29"/>
  <c r="G550" i="29"/>
  <c r="G549" i="29"/>
  <c r="G544" i="29"/>
  <c r="G543" i="29"/>
  <c r="G546" i="29"/>
  <c r="G552" i="29"/>
  <c r="G548" i="29"/>
  <c r="F686" i="29"/>
  <c r="F679" i="29"/>
  <c r="F680" i="29"/>
  <c r="F685" i="29"/>
  <c r="F678" i="29"/>
  <c r="F681" i="29"/>
  <c r="F683" i="29"/>
  <c r="F687" i="29"/>
  <c r="F684" i="29"/>
  <c r="F682" i="29"/>
  <c r="G431" i="29"/>
  <c r="G432" i="29"/>
  <c r="G428" i="29"/>
  <c r="G434" i="29"/>
  <c r="G427" i="29"/>
  <c r="G426" i="29"/>
  <c r="G433" i="29"/>
  <c r="G430" i="29"/>
  <c r="G429" i="29"/>
  <c r="G425" i="29"/>
  <c r="F739" i="29"/>
  <c r="F746" i="29"/>
  <c r="F738" i="29"/>
  <c r="F737" i="29"/>
  <c r="F742" i="29"/>
  <c r="F745" i="29"/>
  <c r="F743" i="29"/>
  <c r="F741" i="29"/>
  <c r="F744" i="29"/>
  <c r="F740" i="29"/>
  <c r="H526" i="29"/>
  <c r="H540" i="29"/>
  <c r="H512" i="29"/>
  <c r="G534" i="29"/>
  <c r="G537" i="29"/>
  <c r="G536" i="29"/>
  <c r="G533" i="29"/>
  <c r="G538" i="29"/>
  <c r="G531" i="29"/>
  <c r="G530" i="29"/>
  <c r="G532" i="29"/>
  <c r="G535" i="29"/>
  <c r="G529" i="29"/>
  <c r="F669" i="29"/>
  <c r="F668" i="29"/>
  <c r="F664" i="29"/>
  <c r="F671" i="29"/>
  <c r="F672" i="29"/>
  <c r="F665" i="29"/>
  <c r="F666" i="29"/>
  <c r="F667" i="29"/>
  <c r="F670" i="29"/>
  <c r="F673" i="29"/>
  <c r="G924" i="29"/>
  <c r="G922" i="29"/>
  <c r="G917" i="29"/>
  <c r="G926" i="29"/>
  <c r="G923" i="29"/>
  <c r="G920" i="29"/>
  <c r="G918" i="29"/>
  <c r="G921" i="29"/>
  <c r="G925" i="29"/>
  <c r="G919" i="29"/>
  <c r="F709" i="29"/>
  <c r="F718" i="29"/>
  <c r="F710" i="29"/>
  <c r="F716" i="29"/>
  <c r="F711" i="29"/>
  <c r="F712" i="29"/>
  <c r="F713" i="29"/>
  <c r="F714" i="29"/>
  <c r="F717" i="29"/>
  <c r="F715" i="29"/>
  <c r="H630" i="29"/>
  <c r="H616" i="29"/>
  <c r="H602" i="29"/>
  <c r="H855" i="29"/>
  <c r="H869" i="29"/>
  <c r="H841" i="29"/>
  <c r="H647" i="29"/>
  <c r="H675" i="29"/>
  <c r="H661" i="29"/>
  <c r="G657" i="29"/>
  <c r="G656" i="29"/>
  <c r="G655" i="29"/>
  <c r="G652" i="29"/>
  <c r="G654" i="29"/>
  <c r="G651" i="29"/>
  <c r="G650" i="29"/>
  <c r="G653" i="29"/>
  <c r="G659" i="29"/>
  <c r="G658" i="29"/>
  <c r="F656" i="29"/>
  <c r="F654" i="29"/>
  <c r="F653" i="29"/>
  <c r="F655" i="29"/>
  <c r="F659" i="29"/>
  <c r="F651" i="29"/>
  <c r="F652" i="29"/>
  <c r="F650" i="29"/>
  <c r="F657" i="29"/>
  <c r="F658" i="29"/>
  <c r="G462" i="29"/>
  <c r="G453" i="29"/>
  <c r="G461" i="29"/>
  <c r="G458" i="29"/>
  <c r="G459" i="29"/>
  <c r="G457" i="29"/>
  <c r="G460" i="29"/>
  <c r="G455" i="29"/>
  <c r="G454" i="29"/>
  <c r="G456" i="29"/>
  <c r="G808" i="29"/>
  <c r="G802" i="29"/>
  <c r="G805" i="29"/>
  <c r="G800" i="29"/>
  <c r="G799" i="29"/>
  <c r="G806" i="29"/>
  <c r="G807" i="29"/>
  <c r="G803" i="29"/>
  <c r="G801" i="29"/>
  <c r="G804" i="29"/>
  <c r="H751" i="29"/>
  <c r="H779" i="29"/>
  <c r="H765" i="29"/>
  <c r="H422" i="29"/>
  <c r="H450" i="29"/>
  <c r="H436" i="29"/>
  <c r="H495" i="29"/>
  <c r="H481" i="29"/>
  <c r="H467" i="29"/>
  <c r="G571" i="29"/>
  <c r="G557" i="29"/>
  <c r="G585" i="29"/>
  <c r="D102" i="29"/>
  <c r="D103" i="29" s="1"/>
  <c r="G678" i="29"/>
  <c r="G681" i="29"/>
  <c r="G683" i="29"/>
  <c r="G682" i="29"/>
  <c r="G684" i="29"/>
  <c r="G680" i="29"/>
  <c r="G685" i="29"/>
  <c r="G687" i="29"/>
  <c r="G686" i="29"/>
  <c r="G679" i="29"/>
  <c r="G503" i="29"/>
  <c r="G506" i="29"/>
  <c r="G501" i="29"/>
  <c r="G505" i="29"/>
  <c r="G498" i="29"/>
  <c r="G502" i="29"/>
  <c r="G504" i="29"/>
  <c r="G507" i="29"/>
  <c r="G499" i="29"/>
  <c r="G500" i="29"/>
  <c r="G439" i="29"/>
  <c r="G447" i="29"/>
  <c r="G446" i="29"/>
  <c r="G443" i="29"/>
  <c r="G444" i="29"/>
  <c r="G442" i="29"/>
  <c r="G440" i="29"/>
  <c r="G441" i="29"/>
  <c r="G448" i="29"/>
  <c r="G445" i="29"/>
  <c r="G820" i="29"/>
  <c r="G819" i="29"/>
  <c r="G816" i="29"/>
  <c r="G821" i="29"/>
  <c r="G818" i="29"/>
  <c r="G817" i="29"/>
  <c r="G813" i="29"/>
  <c r="G815" i="29"/>
  <c r="G814" i="29"/>
  <c r="G822" i="29"/>
  <c r="G865" i="29"/>
  <c r="G867" i="29"/>
  <c r="G860" i="29"/>
  <c r="G862" i="29"/>
  <c r="G861" i="29"/>
  <c r="G864" i="29"/>
  <c r="G863" i="29"/>
  <c r="G858" i="29"/>
  <c r="G866" i="29"/>
  <c r="G859" i="29"/>
  <c r="G673" i="29"/>
  <c r="G664" i="29"/>
  <c r="G672" i="29"/>
  <c r="G669" i="29"/>
  <c r="G670" i="29"/>
  <c r="G665" i="29"/>
  <c r="G666" i="29"/>
  <c r="G671" i="29"/>
  <c r="G668" i="29"/>
  <c r="G667" i="29"/>
  <c r="G487" i="29"/>
  <c r="G484" i="29"/>
  <c r="G485" i="29"/>
  <c r="G492" i="29"/>
  <c r="G493" i="29"/>
  <c r="G489" i="29"/>
  <c r="G488" i="29"/>
  <c r="G486" i="29"/>
  <c r="G491" i="29"/>
  <c r="G490" i="29"/>
  <c r="G830" i="29"/>
  <c r="G835" i="29"/>
  <c r="G829" i="29"/>
  <c r="G832" i="29"/>
  <c r="G833" i="29"/>
  <c r="G836" i="29"/>
  <c r="G827" i="29"/>
  <c r="G828" i="29"/>
  <c r="G834" i="29"/>
  <c r="G831" i="29"/>
  <c r="H796" i="29"/>
  <c r="H824" i="29"/>
  <c r="H810" i="29"/>
  <c r="H928" i="29"/>
  <c r="H914" i="29"/>
  <c r="H900" i="29"/>
  <c r="G706" i="29"/>
  <c r="G720" i="29"/>
  <c r="G734" i="29"/>
  <c r="E702" i="29"/>
  <c r="G876" i="29"/>
  <c r="G877" i="29"/>
  <c r="G872" i="29"/>
  <c r="G873" i="29"/>
  <c r="G874" i="29"/>
  <c r="G875" i="29"/>
  <c r="G878" i="29"/>
  <c r="G879" i="29"/>
  <c r="G880" i="29"/>
  <c r="G881" i="29"/>
  <c r="G786" i="29"/>
  <c r="G789" i="29"/>
  <c r="G785" i="29"/>
  <c r="G790" i="29"/>
  <c r="G782" i="29"/>
  <c r="G791" i="29"/>
  <c r="G788" i="29"/>
  <c r="G783" i="29"/>
  <c r="G784" i="29"/>
  <c r="G787" i="29"/>
  <c r="G472" i="29"/>
  <c r="G471" i="29"/>
  <c r="G477" i="29"/>
  <c r="G478" i="29"/>
  <c r="G479" i="29"/>
  <c r="G476" i="29"/>
  <c r="G474" i="29"/>
  <c r="G475" i="29"/>
  <c r="G470" i="29"/>
  <c r="G473" i="29"/>
  <c r="F591" i="29"/>
  <c r="F596" i="29"/>
  <c r="F595" i="29"/>
  <c r="F592" i="29"/>
  <c r="F593" i="29"/>
  <c r="F594" i="29"/>
  <c r="F590" i="29"/>
  <c r="F597" i="29"/>
  <c r="F589" i="29"/>
  <c r="F588" i="29"/>
  <c r="G845" i="29"/>
  <c r="G847" i="29"/>
  <c r="G846" i="29"/>
  <c r="G849" i="29"/>
  <c r="G851" i="29"/>
  <c r="G853" i="29"/>
  <c r="G850" i="29"/>
  <c r="G848" i="29"/>
  <c r="G844" i="29"/>
  <c r="G852" i="29"/>
  <c r="G761" i="29"/>
  <c r="G756" i="29"/>
  <c r="G763" i="29"/>
  <c r="G758" i="29"/>
  <c r="G760" i="29"/>
  <c r="G755" i="29"/>
  <c r="G759" i="29"/>
  <c r="G754" i="29"/>
  <c r="G757" i="29"/>
  <c r="G762" i="29"/>
  <c r="G611" i="29"/>
  <c r="G608" i="29"/>
  <c r="G610" i="29"/>
  <c r="G607" i="29"/>
  <c r="G613" i="29"/>
  <c r="G605" i="29"/>
  <c r="G609" i="29"/>
  <c r="G606" i="29"/>
  <c r="G614" i="29"/>
  <c r="G612" i="29"/>
  <c r="G931" i="29"/>
  <c r="G933" i="29"/>
  <c r="G932" i="29"/>
  <c r="G940" i="29"/>
  <c r="G935" i="29"/>
  <c r="G934" i="29"/>
  <c r="G936" i="29"/>
  <c r="G938" i="29"/>
  <c r="G937" i="29"/>
  <c r="G939" i="29"/>
  <c r="F574" i="29"/>
  <c r="F575" i="29"/>
  <c r="F578" i="29"/>
  <c r="F576" i="29"/>
  <c r="F577" i="29"/>
  <c r="F582" i="29"/>
  <c r="F579" i="29"/>
  <c r="F583" i="29"/>
  <c r="F580" i="29"/>
  <c r="F581" i="29"/>
  <c r="G522" i="29"/>
  <c r="G520" i="29"/>
  <c r="G517" i="29"/>
  <c r="G523" i="29"/>
  <c r="G515" i="29"/>
  <c r="G519" i="29"/>
  <c r="G521" i="29"/>
  <c r="G518" i="29"/>
  <c r="G524" i="29"/>
  <c r="G516" i="29"/>
  <c r="G773" i="29"/>
  <c r="G769" i="29"/>
  <c r="G768" i="29"/>
  <c r="G777" i="29"/>
  <c r="G772" i="29"/>
  <c r="G770" i="29"/>
  <c r="G771" i="29"/>
  <c r="G776" i="29"/>
  <c r="G774" i="29"/>
  <c r="G775" i="29"/>
  <c r="G622" i="29"/>
  <c r="G621" i="29"/>
  <c r="G627" i="29"/>
  <c r="G623" i="29"/>
  <c r="G628" i="29"/>
  <c r="G620" i="29"/>
  <c r="G626" i="29"/>
  <c r="G619" i="29"/>
  <c r="G624" i="29"/>
  <c r="G625" i="29"/>
  <c r="G912" i="29"/>
  <c r="G906" i="29"/>
  <c r="G903" i="29"/>
  <c r="G904" i="29"/>
  <c r="G909" i="29"/>
  <c r="G907" i="29"/>
  <c r="G905" i="29"/>
  <c r="G908" i="29"/>
  <c r="G910" i="29"/>
  <c r="G911" i="29"/>
  <c r="F726" i="29"/>
  <c r="F731" i="29"/>
  <c r="F732" i="29"/>
  <c r="F727" i="29"/>
  <c r="F728" i="29"/>
  <c r="F723" i="29"/>
  <c r="F729" i="29"/>
  <c r="F730" i="29"/>
  <c r="F725" i="29"/>
  <c r="F724" i="29"/>
  <c r="F561" i="29"/>
  <c r="F563" i="29"/>
  <c r="F568" i="29"/>
  <c r="F560" i="29"/>
  <c r="F562" i="29"/>
  <c r="F566" i="29"/>
  <c r="F567" i="29"/>
  <c r="F564" i="29"/>
  <c r="F565" i="29"/>
  <c r="F569" i="29"/>
  <c r="AC958" i="29"/>
  <c r="AI175" i="29"/>
  <c r="AJ341" i="29"/>
  <c r="AJ231" i="29"/>
  <c r="AK247" i="29"/>
  <c r="AJ312" i="29"/>
  <c r="AK114" i="29"/>
  <c r="AI291" i="29"/>
  <c r="AJ161" i="29"/>
  <c r="AK184" i="29"/>
  <c r="AJ157" i="29"/>
  <c r="AK350" i="29"/>
  <c r="AI115" i="29"/>
  <c r="AJ279" i="29"/>
  <c r="AJ144" i="29"/>
  <c r="AI160" i="29"/>
  <c r="AI230" i="29"/>
  <c r="AJ305" i="29"/>
  <c r="AK116" i="29"/>
  <c r="AK266" i="29"/>
  <c r="AJ156" i="29"/>
  <c r="AJ370" i="29"/>
  <c r="AJ353" i="29"/>
  <c r="AJ252" i="29"/>
  <c r="AJ260" i="29"/>
  <c r="AJ298" i="29"/>
  <c r="AK366" i="29"/>
  <c r="AK232" i="29"/>
  <c r="AK280" i="29"/>
  <c r="AI140" i="29"/>
  <c r="AI229" i="29"/>
  <c r="AJ113" i="29"/>
  <c r="AI296" i="29"/>
  <c r="AJ132" i="29"/>
  <c r="AJ177" i="29"/>
  <c r="AI235" i="29"/>
  <c r="AK251" i="29"/>
  <c r="AK118" i="29"/>
  <c r="D954" i="29"/>
  <c r="S237" i="29"/>
  <c r="S238" i="29" s="1"/>
  <c r="O192" i="29"/>
  <c r="O193" i="29" s="1"/>
  <c r="O147" i="29"/>
  <c r="O148" i="29" s="1"/>
  <c r="J192" i="29"/>
  <c r="J193" i="29" s="1"/>
  <c r="AH147" i="29"/>
  <c r="AH148" i="29" s="1"/>
  <c r="I237" i="29"/>
  <c r="I238" i="29" s="1"/>
  <c r="AA147" i="29"/>
  <c r="AA148" i="29" s="1"/>
  <c r="V282" i="29"/>
  <c r="V283" i="29" s="1"/>
  <c r="AG192" i="29"/>
  <c r="AG193" i="29" s="1"/>
  <c r="R192" i="29"/>
  <c r="R193" i="29" s="1"/>
  <c r="V237" i="29"/>
  <c r="V238" i="29" s="1"/>
  <c r="AH282" i="29"/>
  <c r="AH283" i="29" s="1"/>
  <c r="AF147" i="29"/>
  <c r="AF148" i="29" s="1"/>
  <c r="AA282" i="29"/>
  <c r="AA283" i="29" s="1"/>
  <c r="Q192" i="29"/>
  <c r="Q193" i="29" s="1"/>
  <c r="Z192" i="29"/>
  <c r="Z193" i="29" s="1"/>
  <c r="AD282" i="29"/>
  <c r="AD283" i="29" s="1"/>
  <c r="E327" i="29"/>
  <c r="E328" i="29" s="1"/>
  <c r="J372" i="29"/>
  <c r="J373" i="29" s="1"/>
  <c r="AG282" i="29"/>
  <c r="AG283" i="29" s="1"/>
  <c r="E282" i="29"/>
  <c r="E283" i="29" s="1"/>
  <c r="T192" i="29"/>
  <c r="T193" i="29" s="1"/>
  <c r="AD327" i="29"/>
  <c r="AD328" i="29" s="1"/>
  <c r="D508" i="29"/>
  <c r="D509" i="29" s="1"/>
  <c r="D996" i="29"/>
  <c r="D991" i="29"/>
  <c r="D997" i="29"/>
  <c r="D1105" i="29" s="1"/>
  <c r="Z957" i="29"/>
  <c r="AC956" i="29"/>
  <c r="Q956" i="29"/>
  <c r="P961" i="29"/>
  <c r="AI128" i="29"/>
  <c r="AK341" i="29"/>
  <c r="AK356" i="29"/>
  <c r="AI222" i="29"/>
  <c r="AI184" i="29"/>
  <c r="AK352" i="29"/>
  <c r="AJ325" i="29"/>
  <c r="AI186" i="29"/>
  <c r="AJ115" i="29"/>
  <c r="AJ321" i="29"/>
  <c r="AI144" i="29"/>
  <c r="AJ160" i="29"/>
  <c r="AK246" i="29"/>
  <c r="AI297" i="29"/>
  <c r="AI141" i="29"/>
  <c r="AI370" i="29"/>
  <c r="AI336" i="29"/>
  <c r="AI298" i="29"/>
  <c r="AJ351" i="29"/>
  <c r="AI324" i="29"/>
  <c r="AI310" i="29"/>
  <c r="AI364" i="29"/>
  <c r="AJ229" i="29"/>
  <c r="AJ311" i="29"/>
  <c r="AJ296" i="29"/>
  <c r="AJ320" i="29"/>
  <c r="AK235" i="29"/>
  <c r="D960" i="29"/>
  <c r="AC282" i="29"/>
  <c r="AC283" i="29" s="1"/>
  <c r="N327" i="29"/>
  <c r="N328" i="29" s="1"/>
  <c r="I372" i="29"/>
  <c r="I373" i="29" s="1"/>
  <c r="Q282" i="29"/>
  <c r="Q283" i="29" s="1"/>
  <c r="G237" i="29"/>
  <c r="G238" i="29" s="1"/>
  <c r="AA192" i="29"/>
  <c r="AA193" i="29" s="1"/>
  <c r="T327" i="29"/>
  <c r="T328" i="29" s="1"/>
  <c r="AF327" i="29"/>
  <c r="AF328" i="29" s="1"/>
  <c r="Q372" i="29"/>
  <c r="Q373" i="29" s="1"/>
  <c r="J327" i="29"/>
  <c r="J328" i="29" s="1"/>
  <c r="T372" i="29"/>
  <c r="T373" i="29" s="1"/>
  <c r="E192" i="29"/>
  <c r="E193" i="29" s="1"/>
  <c r="V327" i="29"/>
  <c r="V328" i="29" s="1"/>
  <c r="AE282" i="29"/>
  <c r="AE283" i="29" s="1"/>
  <c r="F147" i="29"/>
  <c r="F148" i="29" s="1"/>
  <c r="U147" i="29"/>
  <c r="U148" i="29" s="1"/>
  <c r="O372" i="29"/>
  <c r="O373" i="29" s="1"/>
  <c r="AD372" i="29"/>
  <c r="AD373" i="29" s="1"/>
  <c r="AC327" i="29"/>
  <c r="AC328" i="29" s="1"/>
  <c r="O327" i="29"/>
  <c r="O328" i="29" s="1"/>
  <c r="I327" i="29"/>
  <c r="I328" i="29" s="1"/>
  <c r="T237" i="29"/>
  <c r="T238" i="29" s="1"/>
  <c r="D972" i="29"/>
  <c r="D418" i="29"/>
  <c r="D598" i="29"/>
  <c r="D599" i="29" s="1"/>
  <c r="D1045" i="29"/>
  <c r="D995" i="29"/>
  <c r="D994" i="29"/>
  <c r="D1041" i="29"/>
  <c r="D976" i="29"/>
  <c r="V959" i="29"/>
  <c r="AK222" i="29"/>
  <c r="AI292" i="29"/>
  <c r="AK325" i="29"/>
  <c r="AJ308" i="29"/>
  <c r="AJ336" i="29"/>
  <c r="AJ355" i="29"/>
  <c r="AI338" i="29"/>
  <c r="AI202" i="29"/>
  <c r="AJ324" i="29"/>
  <c r="AJ310" i="29"/>
  <c r="AI343" i="29"/>
  <c r="AI249" i="29"/>
  <c r="E837" i="29"/>
  <c r="E838" i="29" s="1"/>
  <c r="AC237" i="29"/>
  <c r="AC238" i="29" s="1"/>
  <c r="E237" i="29"/>
  <c r="E238" i="29" s="1"/>
  <c r="J282" i="29"/>
  <c r="J283" i="29" s="1"/>
  <c r="K372" i="29"/>
  <c r="K373" i="29" s="1"/>
  <c r="N237" i="29"/>
  <c r="N238" i="29" s="1"/>
  <c r="AB372" i="29"/>
  <c r="AB373" i="29" s="1"/>
  <c r="AE192" i="29"/>
  <c r="AE193" i="29" s="1"/>
  <c r="D990" i="29"/>
  <c r="D463" i="29"/>
  <c r="P958" i="29"/>
  <c r="E958" i="29"/>
  <c r="AK128" i="29"/>
  <c r="AJ173" i="29"/>
  <c r="AJ356" i="29"/>
  <c r="AI201" i="29"/>
  <c r="AJ163" i="29"/>
  <c r="AI190" i="29"/>
  <c r="AJ292" i="29"/>
  <c r="AJ159" i="29"/>
  <c r="AK186" i="29"/>
  <c r="AK308" i="29"/>
  <c r="AJ274" i="29"/>
  <c r="AJ125" i="29"/>
  <c r="AK365" i="29"/>
  <c r="AK340" i="29"/>
  <c r="AK297" i="29"/>
  <c r="AK141" i="29"/>
  <c r="AK336" i="29"/>
  <c r="AJ185" i="29"/>
  <c r="AI355" i="29"/>
  <c r="AJ262" i="29"/>
  <c r="AK221" i="29"/>
  <c r="AJ338" i="29"/>
  <c r="AK351" i="29"/>
  <c r="AJ202" i="29"/>
  <c r="AJ276" i="29"/>
  <c r="AJ220" i="29"/>
  <c r="AI127" i="29"/>
  <c r="AI307" i="29"/>
  <c r="AJ267" i="29"/>
  <c r="AJ295" i="29"/>
  <c r="AJ343" i="29"/>
  <c r="AJ249" i="29"/>
  <c r="AJ204" i="29"/>
  <c r="AJ275" i="29"/>
  <c r="AF237" i="29"/>
  <c r="AF238" i="29" s="1"/>
  <c r="N147" i="29"/>
  <c r="N148" i="29" s="1"/>
  <c r="E147" i="29"/>
  <c r="E148" i="29" s="1"/>
  <c r="U372" i="29"/>
  <c r="U373" i="29" s="1"/>
  <c r="AB192" i="29"/>
  <c r="AB193" i="29" s="1"/>
  <c r="L147" i="29"/>
  <c r="L148" i="29" s="1"/>
  <c r="AB237" i="29"/>
  <c r="AB238" i="29" s="1"/>
  <c r="AB282" i="29"/>
  <c r="AB283" i="29" s="1"/>
  <c r="M237" i="29"/>
  <c r="M238" i="29" s="1"/>
  <c r="M282" i="29"/>
  <c r="M283" i="29" s="1"/>
  <c r="W327" i="29"/>
  <c r="W328" i="29" s="1"/>
  <c r="H192" i="29"/>
  <c r="H193" i="29" s="1"/>
  <c r="M147" i="29"/>
  <c r="M148" i="29" s="1"/>
  <c r="I147" i="29"/>
  <c r="I148" i="29" s="1"/>
  <c r="AE327" i="29"/>
  <c r="AE328" i="29" s="1"/>
  <c r="G327" i="29"/>
  <c r="G328" i="29" s="1"/>
  <c r="Y372" i="29"/>
  <c r="Y373" i="29" s="1"/>
  <c r="G192" i="29"/>
  <c r="G193" i="29" s="1"/>
  <c r="L327" i="29"/>
  <c r="L328" i="29" s="1"/>
  <c r="R372" i="29"/>
  <c r="R373" i="29" s="1"/>
  <c r="H237" i="29"/>
  <c r="H238" i="29" s="1"/>
  <c r="K237" i="29"/>
  <c r="K238" i="29" s="1"/>
  <c r="K282" i="29"/>
  <c r="K283" i="29" s="1"/>
  <c r="D1039" i="29"/>
  <c r="D941" i="29"/>
  <c r="D978" i="29"/>
  <c r="D973" i="29"/>
  <c r="D1042" i="29"/>
  <c r="AI173" i="29"/>
  <c r="AI159" i="29"/>
  <c r="AI185" i="29"/>
  <c r="AI220" i="29"/>
  <c r="AF282" i="29"/>
  <c r="AF283" i="29" s="1"/>
  <c r="L372" i="29"/>
  <c r="L373" i="29" s="1"/>
  <c r="V192" i="29"/>
  <c r="V193" i="29" s="1"/>
  <c r="K192" i="29"/>
  <c r="K193" i="29" s="1"/>
  <c r="Q327" i="29"/>
  <c r="Q328" i="29" s="1"/>
  <c r="W192" i="29"/>
  <c r="W193" i="29" s="1"/>
  <c r="AH327" i="29"/>
  <c r="AH328" i="29" s="1"/>
  <c r="G282" i="29"/>
  <c r="G283" i="29" s="1"/>
  <c r="AF192" i="29"/>
  <c r="AF193" i="29" s="1"/>
  <c r="H282" i="29"/>
  <c r="H283" i="29" s="1"/>
  <c r="AG327" i="29"/>
  <c r="AG328" i="29" s="1"/>
  <c r="N282" i="29"/>
  <c r="N283" i="29" s="1"/>
  <c r="N192" i="29"/>
  <c r="N193" i="29" s="1"/>
  <c r="D688" i="29"/>
  <c r="D689" i="29" s="1"/>
  <c r="Z961" i="29"/>
  <c r="AH958" i="29"/>
  <c r="J958" i="29"/>
  <c r="O958" i="29"/>
  <c r="AJ367" i="29"/>
  <c r="AJ201" i="29"/>
  <c r="AI216" i="29"/>
  <c r="AJ142" i="29"/>
  <c r="AJ130" i="29"/>
  <c r="AK171" i="29"/>
  <c r="AJ190" i="29"/>
  <c r="AK357" i="29"/>
  <c r="AI126" i="29"/>
  <c r="AK234" i="29"/>
  <c r="AK250" i="29"/>
  <c r="AK274" i="29"/>
  <c r="AI365" i="29"/>
  <c r="AJ170" i="29"/>
  <c r="AI342" i="29"/>
  <c r="AI221" i="29"/>
  <c r="AI248" i="29"/>
  <c r="AK217" i="29"/>
  <c r="AI276" i="29"/>
  <c r="AI322" i="29"/>
  <c r="AI263" i="29"/>
  <c r="AJ127" i="29"/>
  <c r="AJ172" i="29"/>
  <c r="AJ307" i="29"/>
  <c r="AJ112" i="29"/>
  <c r="AK295" i="29"/>
  <c r="AJ261" i="29"/>
  <c r="M327" i="29"/>
  <c r="M328" i="29" s="1"/>
  <c r="M192" i="29"/>
  <c r="M193" i="29" s="1"/>
  <c r="X192" i="29"/>
  <c r="X193" i="29" s="1"/>
  <c r="AG147" i="29"/>
  <c r="AG148" i="29" s="1"/>
  <c r="I192" i="29"/>
  <c r="I193" i="29" s="1"/>
  <c r="G372" i="29"/>
  <c r="G373" i="29" s="1"/>
  <c r="H327" i="29"/>
  <c r="H328" i="29" s="1"/>
  <c r="Y282" i="29"/>
  <c r="Y283" i="29" s="1"/>
  <c r="AG237" i="29"/>
  <c r="AG238" i="29" s="1"/>
  <c r="F192" i="29"/>
  <c r="F193" i="29" s="1"/>
  <c r="U192" i="29"/>
  <c r="U193" i="29" s="1"/>
  <c r="AA237" i="29"/>
  <c r="AA238" i="29" s="1"/>
  <c r="F282" i="29"/>
  <c r="F283" i="29" s="1"/>
  <c r="L282" i="29"/>
  <c r="L283" i="29" s="1"/>
  <c r="I282" i="29"/>
  <c r="I283" i="29" s="1"/>
  <c r="F237" i="29"/>
  <c r="F238" i="29" s="1"/>
  <c r="W237" i="29"/>
  <c r="W238" i="29" s="1"/>
  <c r="AB147" i="29"/>
  <c r="AB148" i="29" s="1"/>
  <c r="Y147" i="29"/>
  <c r="Y148" i="29" s="1"/>
  <c r="Z237" i="29"/>
  <c r="Z238" i="29" s="1"/>
  <c r="AD147" i="29"/>
  <c r="AD148" i="29" s="1"/>
  <c r="P147" i="29"/>
  <c r="P148" i="29" s="1"/>
  <c r="X327" i="29"/>
  <c r="X328" i="29" s="1"/>
  <c r="D837" i="29"/>
  <c r="D838" i="29" s="1"/>
  <c r="D992" i="29"/>
  <c r="AI339" i="29"/>
  <c r="AI306" i="29"/>
  <c r="AK201" i="29"/>
  <c r="AJ216" i="29"/>
  <c r="AK142" i="29"/>
  <c r="AI171" i="29"/>
  <c r="AJ337" i="29"/>
  <c r="AI357" i="29"/>
  <c r="AI218" i="29"/>
  <c r="AJ126" i="29"/>
  <c r="AI234" i="29"/>
  <c r="AI250" i="29"/>
  <c r="AI206" i="29"/>
  <c r="AI215" i="29"/>
  <c r="AI111" i="29"/>
  <c r="AJ342" i="29"/>
  <c r="AI131" i="29"/>
  <c r="AI187" i="29"/>
  <c r="AJ248" i="29"/>
  <c r="AJ117" i="29"/>
  <c r="AI217" i="29"/>
  <c r="AJ322" i="29"/>
  <c r="AJ263" i="29"/>
  <c r="AJ139" i="29"/>
  <c r="AI172" i="29"/>
  <c r="AI189" i="29"/>
  <c r="AI253" i="29"/>
  <c r="AJ265" i="29"/>
  <c r="AJ277" i="29"/>
  <c r="AJ158" i="29"/>
  <c r="W372" i="29"/>
  <c r="W373" i="29" s="1"/>
  <c r="Z327" i="29"/>
  <c r="Z328" i="29" s="1"/>
  <c r="Y327" i="29"/>
  <c r="Y328" i="29" s="1"/>
  <c r="S192" i="29"/>
  <c r="S193" i="29" s="1"/>
  <c r="AG372" i="29"/>
  <c r="AG373" i="29" s="1"/>
  <c r="P282" i="29"/>
  <c r="P283" i="29" s="1"/>
  <c r="AE237" i="29"/>
  <c r="AE238" i="29" s="1"/>
  <c r="S327" i="29"/>
  <c r="S328" i="29" s="1"/>
  <c r="R237" i="29"/>
  <c r="R238" i="29" s="1"/>
  <c r="U327" i="29"/>
  <c r="U328" i="29" s="1"/>
  <c r="S372" i="29"/>
  <c r="S373" i="29" s="1"/>
  <c r="L237" i="29"/>
  <c r="L238" i="29" s="1"/>
  <c r="P327" i="29"/>
  <c r="P328" i="29" s="1"/>
  <c r="T147" i="29"/>
  <c r="T148" i="29" s="1"/>
  <c r="M372" i="29"/>
  <c r="M373" i="29" s="1"/>
  <c r="U237" i="29"/>
  <c r="U238" i="29" s="1"/>
  <c r="Q237" i="29"/>
  <c r="Q238" i="29" s="1"/>
  <c r="Y237" i="29"/>
  <c r="Y238" i="29" s="1"/>
  <c r="X372" i="29"/>
  <c r="X373" i="29" s="1"/>
  <c r="T282" i="29"/>
  <c r="T283" i="29" s="1"/>
  <c r="P192" i="29"/>
  <c r="P193" i="29" s="1"/>
  <c r="Q147" i="29"/>
  <c r="Q148" i="29" s="1"/>
  <c r="D747" i="29"/>
  <c r="D748" i="29" s="1"/>
  <c r="D993" i="29"/>
  <c r="AD961" i="29"/>
  <c r="I958" i="29"/>
  <c r="AE958" i="29"/>
  <c r="AJ291" i="29"/>
  <c r="AJ111" i="29"/>
  <c r="S282" i="29"/>
  <c r="S283" i="29" s="1"/>
  <c r="AH237" i="29"/>
  <c r="AH238" i="29" s="1"/>
  <c r="Z282" i="29"/>
  <c r="Z283" i="29" s="1"/>
  <c r="AH192" i="29"/>
  <c r="AH193" i="29" s="1"/>
  <c r="P237" i="29"/>
  <c r="P238" i="29" s="1"/>
  <c r="N372" i="29"/>
  <c r="N373" i="29" s="1"/>
  <c r="O237" i="29"/>
  <c r="O238" i="29" s="1"/>
  <c r="V147" i="29"/>
  <c r="V148" i="29" s="1"/>
  <c r="W147" i="29"/>
  <c r="W148" i="29" s="1"/>
  <c r="G147" i="29"/>
  <c r="G148" i="29" s="1"/>
  <c r="X282" i="29"/>
  <c r="X283" i="29" s="1"/>
  <c r="U282" i="29"/>
  <c r="U283" i="29" s="1"/>
  <c r="Y192" i="29"/>
  <c r="Y193" i="29" s="1"/>
  <c r="AC192" i="29"/>
  <c r="AC193" i="29" s="1"/>
  <c r="AE147" i="29"/>
  <c r="AE148" i="29" s="1"/>
  <c r="R327" i="29"/>
  <c r="R328" i="29" s="1"/>
  <c r="Z147" i="29"/>
  <c r="Z148" i="29" s="1"/>
  <c r="O282" i="29"/>
  <c r="O283" i="29" s="1"/>
  <c r="D643" i="29"/>
  <c r="D644" i="29" s="1"/>
  <c r="D792" i="29"/>
  <c r="D793" i="29" s="1"/>
  <c r="I956" i="29"/>
  <c r="I959" i="29"/>
  <c r="Y956" i="29"/>
  <c r="E988" i="29"/>
  <c r="AH955" i="29"/>
  <c r="AH1098" i="29" s="1"/>
  <c r="AH1112" i="29" s="1"/>
  <c r="AB956" i="29"/>
  <c r="F648" i="29"/>
  <c r="AG956" i="29"/>
  <c r="G1074" i="29"/>
  <c r="G1075" i="29" s="1"/>
  <c r="G885" i="29"/>
  <c r="F122" i="14"/>
  <c r="E986" i="29"/>
  <c r="E997" i="29"/>
  <c r="E987" i="29"/>
  <c r="O956" i="29"/>
  <c r="L956" i="29"/>
  <c r="L955" i="29"/>
  <c r="F891" i="29"/>
  <c r="F1024" i="29" s="1"/>
  <c r="M957" i="29"/>
  <c r="S957" i="29"/>
  <c r="F892" i="29"/>
  <c r="F1025" i="29" s="1"/>
  <c r="N956" i="29"/>
  <c r="F886" i="29"/>
  <c r="F895" i="29"/>
  <c r="F1028" i="29" s="1"/>
  <c r="T957" i="29"/>
  <c r="AB957" i="29"/>
  <c r="O957" i="29"/>
  <c r="J956" i="29"/>
  <c r="F889" i="29"/>
  <c r="F1022" i="29" s="1"/>
  <c r="F894" i="29"/>
  <c r="F1027" i="29" s="1"/>
  <c r="F890" i="29"/>
  <c r="F1023" i="29" s="1"/>
  <c r="F662" i="29"/>
  <c r="E994" i="29"/>
  <c r="F1037" i="29"/>
  <c r="F888" i="29"/>
  <c r="F1021" i="29" s="1"/>
  <c r="F893" i="29"/>
  <c r="F1026" i="29" s="1"/>
  <c r="M956" i="29"/>
  <c r="R957" i="29"/>
  <c r="F1036" i="29"/>
  <c r="F1040" i="29"/>
  <c r="AF956" i="29"/>
  <c r="Y957" i="29"/>
  <c r="R955" i="29"/>
  <c r="H961" i="29"/>
  <c r="F700" i="29"/>
  <c r="F1011" i="29" s="1"/>
  <c r="F699" i="29"/>
  <c r="F698" i="29"/>
  <c r="F1009" i="29" s="1"/>
  <c r="U957" i="29"/>
  <c r="E990" i="29"/>
  <c r="F694" i="29"/>
  <c r="F1005" i="29" s="1"/>
  <c r="F695" i="29"/>
  <c r="F1006" i="29" s="1"/>
  <c r="F693" i="29"/>
  <c r="F1004" i="29" s="1"/>
  <c r="E989" i="29"/>
  <c r="AF954" i="29"/>
  <c r="O959" i="29"/>
  <c r="R954" i="29"/>
  <c r="X955" i="29"/>
  <c r="AD956" i="29"/>
  <c r="H690" i="29"/>
  <c r="H1001" i="29" s="1"/>
  <c r="AF959" i="29"/>
  <c r="S954" i="29"/>
  <c r="AA954" i="29"/>
  <c r="W959" i="29"/>
  <c r="H956" i="29"/>
  <c r="P957" i="29"/>
  <c r="J957" i="29"/>
  <c r="F1039" i="29"/>
  <c r="E995" i="29"/>
  <c r="F1035" i="29"/>
  <c r="E993" i="29"/>
  <c r="F1038" i="29"/>
  <c r="G691" i="29"/>
  <c r="G1002" i="29" s="1"/>
  <c r="G696" i="29"/>
  <c r="G1007" i="29" s="1"/>
  <c r="G701" i="29"/>
  <c r="G1012" i="29" s="1"/>
  <c r="F985" i="29"/>
  <c r="N957" i="29"/>
  <c r="E996" i="29"/>
  <c r="U955" i="29"/>
  <c r="E991" i="29"/>
  <c r="H984" i="29"/>
  <c r="N955" i="29"/>
  <c r="K955" i="29"/>
  <c r="E992" i="29"/>
  <c r="E1012" i="29"/>
  <c r="K957" i="29"/>
  <c r="AK1037" i="29"/>
  <c r="AK952" i="29"/>
  <c r="AK1038" i="29"/>
  <c r="AK953" i="29"/>
  <c r="K956" i="29"/>
  <c r="V957" i="29"/>
  <c r="V956" i="29"/>
  <c r="M960" i="29"/>
  <c r="J960" i="29"/>
  <c r="AC961" i="29"/>
  <c r="AA961" i="29"/>
  <c r="AE954" i="29"/>
  <c r="AD954" i="29"/>
  <c r="AD959" i="29"/>
  <c r="R956" i="29"/>
  <c r="AG955" i="29"/>
  <c r="AC955" i="29"/>
  <c r="U960" i="29"/>
  <c r="X960" i="29"/>
  <c r="S961" i="29"/>
  <c r="U954" i="29"/>
  <c r="V954" i="29"/>
  <c r="T954" i="29"/>
  <c r="X959" i="29"/>
  <c r="I954" i="29"/>
  <c r="P955" i="29"/>
  <c r="AG960" i="29"/>
  <c r="AA960" i="29"/>
  <c r="X961" i="29"/>
  <c r="AH954" i="29"/>
  <c r="E954" i="29"/>
  <c r="AC954" i="29"/>
  <c r="U959" i="29"/>
  <c r="AA956" i="29"/>
  <c r="E957" i="29"/>
  <c r="E955" i="29"/>
  <c r="E1098" i="29" s="1"/>
  <c r="E1112" i="29" s="1"/>
  <c r="AD955" i="29"/>
  <c r="F960" i="29"/>
  <c r="I955" i="29"/>
  <c r="R961" i="29"/>
  <c r="AG954" i="29"/>
  <c r="H954" i="29"/>
  <c r="G954" i="29"/>
  <c r="AC959" i="29"/>
  <c r="F1042" i="29"/>
  <c r="Q957" i="29"/>
  <c r="V960" i="29"/>
  <c r="Z955" i="29"/>
  <c r="Y961" i="29"/>
  <c r="W954" i="29"/>
  <c r="N954" i="29"/>
  <c r="P959" i="29"/>
  <c r="G959" i="29"/>
  <c r="AI1038" i="29"/>
  <c r="AI953" i="29"/>
  <c r="Y955" i="29"/>
  <c r="AJ1036" i="29"/>
  <c r="AJ951" i="29"/>
  <c r="F957" i="29"/>
  <c r="I957" i="29"/>
  <c r="M955" i="29"/>
  <c r="X956" i="29"/>
  <c r="AE960" i="29"/>
  <c r="AH960" i="29"/>
  <c r="M954" i="29"/>
  <c r="Q961" i="29"/>
  <c r="AE955" i="29"/>
  <c r="P956" i="29"/>
  <c r="AB959" i="29"/>
  <c r="AB954" i="29"/>
  <c r="AI1036" i="29"/>
  <c r="AI951" i="29"/>
  <c r="E896" i="29"/>
  <c r="E1019" i="29"/>
  <c r="E1106" i="29" s="1"/>
  <c r="E1116" i="29" s="1"/>
  <c r="AK1036" i="29"/>
  <c r="AK951" i="29"/>
  <c r="T955" i="29"/>
  <c r="T960" i="29"/>
  <c r="K960" i="29"/>
  <c r="V955" i="29"/>
  <c r="E961" i="29"/>
  <c r="AB955" i="29"/>
  <c r="AE956" i="29"/>
  <c r="AF955" i="29"/>
  <c r="H955" i="29"/>
  <c r="G1034" i="29"/>
  <c r="X957" i="29"/>
  <c r="L957" i="29"/>
  <c r="F955" i="29"/>
  <c r="AC960" i="29"/>
  <c r="G960" i="29"/>
  <c r="O961" i="29"/>
  <c r="W956" i="29"/>
  <c r="G956" i="29"/>
  <c r="E959" i="29"/>
  <c r="T959" i="29"/>
  <c r="F1044" i="29"/>
  <c r="S960" i="29"/>
  <c r="L960" i="29"/>
  <c r="N961" i="29"/>
  <c r="M961" i="29"/>
  <c r="T956" i="29"/>
  <c r="AD957" i="29"/>
  <c r="S959" i="29"/>
  <c r="AG959" i="29"/>
  <c r="W955" i="29"/>
  <c r="G955" i="29"/>
  <c r="AD960" i="29"/>
  <c r="Z960" i="29"/>
  <c r="I961" i="29"/>
  <c r="U961" i="29"/>
  <c r="O954" i="29"/>
  <c r="H959" i="29"/>
  <c r="M959" i="29"/>
  <c r="F959" i="29"/>
  <c r="F1046" i="29"/>
  <c r="E942" i="29"/>
  <c r="E1048" i="29" s="1"/>
  <c r="E1047" i="29"/>
  <c r="R960" i="29"/>
  <c r="N960" i="29"/>
  <c r="W961" i="29"/>
  <c r="AG961" i="29"/>
  <c r="X954" i="29"/>
  <c r="AE959" i="29"/>
  <c r="J959" i="29"/>
  <c r="Z954" i="29"/>
  <c r="F663" i="29"/>
  <c r="AE957" i="29"/>
  <c r="E956" i="29"/>
  <c r="Y960" i="29"/>
  <c r="I960" i="29"/>
  <c r="F961" i="29"/>
  <c r="L954" i="29"/>
  <c r="R959" i="29"/>
  <c r="AH959" i="29"/>
  <c r="Z959" i="29"/>
  <c r="F956" i="29"/>
  <c r="AA957" i="29"/>
  <c r="AF960" i="29"/>
  <c r="W960" i="29"/>
  <c r="AB961" i="29"/>
  <c r="V961" i="29"/>
  <c r="P954" i="29"/>
  <c r="Q954" i="29"/>
  <c r="N959" i="29"/>
  <c r="Y959" i="29"/>
  <c r="F1043" i="29"/>
  <c r="H957" i="29"/>
  <c r="AC957" i="29"/>
  <c r="Q955" i="29"/>
  <c r="J955" i="29"/>
  <c r="Q960" i="29"/>
  <c r="H960" i="29"/>
  <c r="J961" i="29"/>
  <c r="AH961" i="29"/>
  <c r="Y954" i="29"/>
  <c r="J954" i="29"/>
  <c r="L959" i="29"/>
  <c r="K959" i="29"/>
  <c r="F1041" i="29"/>
  <c r="AI1035" i="29"/>
  <c r="AI950" i="29"/>
  <c r="AH956" i="29"/>
  <c r="AJ1035" i="29"/>
  <c r="AJ950" i="29"/>
  <c r="W957" i="29"/>
  <c r="AI1037" i="29"/>
  <c r="AI952" i="29"/>
  <c r="AK1035" i="29"/>
  <c r="AK950" i="29"/>
  <c r="AA955" i="29"/>
  <c r="AH957" i="29"/>
  <c r="S955" i="29"/>
  <c r="E960" i="29"/>
  <c r="AB960" i="29"/>
  <c r="AE961" i="29"/>
  <c r="K961" i="29"/>
  <c r="O955" i="29"/>
  <c r="AF957" i="29"/>
  <c r="Q959" i="29"/>
  <c r="K954" i="29"/>
  <c r="F1045" i="29"/>
  <c r="AG957" i="29"/>
  <c r="AJ1037" i="29"/>
  <c r="AJ952" i="29"/>
  <c r="AJ1038" i="29"/>
  <c r="AJ953" i="29"/>
  <c r="U956" i="29"/>
  <c r="Z956" i="29"/>
  <c r="O960" i="29"/>
  <c r="P960" i="29"/>
  <c r="T961" i="29"/>
  <c r="L961" i="29"/>
  <c r="F954" i="29"/>
  <c r="G957" i="29"/>
  <c r="AA959" i="29"/>
  <c r="S956" i="29"/>
  <c r="D148" i="29"/>
  <c r="AA102" i="29"/>
  <c r="R102" i="29"/>
  <c r="AI71" i="29"/>
  <c r="S102" i="29"/>
  <c r="AF102" i="29"/>
  <c r="E553" i="29"/>
  <c r="E554" i="29" s="1"/>
  <c r="U102" i="29"/>
  <c r="O102" i="29"/>
  <c r="AE102" i="29"/>
  <c r="E1011" i="29"/>
  <c r="E1010" i="29"/>
  <c r="E1009" i="29"/>
  <c r="M102" i="29"/>
  <c r="AH102" i="29"/>
  <c r="X102" i="29"/>
  <c r="V102" i="29"/>
  <c r="K102" i="29"/>
  <c r="AG102" i="29"/>
  <c r="L102" i="29"/>
  <c r="E102" i="29"/>
  <c r="AD102" i="29"/>
  <c r="F102" i="29"/>
  <c r="W102" i="29"/>
  <c r="P102" i="29"/>
  <c r="H102" i="29"/>
  <c r="T102" i="29"/>
  <c r="Z102" i="29"/>
  <c r="N102" i="29"/>
  <c r="Q102" i="29"/>
  <c r="AC102" i="29"/>
  <c r="Y102" i="29"/>
  <c r="J102" i="29"/>
  <c r="G102" i="29"/>
  <c r="AB102" i="29"/>
  <c r="F941" i="29"/>
  <c r="E1006" i="29"/>
  <c r="E1005" i="29"/>
  <c r="E1004" i="29"/>
  <c r="I102" i="29"/>
  <c r="F837" i="29"/>
  <c r="F838" i="29" s="1"/>
  <c r="F508" i="29"/>
  <c r="F509" i="29" s="1"/>
  <c r="F553" i="29"/>
  <c r="F554" i="29" s="1"/>
  <c r="F792" i="29"/>
  <c r="F793" i="29" s="1"/>
  <c r="F463" i="29"/>
  <c r="F643" i="29"/>
  <c r="F644" i="29" s="1"/>
  <c r="E747" i="29"/>
  <c r="E748" i="29" s="1"/>
  <c r="F882" i="29"/>
  <c r="F883" i="29" s="1"/>
  <c r="G514" i="29"/>
  <c r="G513" i="29"/>
  <c r="G483" i="29"/>
  <c r="G482" i="29"/>
  <c r="G767" i="29"/>
  <c r="G766" i="29"/>
  <c r="G424" i="29"/>
  <c r="G423" i="29"/>
  <c r="G528" i="29"/>
  <c r="G527" i="29"/>
  <c r="G468" i="29"/>
  <c r="G469" i="29"/>
  <c r="G753" i="29"/>
  <c r="G752" i="29"/>
  <c r="G438" i="29"/>
  <c r="G437" i="29"/>
  <c r="G542" i="29"/>
  <c r="G541" i="29"/>
  <c r="G842" i="29"/>
  <c r="G843" i="29"/>
  <c r="G902" i="29"/>
  <c r="G901" i="29"/>
  <c r="G780" i="29"/>
  <c r="G781" i="29"/>
  <c r="G451" i="29"/>
  <c r="G452" i="29"/>
  <c r="G649" i="29"/>
  <c r="G648" i="29"/>
  <c r="G856" i="29"/>
  <c r="G857" i="29"/>
  <c r="G915" i="29"/>
  <c r="G916" i="29"/>
  <c r="G797" i="29"/>
  <c r="G798" i="29"/>
  <c r="G871" i="29"/>
  <c r="G870" i="29"/>
  <c r="G930" i="29"/>
  <c r="G929" i="29"/>
  <c r="G812" i="29"/>
  <c r="G811" i="29"/>
  <c r="F708" i="29"/>
  <c r="F707" i="29"/>
  <c r="F559" i="29"/>
  <c r="F558" i="29"/>
  <c r="G663" i="29"/>
  <c r="G662" i="29"/>
  <c r="G604" i="29"/>
  <c r="G603" i="29"/>
  <c r="G825" i="29"/>
  <c r="G826" i="29"/>
  <c r="F735" i="29"/>
  <c r="F736" i="29"/>
  <c r="F586" i="29"/>
  <c r="F587" i="29"/>
  <c r="G677" i="29"/>
  <c r="G676" i="29"/>
  <c r="G617" i="29"/>
  <c r="G618" i="29"/>
  <c r="F722" i="29"/>
  <c r="F721" i="29"/>
  <c r="F573" i="29"/>
  <c r="F572" i="29"/>
  <c r="G497" i="29"/>
  <c r="G496" i="29"/>
  <c r="G632" i="29"/>
  <c r="G631" i="29"/>
  <c r="AI68" i="29"/>
  <c r="AJ68" i="29"/>
  <c r="AK73" i="29"/>
  <c r="AJ69" i="29"/>
  <c r="AK68" i="29"/>
  <c r="AI69" i="29"/>
  <c r="AJ71" i="29"/>
  <c r="AJ87" i="29"/>
  <c r="AK70" i="29"/>
  <c r="AK71" i="29"/>
  <c r="AK69" i="29"/>
  <c r="AI87" i="29"/>
  <c r="AK67" i="29"/>
  <c r="AJ70" i="29"/>
  <c r="AK72" i="29"/>
  <c r="AJ73" i="29"/>
  <c r="AK66" i="29"/>
  <c r="AI67" i="29"/>
  <c r="AI72" i="29"/>
  <c r="AJ67" i="29"/>
  <c r="AJ72" i="29"/>
  <c r="AI70" i="29"/>
  <c r="AK87" i="29"/>
  <c r="AI66" i="29"/>
  <c r="AI73" i="29"/>
  <c r="AJ66" i="29"/>
  <c r="H51" i="29"/>
  <c r="H50" i="29"/>
  <c r="U232" i="14"/>
  <c r="V210" i="14"/>
  <c r="AF232" i="14"/>
  <c r="AG210" i="14"/>
  <c r="P232" i="14"/>
  <c r="Q210" i="14"/>
  <c r="Z232" i="14"/>
  <c r="AA210" i="14"/>
  <c r="O232" i="14"/>
  <c r="P210" i="14"/>
  <c r="X232" i="14"/>
  <c r="Y210" i="14"/>
  <c r="F232" i="14"/>
  <c r="G210" i="14"/>
  <c r="AE232" i="14"/>
  <c r="AF210" i="14"/>
  <c r="AC232" i="14"/>
  <c r="AD210" i="14"/>
  <c r="Q232" i="14"/>
  <c r="R210" i="14"/>
  <c r="S232" i="14"/>
  <c r="T210" i="14"/>
  <c r="N232" i="14"/>
  <c r="O210" i="14"/>
  <c r="G232" i="14"/>
  <c r="H210" i="14"/>
  <c r="T232" i="14"/>
  <c r="U210" i="14"/>
  <c r="Y232" i="14"/>
  <c r="Z210" i="14"/>
  <c r="AD232" i="14"/>
  <c r="AE210" i="14"/>
  <c r="K40" i="54"/>
  <c r="K45" i="54"/>
  <c r="S8" i="29"/>
  <c r="S21" i="29" s="1"/>
  <c r="S201" i="14"/>
  <c r="S42" i="14"/>
  <c r="S72" i="14" s="1"/>
  <c r="I42" i="14"/>
  <c r="I72" i="14" s="1"/>
  <c r="H555" i="29"/>
  <c r="I201" i="14"/>
  <c r="I112" i="14"/>
  <c r="AB112" i="14"/>
  <c r="AC201" i="14"/>
  <c r="Z8" i="29"/>
  <c r="Z21" i="29" s="1"/>
  <c r="Z42" i="14"/>
  <c r="Z72" i="14" s="1"/>
  <c r="Z112" i="14"/>
  <c r="X201" i="14"/>
  <c r="M112" i="14"/>
  <c r="M201" i="14"/>
  <c r="AC8" i="29"/>
  <c r="AC21" i="29" s="1"/>
  <c r="AB8" i="29"/>
  <c r="AB21" i="29" s="1"/>
  <c r="AC112" i="14"/>
  <c r="AB201" i="14"/>
  <c r="M8" i="29"/>
  <c r="M21" i="29" s="1"/>
  <c r="AA112" i="14"/>
  <c r="E201" i="14"/>
  <c r="X112" i="14"/>
  <c r="Q42" i="14"/>
  <c r="Q72" i="14" s="1"/>
  <c r="W8" i="29"/>
  <c r="W21" i="29" s="1"/>
  <c r="F42" i="14"/>
  <c r="F72" i="14" s="1"/>
  <c r="Q112" i="14"/>
  <c r="N201" i="14"/>
  <c r="W42" i="14"/>
  <c r="W72" i="14" s="1"/>
  <c r="Q8" i="29"/>
  <c r="Q21" i="29" s="1"/>
  <c r="W201" i="14"/>
  <c r="X8" i="29"/>
  <c r="X21" i="29" s="1"/>
  <c r="AA8" i="29"/>
  <c r="AA21" i="29" s="1"/>
  <c r="AA42" i="14"/>
  <c r="AA72" i="14" s="1"/>
  <c r="L42" i="14"/>
  <c r="L72" i="14" s="1"/>
  <c r="L201" i="14"/>
  <c r="L112" i="14"/>
  <c r="AJ94" i="29"/>
  <c r="AI94" i="29"/>
  <c r="AH42" i="14"/>
  <c r="AH72" i="14" s="1"/>
  <c r="AH112" i="14"/>
  <c r="AH201" i="14"/>
  <c r="V8" i="29"/>
  <c r="V21" i="29" s="1"/>
  <c r="V42" i="14"/>
  <c r="V72" i="14" s="1"/>
  <c r="V112" i="14"/>
  <c r="E8" i="29"/>
  <c r="E42" i="14"/>
  <c r="E72" i="14" s="1"/>
  <c r="F112" i="14"/>
  <c r="F201" i="14"/>
  <c r="N112" i="14"/>
  <c r="AF8" i="29"/>
  <c r="AF21" i="29" s="1"/>
  <c r="AF42" i="14"/>
  <c r="AF72" i="14" s="1"/>
  <c r="AF112" i="14"/>
  <c r="AI200" i="14"/>
  <c r="R4" i="54" s="1"/>
  <c r="AK10" i="29"/>
  <c r="J112" i="14"/>
  <c r="J201" i="14"/>
  <c r="J8" i="29"/>
  <c r="J21" i="29" s="1"/>
  <c r="J42" i="14"/>
  <c r="J72" i="14" s="1"/>
  <c r="N8" i="29"/>
  <c r="N21" i="29" s="1"/>
  <c r="K42" i="14"/>
  <c r="K72" i="14" s="1"/>
  <c r="K112" i="14"/>
  <c r="D37" i="31"/>
  <c r="E1084" i="29" s="1"/>
  <c r="AI17" i="14"/>
  <c r="AI42" i="14" s="1"/>
  <c r="K201" i="14"/>
  <c r="AI80" i="29"/>
  <c r="AJ97" i="29"/>
  <c r="AK86" i="29"/>
  <c r="AK94" i="29"/>
  <c r="AJ95" i="29"/>
  <c r="AJ100" i="29"/>
  <c r="AK100" i="29"/>
  <c r="AI81" i="29"/>
  <c r="AK97" i="29"/>
  <c r="AK80" i="29"/>
  <c r="AI95" i="29"/>
  <c r="AI99" i="29"/>
  <c r="AI96" i="29"/>
  <c r="AI97" i="29"/>
  <c r="AJ86" i="29"/>
  <c r="AI100" i="29"/>
  <c r="AJ96" i="29"/>
  <c r="AK83" i="29"/>
  <c r="AJ83" i="29"/>
  <c r="AI85" i="29"/>
  <c r="AK96" i="29"/>
  <c r="AI86" i="29"/>
  <c r="AK95" i="29"/>
  <c r="AI82" i="29"/>
  <c r="AK81" i="29"/>
  <c r="AJ81" i="29"/>
  <c r="AJ82" i="29"/>
  <c r="AJ85" i="29"/>
  <c r="AJ99" i="29"/>
  <c r="AJ80" i="29"/>
  <c r="AK82" i="29"/>
  <c r="AK85" i="29"/>
  <c r="AI83" i="29"/>
  <c r="AK99" i="29"/>
  <c r="AI10" i="29"/>
  <c r="AJ10" i="29"/>
  <c r="I188" i="14"/>
  <c r="I187" i="14"/>
  <c r="I645" i="29"/>
  <c r="I465" i="29"/>
  <c r="I898" i="29"/>
  <c r="J54" i="29"/>
  <c r="J1033" i="29" s="1"/>
  <c r="I510" i="29"/>
  <c r="K195" i="14"/>
  <c r="K196" i="14"/>
  <c r="I794" i="29"/>
  <c r="J47" i="29"/>
  <c r="H75" i="14"/>
  <c r="I192" i="14"/>
  <c r="I191" i="14"/>
  <c r="G226" i="14"/>
  <c r="F254" i="14" s="1"/>
  <c r="G76" i="14"/>
  <c r="I44" i="29"/>
  <c r="I1061" i="29" s="1"/>
  <c r="I600" i="29"/>
  <c r="I839" i="29"/>
  <c r="J48" i="29"/>
  <c r="I749" i="29"/>
  <c r="J46" i="29"/>
  <c r="H704" i="29"/>
  <c r="I45" i="29"/>
  <c r="I420" i="29"/>
  <c r="T1056" i="29"/>
  <c r="T1082" i="29"/>
  <c r="L1082" i="29"/>
  <c r="L1056" i="29"/>
  <c r="AB1056" i="29"/>
  <c r="AB1082" i="29"/>
  <c r="K1081" i="29"/>
  <c r="K1055" i="29"/>
  <c r="I131" i="14"/>
  <c r="J82" i="14" s="1"/>
  <c r="J943" i="29" s="1"/>
  <c r="J163" i="14"/>
  <c r="I22" i="29"/>
  <c r="I52" i="29"/>
  <c r="AA1056" i="29"/>
  <c r="AA1082" i="29"/>
  <c r="AH1081" i="29"/>
  <c r="AH1055" i="29"/>
  <c r="N1056" i="29"/>
  <c r="N1082" i="29"/>
  <c r="M1082" i="29"/>
  <c r="M1056" i="29"/>
  <c r="U1082" i="29"/>
  <c r="U1056" i="29"/>
  <c r="G1082" i="29"/>
  <c r="G1056" i="29"/>
  <c r="Y1055" i="29"/>
  <c r="Y1081" i="29"/>
  <c r="K1082" i="29"/>
  <c r="K1056" i="29"/>
  <c r="AD1082" i="29"/>
  <c r="AD1056" i="29"/>
  <c r="AG1081" i="29"/>
  <c r="AG1055" i="29"/>
  <c r="H1055" i="29"/>
  <c r="H1081" i="29"/>
  <c r="E1056" i="29"/>
  <c r="AK12" i="29"/>
  <c r="AJ12" i="29"/>
  <c r="AI12" i="29"/>
  <c r="Z1056" i="29"/>
  <c r="Z1082" i="29"/>
  <c r="P1055" i="29"/>
  <c r="P1081" i="29"/>
  <c r="Y35" i="54"/>
  <c r="AG1082" i="29"/>
  <c r="AG1056" i="29"/>
  <c r="L1055" i="29"/>
  <c r="L1081" i="29"/>
  <c r="G1081" i="29"/>
  <c r="G1055" i="29"/>
  <c r="Y1082" i="29"/>
  <c r="Y1056" i="29"/>
  <c r="F1055" i="29"/>
  <c r="F1081" i="29"/>
  <c r="AC1082" i="29"/>
  <c r="AC1056" i="29"/>
  <c r="S1056" i="29"/>
  <c r="S1082" i="29"/>
  <c r="X1056" i="29"/>
  <c r="X1082" i="29"/>
  <c r="E1132" i="29"/>
  <c r="AK1118" i="29"/>
  <c r="AJ1118" i="29"/>
  <c r="AI1118" i="29"/>
  <c r="R1081" i="29"/>
  <c r="R1055" i="29"/>
  <c r="H1082" i="29"/>
  <c r="H1056" i="29"/>
  <c r="V1082" i="29"/>
  <c r="V1056" i="29"/>
  <c r="J1056" i="29"/>
  <c r="J1082" i="29"/>
  <c r="Q1082" i="29"/>
  <c r="Q1056" i="29"/>
  <c r="T1055" i="29"/>
  <c r="T1081" i="29"/>
  <c r="AE1081" i="29"/>
  <c r="AE1055" i="29"/>
  <c r="AI240" i="14"/>
  <c r="AH240" i="14"/>
  <c r="I1081" i="29"/>
  <c r="I1055" i="29"/>
  <c r="AH1056" i="29"/>
  <c r="AH1082" i="29"/>
  <c r="Y34" i="54"/>
  <c r="AE1082" i="29"/>
  <c r="AE1056" i="29"/>
  <c r="O1056" i="29"/>
  <c r="O1082" i="29"/>
  <c r="Z30" i="54"/>
  <c r="AF1082" i="29"/>
  <c r="AF1056" i="29"/>
  <c r="O1081" i="29"/>
  <c r="O1055" i="29"/>
  <c r="D233" i="14"/>
  <c r="AI203" i="14"/>
  <c r="K39" i="54" s="1"/>
  <c r="F1082" i="29"/>
  <c r="F1056" i="29"/>
  <c r="I1082" i="29"/>
  <c r="I1056" i="29"/>
  <c r="P1056" i="29"/>
  <c r="P1082" i="29"/>
  <c r="U1081" i="29"/>
  <c r="U1055" i="29"/>
  <c r="W1056" i="29"/>
  <c r="W1082" i="29"/>
  <c r="AD1081" i="29"/>
  <c r="AD1055" i="29"/>
  <c r="R1056" i="29"/>
  <c r="R1082" i="29"/>
  <c r="AK237" i="29" l="1"/>
  <c r="AK238" i="29" s="1"/>
  <c r="AK192" i="29"/>
  <c r="AK193" i="29" s="1"/>
  <c r="D1101" i="29"/>
  <c r="D1097" i="29"/>
  <c r="D1100" i="29"/>
  <c r="D962" i="29"/>
  <c r="D1103" i="29"/>
  <c r="AJ192" i="29"/>
  <c r="AJ193" i="29" s="1"/>
  <c r="AI372" i="29"/>
  <c r="AI373" i="29" s="1"/>
  <c r="I751" i="29"/>
  <c r="I779" i="29"/>
  <c r="I765" i="29"/>
  <c r="I647" i="29"/>
  <c r="I675" i="29"/>
  <c r="I661" i="29"/>
  <c r="H585" i="29"/>
  <c r="H557" i="29"/>
  <c r="H571" i="29"/>
  <c r="H923" i="29"/>
  <c r="H925" i="29"/>
  <c r="H920" i="29"/>
  <c r="H917" i="29"/>
  <c r="H924" i="29"/>
  <c r="H918" i="29"/>
  <c r="H921" i="29"/>
  <c r="H922" i="29"/>
  <c r="H926" i="29"/>
  <c r="H919" i="29"/>
  <c r="G581" i="29"/>
  <c r="G579" i="29"/>
  <c r="G577" i="29"/>
  <c r="G575" i="29"/>
  <c r="G576" i="29"/>
  <c r="G583" i="29"/>
  <c r="G574" i="29"/>
  <c r="G582" i="29"/>
  <c r="G578" i="29"/>
  <c r="G580" i="29"/>
  <c r="H787" i="29"/>
  <c r="H782" i="29"/>
  <c r="H783" i="29"/>
  <c r="H784" i="29"/>
  <c r="H785" i="29"/>
  <c r="H788" i="29"/>
  <c r="H786" i="29"/>
  <c r="H789" i="29"/>
  <c r="H790" i="29"/>
  <c r="H791" i="29"/>
  <c r="H612" i="29"/>
  <c r="H613" i="29"/>
  <c r="H610" i="29"/>
  <c r="H611" i="29"/>
  <c r="H608" i="29"/>
  <c r="H605" i="29"/>
  <c r="H607" i="29"/>
  <c r="H609" i="29"/>
  <c r="H606" i="29"/>
  <c r="H614" i="29"/>
  <c r="H937" i="29"/>
  <c r="H932" i="29"/>
  <c r="H931" i="29"/>
  <c r="H933" i="29"/>
  <c r="H934" i="29"/>
  <c r="H936" i="29"/>
  <c r="H940" i="29"/>
  <c r="H939" i="29"/>
  <c r="H938" i="29"/>
  <c r="H935" i="29"/>
  <c r="H473" i="29"/>
  <c r="H471" i="29"/>
  <c r="H479" i="29"/>
  <c r="H474" i="29"/>
  <c r="H476" i="29"/>
  <c r="H472" i="29"/>
  <c r="H478" i="29"/>
  <c r="H475" i="29"/>
  <c r="H477" i="29"/>
  <c r="H470" i="29"/>
  <c r="H759" i="29"/>
  <c r="H760" i="29"/>
  <c r="H761" i="29"/>
  <c r="H758" i="29"/>
  <c r="H756" i="29"/>
  <c r="H762" i="29"/>
  <c r="H754" i="29"/>
  <c r="H757" i="29"/>
  <c r="H763" i="29"/>
  <c r="H755" i="29"/>
  <c r="H626" i="29"/>
  <c r="H622" i="29"/>
  <c r="H620" i="29"/>
  <c r="H628" i="29"/>
  <c r="H619" i="29"/>
  <c r="H623" i="29"/>
  <c r="H625" i="29"/>
  <c r="H624" i="29"/>
  <c r="H627" i="29"/>
  <c r="H621" i="29"/>
  <c r="I512" i="29"/>
  <c r="I526" i="29"/>
  <c r="I540" i="29"/>
  <c r="H822" i="29"/>
  <c r="H819" i="29"/>
  <c r="H816" i="29"/>
  <c r="H814" i="29"/>
  <c r="H821" i="29"/>
  <c r="H813" i="29"/>
  <c r="H817" i="29"/>
  <c r="H815" i="29"/>
  <c r="H818" i="29"/>
  <c r="H820" i="29"/>
  <c r="H488" i="29"/>
  <c r="H493" i="29"/>
  <c r="H490" i="29"/>
  <c r="H486" i="29"/>
  <c r="H487" i="29"/>
  <c r="H485" i="29"/>
  <c r="H489" i="29"/>
  <c r="H484" i="29"/>
  <c r="H492" i="29"/>
  <c r="H491" i="29"/>
  <c r="H672" i="29"/>
  <c r="H664" i="29"/>
  <c r="H670" i="29"/>
  <c r="H671" i="29"/>
  <c r="H665" i="29"/>
  <c r="H673" i="29"/>
  <c r="H667" i="29"/>
  <c r="H668" i="29"/>
  <c r="H669" i="29"/>
  <c r="H666" i="29"/>
  <c r="H642" i="29"/>
  <c r="H641" i="29"/>
  <c r="H633" i="29"/>
  <c r="H636" i="29"/>
  <c r="H635" i="29"/>
  <c r="H637" i="29"/>
  <c r="H634" i="29"/>
  <c r="H638" i="29"/>
  <c r="H639" i="29"/>
  <c r="H640" i="29"/>
  <c r="H832" i="29"/>
  <c r="H835" i="29"/>
  <c r="H833" i="29"/>
  <c r="H829" i="29"/>
  <c r="H828" i="29"/>
  <c r="H836" i="29"/>
  <c r="H831" i="29"/>
  <c r="H830" i="29"/>
  <c r="H827" i="29"/>
  <c r="H834" i="29"/>
  <c r="H505" i="29"/>
  <c r="H499" i="29"/>
  <c r="H502" i="29"/>
  <c r="H506" i="29"/>
  <c r="H503" i="29"/>
  <c r="H498" i="29"/>
  <c r="H504" i="29"/>
  <c r="H507" i="29"/>
  <c r="H500" i="29"/>
  <c r="H501" i="29"/>
  <c r="H682" i="29"/>
  <c r="H684" i="29"/>
  <c r="H685" i="29"/>
  <c r="H680" i="29"/>
  <c r="H686" i="29"/>
  <c r="H681" i="29"/>
  <c r="H679" i="29"/>
  <c r="H683" i="29"/>
  <c r="H687" i="29"/>
  <c r="H678" i="29"/>
  <c r="H520" i="29"/>
  <c r="H524" i="29"/>
  <c r="H523" i="29"/>
  <c r="H515" i="29"/>
  <c r="H521" i="29"/>
  <c r="H519" i="29"/>
  <c r="H516" i="29"/>
  <c r="H518" i="29"/>
  <c r="H522" i="29"/>
  <c r="H517" i="29"/>
  <c r="I855" i="29"/>
  <c r="I841" i="29"/>
  <c r="I869" i="29"/>
  <c r="G743" i="29"/>
  <c r="G739" i="29"/>
  <c r="G746" i="29"/>
  <c r="G741" i="29"/>
  <c r="G738" i="29"/>
  <c r="G742" i="29"/>
  <c r="G745" i="29"/>
  <c r="G737" i="29"/>
  <c r="G744" i="29"/>
  <c r="G740" i="29"/>
  <c r="H808" i="29"/>
  <c r="H806" i="29"/>
  <c r="H800" i="29"/>
  <c r="H802" i="29"/>
  <c r="H801" i="29"/>
  <c r="H804" i="29"/>
  <c r="H805" i="29"/>
  <c r="H807" i="29"/>
  <c r="H803" i="29"/>
  <c r="H799" i="29"/>
  <c r="H444" i="29"/>
  <c r="H448" i="29"/>
  <c r="H445" i="29"/>
  <c r="H442" i="29"/>
  <c r="H440" i="29"/>
  <c r="H447" i="29"/>
  <c r="H441" i="29"/>
  <c r="H439" i="29"/>
  <c r="H443" i="29"/>
  <c r="H446" i="29"/>
  <c r="H656" i="29"/>
  <c r="H653" i="29"/>
  <c r="H654" i="29"/>
  <c r="H650" i="29"/>
  <c r="H658" i="29"/>
  <c r="H651" i="29"/>
  <c r="H659" i="29"/>
  <c r="H655" i="29"/>
  <c r="H657" i="29"/>
  <c r="H652" i="29"/>
  <c r="H550" i="29"/>
  <c r="H546" i="29"/>
  <c r="H545" i="29"/>
  <c r="H543" i="29"/>
  <c r="H548" i="29"/>
  <c r="H549" i="29"/>
  <c r="H551" i="29"/>
  <c r="H552" i="29"/>
  <c r="H544" i="29"/>
  <c r="H547" i="29"/>
  <c r="I630" i="29"/>
  <c r="I616" i="29"/>
  <c r="I602" i="29"/>
  <c r="D963" i="29"/>
  <c r="D964" i="29" s="1"/>
  <c r="AJ372" i="29"/>
  <c r="AJ373" i="29" s="1"/>
  <c r="D1102" i="29"/>
  <c r="G729" i="29"/>
  <c r="G723" i="29"/>
  <c r="G732" i="29"/>
  <c r="G724" i="29"/>
  <c r="G727" i="29"/>
  <c r="G728" i="29"/>
  <c r="G726" i="29"/>
  <c r="G725" i="29"/>
  <c r="G731" i="29"/>
  <c r="G730" i="29"/>
  <c r="H460" i="29"/>
  <c r="H454" i="29"/>
  <c r="H461" i="29"/>
  <c r="H453" i="29"/>
  <c r="H455" i="29"/>
  <c r="H456" i="29"/>
  <c r="H457" i="29"/>
  <c r="H462" i="29"/>
  <c r="H458" i="29"/>
  <c r="H459" i="29"/>
  <c r="H844" i="29"/>
  <c r="H846" i="29"/>
  <c r="H849" i="29"/>
  <c r="H845" i="29"/>
  <c r="H850" i="29"/>
  <c r="H848" i="29"/>
  <c r="H847" i="29"/>
  <c r="H851" i="29"/>
  <c r="H853" i="29"/>
  <c r="H852" i="29"/>
  <c r="H531" i="29"/>
  <c r="H530" i="29"/>
  <c r="H537" i="29"/>
  <c r="H535" i="29"/>
  <c r="H532" i="29"/>
  <c r="H538" i="29"/>
  <c r="H534" i="29"/>
  <c r="H529" i="29"/>
  <c r="H533" i="29"/>
  <c r="H536" i="29"/>
  <c r="I436" i="29"/>
  <c r="I450" i="29"/>
  <c r="I422" i="29"/>
  <c r="I914" i="29"/>
  <c r="I928" i="29"/>
  <c r="I900" i="29"/>
  <c r="H720" i="29"/>
  <c r="H734" i="29"/>
  <c r="H706" i="29"/>
  <c r="I824" i="29"/>
  <c r="I810" i="29"/>
  <c r="I796" i="29"/>
  <c r="I481" i="29"/>
  <c r="I467" i="29"/>
  <c r="I495" i="29"/>
  <c r="E1062" i="29"/>
  <c r="AK147" i="29"/>
  <c r="AK148" i="29" s="1"/>
  <c r="G716" i="29"/>
  <c r="G711" i="29"/>
  <c r="G712" i="29"/>
  <c r="G713" i="29"/>
  <c r="G714" i="29"/>
  <c r="G717" i="29"/>
  <c r="G715" i="29"/>
  <c r="G718" i="29"/>
  <c r="G710" i="29"/>
  <c r="G709" i="29"/>
  <c r="G595" i="29"/>
  <c r="G588" i="29"/>
  <c r="G589" i="29"/>
  <c r="G591" i="29"/>
  <c r="G597" i="29"/>
  <c r="G596" i="29"/>
  <c r="G592" i="29"/>
  <c r="G590" i="29"/>
  <c r="G593" i="29"/>
  <c r="G594" i="29"/>
  <c r="H434" i="29"/>
  <c r="H433" i="29"/>
  <c r="H425" i="29"/>
  <c r="H426" i="29"/>
  <c r="H427" i="29"/>
  <c r="H429" i="29"/>
  <c r="H432" i="29"/>
  <c r="H428" i="29"/>
  <c r="H431" i="29"/>
  <c r="H430" i="29"/>
  <c r="H874" i="29"/>
  <c r="H878" i="29"/>
  <c r="H880" i="29"/>
  <c r="H873" i="29"/>
  <c r="H881" i="29"/>
  <c r="H872" i="29"/>
  <c r="H877" i="29"/>
  <c r="H879" i="29"/>
  <c r="H876" i="29"/>
  <c r="H875" i="29"/>
  <c r="H910" i="29"/>
  <c r="H905" i="29"/>
  <c r="H908" i="29"/>
  <c r="H907" i="29"/>
  <c r="H911" i="29"/>
  <c r="H912" i="29"/>
  <c r="H904" i="29"/>
  <c r="H909" i="29"/>
  <c r="H906" i="29"/>
  <c r="H903" i="29"/>
  <c r="G569" i="29"/>
  <c r="G568" i="29"/>
  <c r="G566" i="29"/>
  <c r="G560" i="29"/>
  <c r="G562" i="29"/>
  <c r="G565" i="29"/>
  <c r="G564" i="29"/>
  <c r="G567" i="29"/>
  <c r="G563" i="29"/>
  <c r="G561" i="29"/>
  <c r="H775" i="29"/>
  <c r="H776" i="29"/>
  <c r="H771" i="29"/>
  <c r="H772" i="29"/>
  <c r="H769" i="29"/>
  <c r="H773" i="29"/>
  <c r="H768" i="29"/>
  <c r="H774" i="29"/>
  <c r="H770" i="29"/>
  <c r="H777" i="29"/>
  <c r="H866" i="29"/>
  <c r="H865" i="29"/>
  <c r="H860" i="29"/>
  <c r="H861" i="29"/>
  <c r="H863" i="29"/>
  <c r="H858" i="29"/>
  <c r="H859" i="29"/>
  <c r="H862" i="29"/>
  <c r="H864" i="29"/>
  <c r="H867" i="29"/>
  <c r="E1097" i="29"/>
  <c r="AK372" i="29"/>
  <c r="AK373" i="29" s="1"/>
  <c r="AK327" i="29"/>
  <c r="AK328" i="29" s="1"/>
  <c r="AJ327" i="29"/>
  <c r="AJ328" i="29" s="1"/>
  <c r="AI327" i="29"/>
  <c r="AI328" i="29" s="1"/>
  <c r="AI192" i="29"/>
  <c r="AI193" i="29" s="1"/>
  <c r="AJ237" i="29"/>
  <c r="AJ238" i="29" s="1"/>
  <c r="AK282" i="29"/>
  <c r="AK283" i="29" s="1"/>
  <c r="AI237" i="29"/>
  <c r="AI238" i="29" s="1"/>
  <c r="AI282" i="29"/>
  <c r="AI283" i="29" s="1"/>
  <c r="AJ282" i="29"/>
  <c r="AJ283" i="29" s="1"/>
  <c r="AI147" i="29"/>
  <c r="AI148" i="29" s="1"/>
  <c r="AJ147" i="29"/>
  <c r="AJ148" i="29" s="1"/>
  <c r="E1096" i="29"/>
  <c r="E999" i="29"/>
  <c r="D419" i="29"/>
  <c r="D981" i="29" s="1"/>
  <c r="D980" i="29"/>
  <c r="D1104" i="29"/>
  <c r="D1093" i="29"/>
  <c r="D464" i="29"/>
  <c r="D999" i="29" s="1"/>
  <c r="D998" i="29"/>
  <c r="D942" i="29"/>
  <c r="D1048" i="29" s="1"/>
  <c r="D1047" i="29"/>
  <c r="D1049" i="29" s="1"/>
  <c r="D1096" i="29"/>
  <c r="D1114" i="29" s="1"/>
  <c r="F1062" i="29"/>
  <c r="E1063" i="29"/>
  <c r="E1064" i="29"/>
  <c r="F688" i="29"/>
  <c r="F689" i="29" s="1"/>
  <c r="H1034" i="29"/>
  <c r="H1074" i="29"/>
  <c r="H1075" i="29" s="1"/>
  <c r="H885" i="29"/>
  <c r="H1018" i="29" s="1"/>
  <c r="F896" i="29"/>
  <c r="F897" i="29" s="1"/>
  <c r="F1030" i="29" s="1"/>
  <c r="G122" i="14"/>
  <c r="G154" i="14" s="1"/>
  <c r="G155" i="14" s="1"/>
  <c r="F1019" i="29"/>
  <c r="F1106" i="29" s="1"/>
  <c r="F1116" i="29" s="1"/>
  <c r="E21" i="29"/>
  <c r="E1068" i="29" s="1"/>
  <c r="E1081" i="29"/>
  <c r="E1049" i="29"/>
  <c r="F1098" i="29"/>
  <c r="F1112" i="29" s="1"/>
  <c r="K1098" i="29"/>
  <c r="K1112" i="29" s="1"/>
  <c r="N1098" i="29"/>
  <c r="N1112" i="29" s="1"/>
  <c r="P1098" i="29"/>
  <c r="P1112" i="29" s="1"/>
  <c r="F1064" i="29"/>
  <c r="F990" i="29"/>
  <c r="F1096" i="29" s="1"/>
  <c r="F994" i="29"/>
  <c r="H1098" i="29"/>
  <c r="H1112" i="29" s="1"/>
  <c r="Y1098" i="29"/>
  <c r="Y1112" i="29" s="1"/>
  <c r="AF1098" i="29"/>
  <c r="AF1112" i="29" s="1"/>
  <c r="U1098" i="29"/>
  <c r="U1112" i="29" s="1"/>
  <c r="I1098" i="29"/>
  <c r="I1112" i="29" s="1"/>
  <c r="AB1098" i="29"/>
  <c r="AB1112" i="29" s="1"/>
  <c r="O1098" i="29"/>
  <c r="O1112" i="29" s="1"/>
  <c r="AD1098" i="29"/>
  <c r="AD1112" i="29" s="1"/>
  <c r="AA1098" i="29"/>
  <c r="AA1112" i="29" s="1"/>
  <c r="V1098" i="29"/>
  <c r="V1112" i="29" s="1"/>
  <c r="AE1098" i="29"/>
  <c r="AE1112" i="29" s="1"/>
  <c r="L1098" i="29"/>
  <c r="L1112" i="29" s="1"/>
  <c r="X1098" i="29"/>
  <c r="X1112" i="29" s="1"/>
  <c r="S1098" i="29"/>
  <c r="S1112" i="29" s="1"/>
  <c r="G1035" i="29"/>
  <c r="J1098" i="29"/>
  <c r="J1112" i="29" s="1"/>
  <c r="G1098" i="29"/>
  <c r="G1112" i="29" s="1"/>
  <c r="T1098" i="29"/>
  <c r="T1112" i="29" s="1"/>
  <c r="AC1098" i="29"/>
  <c r="AC1112" i="29" s="1"/>
  <c r="R1098" i="29"/>
  <c r="R1112" i="29" s="1"/>
  <c r="Q1098" i="29"/>
  <c r="Q1112" i="29" s="1"/>
  <c r="W1098" i="29"/>
  <c r="W1112" i="29" s="1"/>
  <c r="Z1098" i="29"/>
  <c r="Z1112" i="29" s="1"/>
  <c r="AG1098" i="29"/>
  <c r="AG1112" i="29" s="1"/>
  <c r="M1098" i="29"/>
  <c r="M1112" i="29" s="1"/>
  <c r="F987" i="29"/>
  <c r="F988" i="29"/>
  <c r="F995" i="29"/>
  <c r="F697" i="29"/>
  <c r="F1008" i="29" s="1"/>
  <c r="F1010" i="29"/>
  <c r="F1063" i="29" s="1"/>
  <c r="G985" i="29"/>
  <c r="G1040" i="29"/>
  <c r="F986" i="29"/>
  <c r="I984" i="29"/>
  <c r="F991" i="29"/>
  <c r="F1097" i="29" s="1"/>
  <c r="F692" i="29"/>
  <c r="F1003" i="29" s="1"/>
  <c r="G1037" i="29"/>
  <c r="I690" i="29"/>
  <c r="I1001" i="29" s="1"/>
  <c r="F992" i="29"/>
  <c r="G699" i="29"/>
  <c r="G1010" i="29" s="1"/>
  <c r="G700" i="29"/>
  <c r="G698" i="29"/>
  <c r="G1009" i="29" s="1"/>
  <c r="H691" i="29"/>
  <c r="H1002" i="29" s="1"/>
  <c r="H696" i="29"/>
  <c r="H1007" i="29" s="1"/>
  <c r="H701" i="29"/>
  <c r="H1012" i="29" s="1"/>
  <c r="F996" i="29"/>
  <c r="G1042" i="29"/>
  <c r="G694" i="29"/>
  <c r="G1005" i="29" s="1"/>
  <c r="G695" i="29"/>
  <c r="G1006" i="29" s="1"/>
  <c r="G693" i="29"/>
  <c r="G1004" i="29" s="1"/>
  <c r="F997" i="29"/>
  <c r="F989" i="29"/>
  <c r="G1038" i="29"/>
  <c r="F993" i="29"/>
  <c r="AK1045" i="29"/>
  <c r="AK960" i="29"/>
  <c r="G1018" i="29"/>
  <c r="G1043" i="29"/>
  <c r="AI1041" i="29"/>
  <c r="AI956" i="29"/>
  <c r="AK1042" i="29"/>
  <c r="AK957" i="29"/>
  <c r="G1044" i="29"/>
  <c r="E897" i="29"/>
  <c r="E1030" i="29" s="1"/>
  <c r="E1029" i="29"/>
  <c r="AJ1039" i="29"/>
  <c r="AJ954" i="29"/>
  <c r="AK1044" i="29"/>
  <c r="AK959" i="29"/>
  <c r="G1046" i="29"/>
  <c r="E998" i="29"/>
  <c r="AJ1043" i="29"/>
  <c r="AJ958" i="29"/>
  <c r="AK1040" i="29"/>
  <c r="AK955" i="29"/>
  <c r="AI1039" i="29"/>
  <c r="AI954" i="29"/>
  <c r="G1045" i="29"/>
  <c r="AI1046" i="29"/>
  <c r="AI961" i="29"/>
  <c r="AK1043" i="29"/>
  <c r="AK958" i="29"/>
  <c r="AI1040" i="29"/>
  <c r="AI955" i="29"/>
  <c r="AK1039" i="29"/>
  <c r="AK954" i="29"/>
  <c r="AJ1044" i="29"/>
  <c r="AJ959" i="29"/>
  <c r="AI1043" i="29"/>
  <c r="AI958" i="29"/>
  <c r="AI1042" i="29"/>
  <c r="AI957" i="29"/>
  <c r="F942" i="29"/>
  <c r="F1048" i="29" s="1"/>
  <c r="F1047" i="29"/>
  <c r="AJ1045" i="29"/>
  <c r="AJ960" i="29"/>
  <c r="AK1041" i="29"/>
  <c r="AK956" i="29"/>
  <c r="AJ1040" i="29"/>
  <c r="AJ955" i="29"/>
  <c r="AJ1042" i="29"/>
  <c r="AJ957" i="29"/>
  <c r="AI1045" i="29"/>
  <c r="AI960" i="29"/>
  <c r="AK1046" i="29"/>
  <c r="AK961" i="29"/>
  <c r="G1036" i="29"/>
  <c r="AI1044" i="29"/>
  <c r="AI959" i="29"/>
  <c r="AJ1046" i="29"/>
  <c r="AJ961" i="29"/>
  <c r="G1041" i="29"/>
  <c r="AJ1041" i="29"/>
  <c r="AJ956" i="29"/>
  <c r="G1039" i="29"/>
  <c r="F464" i="29"/>
  <c r="E1060" i="29"/>
  <c r="E966" i="29"/>
  <c r="Y103" i="29"/>
  <c r="Y963" i="29" s="1"/>
  <c r="Y962" i="29"/>
  <c r="X103" i="29"/>
  <c r="X963" i="29" s="1"/>
  <c r="X962" i="29"/>
  <c r="R103" i="29"/>
  <c r="R963" i="29" s="1"/>
  <c r="R962" i="29"/>
  <c r="Q103" i="29"/>
  <c r="Q963" i="29" s="1"/>
  <c r="Q962" i="29"/>
  <c r="M103" i="29"/>
  <c r="M963" i="29" s="1"/>
  <c r="M962" i="29"/>
  <c r="N103" i="29"/>
  <c r="N963" i="29" s="1"/>
  <c r="N962" i="29"/>
  <c r="Z103" i="29"/>
  <c r="Z963" i="29" s="1"/>
  <c r="Z962" i="29"/>
  <c r="T103" i="29"/>
  <c r="T963" i="29" s="1"/>
  <c r="T962" i="29"/>
  <c r="L103" i="29"/>
  <c r="L963" i="29" s="1"/>
  <c r="L962" i="29"/>
  <c r="H103" i="29"/>
  <c r="H963" i="29" s="1"/>
  <c r="H962" i="29"/>
  <c r="J103" i="29"/>
  <c r="J963" i="29" s="1"/>
  <c r="J962" i="29"/>
  <c r="P103" i="29"/>
  <c r="P963" i="29" s="1"/>
  <c r="P962" i="29"/>
  <c r="I103" i="29"/>
  <c r="I963" i="29" s="1"/>
  <c r="I962" i="29"/>
  <c r="W103" i="29"/>
  <c r="W963" i="29" s="1"/>
  <c r="W962" i="29"/>
  <c r="F103" i="29"/>
  <c r="F963" i="29" s="1"/>
  <c r="F962" i="29"/>
  <c r="AE103" i="29"/>
  <c r="AE963" i="29" s="1"/>
  <c r="AE962" i="29"/>
  <c r="AD103" i="29"/>
  <c r="AD963" i="29" s="1"/>
  <c r="AD962" i="29"/>
  <c r="O103" i="29"/>
  <c r="O963" i="29" s="1"/>
  <c r="O962" i="29"/>
  <c r="E103" i="29"/>
  <c r="E963" i="29" s="1"/>
  <c r="E962" i="29"/>
  <c r="U103" i="29"/>
  <c r="U963" i="29" s="1"/>
  <c r="U962" i="29"/>
  <c r="AB103" i="29"/>
  <c r="AB963" i="29" s="1"/>
  <c r="AB962" i="29"/>
  <c r="AG103" i="29"/>
  <c r="AG963" i="29" s="1"/>
  <c r="AG962" i="29"/>
  <c r="AF103" i="29"/>
  <c r="AF963" i="29" s="1"/>
  <c r="AF962" i="29"/>
  <c r="G103" i="29"/>
  <c r="G963" i="29" s="1"/>
  <c r="G962" i="29"/>
  <c r="K103" i="29"/>
  <c r="K963" i="29" s="1"/>
  <c r="K962" i="29"/>
  <c r="S103" i="29"/>
  <c r="S963" i="29" s="1"/>
  <c r="S962" i="29"/>
  <c r="V103" i="29"/>
  <c r="V963" i="29" s="1"/>
  <c r="V962" i="29"/>
  <c r="AC103" i="29"/>
  <c r="AC963" i="29" s="1"/>
  <c r="AC962" i="29"/>
  <c r="AH103" i="29"/>
  <c r="AH963" i="29" s="1"/>
  <c r="AH962" i="29"/>
  <c r="AA103" i="29"/>
  <c r="AA963" i="29" s="1"/>
  <c r="AA962" i="29"/>
  <c r="AK102" i="29"/>
  <c r="AJ102" i="29"/>
  <c r="AI102" i="29"/>
  <c r="E1008" i="29"/>
  <c r="E1003" i="29"/>
  <c r="G941" i="29"/>
  <c r="G882" i="29"/>
  <c r="G883" i="29" s="1"/>
  <c r="F747" i="29"/>
  <c r="F748" i="29" s="1"/>
  <c r="G553" i="29"/>
  <c r="G554" i="29" s="1"/>
  <c r="G792" i="29"/>
  <c r="G793" i="29" s="1"/>
  <c r="G508" i="29"/>
  <c r="G509" i="29" s="1"/>
  <c r="G463" i="29"/>
  <c r="G643" i="29"/>
  <c r="G644" i="29" s="1"/>
  <c r="G688" i="29"/>
  <c r="G689" i="29" s="1"/>
  <c r="F598" i="29"/>
  <c r="F599" i="29" s="1"/>
  <c r="G837" i="29"/>
  <c r="G838" i="29" s="1"/>
  <c r="D1099" i="29"/>
  <c r="D1113" i="29" s="1"/>
  <c r="D1127" i="29" s="1"/>
  <c r="H617" i="29"/>
  <c r="H618" i="29"/>
  <c r="H930" i="29"/>
  <c r="H929" i="29"/>
  <c r="H632" i="29"/>
  <c r="H631" i="29"/>
  <c r="H497" i="29"/>
  <c r="H496" i="29"/>
  <c r="H811" i="29"/>
  <c r="H812" i="29"/>
  <c r="H423" i="29"/>
  <c r="H424" i="29"/>
  <c r="H468" i="29"/>
  <c r="H469" i="29"/>
  <c r="H438" i="29"/>
  <c r="H437" i="29"/>
  <c r="H483" i="29"/>
  <c r="H482" i="29"/>
  <c r="H649" i="29"/>
  <c r="H648" i="29"/>
  <c r="G573" i="29"/>
  <c r="G572" i="29"/>
  <c r="G558" i="29"/>
  <c r="G559" i="29"/>
  <c r="H514" i="29"/>
  <c r="H513" i="29"/>
  <c r="H843" i="29"/>
  <c r="H842" i="29"/>
  <c r="H798" i="29"/>
  <c r="H797" i="29"/>
  <c r="H528" i="29"/>
  <c r="H527" i="29"/>
  <c r="H825" i="29"/>
  <c r="H826" i="29"/>
  <c r="H603" i="29"/>
  <c r="H604" i="29"/>
  <c r="H542" i="29"/>
  <c r="H541" i="29"/>
  <c r="H752" i="29"/>
  <c r="H753" i="29"/>
  <c r="H663" i="29"/>
  <c r="H662" i="29"/>
  <c r="G708" i="29"/>
  <c r="G707" i="29"/>
  <c r="H452" i="29"/>
  <c r="H451" i="29"/>
  <c r="G587" i="29"/>
  <c r="G586" i="29"/>
  <c r="H902" i="29"/>
  <c r="H901" i="29"/>
  <c r="H767" i="29"/>
  <c r="H766" i="29"/>
  <c r="H676" i="29"/>
  <c r="H677" i="29"/>
  <c r="G721" i="29"/>
  <c r="G722" i="29"/>
  <c r="H871" i="29"/>
  <c r="H870" i="29"/>
  <c r="H916" i="29"/>
  <c r="H915" i="29"/>
  <c r="H780" i="29"/>
  <c r="H781" i="29"/>
  <c r="G735" i="29"/>
  <c r="G736" i="29"/>
  <c r="H856" i="29"/>
  <c r="H857" i="29"/>
  <c r="E1055" i="29"/>
  <c r="E1054" i="29" s="1"/>
  <c r="AA1081" i="29"/>
  <c r="W1055" i="29"/>
  <c r="W1054" i="29" s="1"/>
  <c r="X1081" i="29"/>
  <c r="N1055" i="29"/>
  <c r="N1054" i="29" s="1"/>
  <c r="Z1055" i="29"/>
  <c r="Z1054" i="29" s="1"/>
  <c r="AF1081" i="29"/>
  <c r="V1055" i="29"/>
  <c r="V1054" i="29" s="1"/>
  <c r="Q1055" i="29"/>
  <c r="Q1054" i="29" s="1"/>
  <c r="AB1081" i="29"/>
  <c r="J1055" i="29"/>
  <c r="J1054" i="29" s="1"/>
  <c r="AC1055" i="29"/>
  <c r="AC1054" i="29" s="1"/>
  <c r="M1055" i="29"/>
  <c r="M1054" i="29" s="1"/>
  <c r="S1055" i="29"/>
  <c r="S1054" i="29" s="1"/>
  <c r="J92" i="54"/>
  <c r="J94" i="54" s="1"/>
  <c r="S1081" i="29"/>
  <c r="I50" i="29"/>
  <c r="I885" i="29" s="1"/>
  <c r="I51" i="29"/>
  <c r="G891" i="29"/>
  <c r="G1024" i="29" s="1"/>
  <c r="G890" i="29"/>
  <c r="G1023" i="29" s="1"/>
  <c r="G886" i="29"/>
  <c r="G895" i="29"/>
  <c r="G1028" i="29" s="1"/>
  <c r="G894" i="29"/>
  <c r="G1027" i="29" s="1"/>
  <c r="G889" i="29"/>
  <c r="G1022" i="29" s="1"/>
  <c r="G893" i="29"/>
  <c r="G1026" i="29" s="1"/>
  <c r="G888" i="29"/>
  <c r="G1021" i="29" s="1"/>
  <c r="G887" i="29"/>
  <c r="G1020" i="29" s="1"/>
  <c r="G892" i="29"/>
  <c r="G1025" i="29" s="1"/>
  <c r="G1054" i="29"/>
  <c r="O1054" i="29"/>
  <c r="U1054" i="29"/>
  <c r="AE1054" i="29"/>
  <c r="T1054" i="29"/>
  <c r="AD1054" i="29"/>
  <c r="L1054" i="29"/>
  <c r="I1054" i="29"/>
  <c r="R1054" i="29"/>
  <c r="H1054" i="29"/>
  <c r="AG1054" i="29"/>
  <c r="AH1054" i="29"/>
  <c r="P1054" i="29"/>
  <c r="Y1054" i="29"/>
  <c r="K1054" i="29"/>
  <c r="F1054" i="29"/>
  <c r="D232" i="14"/>
  <c r="E210" i="14"/>
  <c r="AB232" i="14"/>
  <c r="AC210" i="14"/>
  <c r="AG232" i="14"/>
  <c r="AH210" i="14"/>
  <c r="I232" i="14"/>
  <c r="J210" i="14"/>
  <c r="K232" i="14"/>
  <c r="L210" i="14"/>
  <c r="AA232" i="14"/>
  <c r="AB210" i="14"/>
  <c r="V232" i="14"/>
  <c r="W210" i="14"/>
  <c r="J232" i="14"/>
  <c r="K210" i="14"/>
  <c r="E232" i="14"/>
  <c r="F210" i="14"/>
  <c r="M232" i="14"/>
  <c r="N210" i="14"/>
  <c r="L232" i="14"/>
  <c r="M210" i="14"/>
  <c r="H232" i="14"/>
  <c r="I210" i="14"/>
  <c r="R232" i="14"/>
  <c r="S210" i="14"/>
  <c r="W232" i="14"/>
  <c r="X210" i="14"/>
  <c r="AB1055" i="29"/>
  <c r="AB1054" i="29" s="1"/>
  <c r="I555" i="29"/>
  <c r="Z1081" i="29"/>
  <c r="AC1081" i="29"/>
  <c r="M1081" i="29"/>
  <c r="Q1081" i="29"/>
  <c r="V1081" i="29"/>
  <c r="X1055" i="29"/>
  <c r="X1054" i="29" s="1"/>
  <c r="W1081" i="29"/>
  <c r="AA1055" i="29"/>
  <c r="AA1054" i="29" s="1"/>
  <c r="AF1055" i="29"/>
  <c r="AF1054" i="29" s="1"/>
  <c r="J1081" i="29"/>
  <c r="AI201" i="14"/>
  <c r="AI8" i="29"/>
  <c r="AK8" i="29"/>
  <c r="N1081" i="29"/>
  <c r="AJ8" i="29"/>
  <c r="J187" i="14"/>
  <c r="J188" i="14"/>
  <c r="J645" i="29"/>
  <c r="J465" i="29"/>
  <c r="J510" i="29"/>
  <c r="J898" i="29"/>
  <c r="K54" i="29"/>
  <c r="K1033" i="29" s="1"/>
  <c r="F154" i="14"/>
  <c r="F155" i="14" s="1"/>
  <c r="E78" i="14"/>
  <c r="E81" i="14" s="1"/>
  <c r="E84" i="14" s="1"/>
  <c r="E104" i="14" s="1"/>
  <c r="F129" i="14"/>
  <c r="J192" i="14"/>
  <c r="J191" i="14"/>
  <c r="J749" i="29"/>
  <c r="K46" i="29"/>
  <c r="J44" i="29"/>
  <c r="J1061" i="29" s="1"/>
  <c r="J794" i="29"/>
  <c r="K47" i="29"/>
  <c r="D1112" i="29"/>
  <c r="E1130" i="29"/>
  <c r="J420" i="29"/>
  <c r="H226" i="14"/>
  <c r="G254" i="14" s="1"/>
  <c r="H76" i="14"/>
  <c r="I704" i="29"/>
  <c r="J45" i="29"/>
  <c r="J839" i="29"/>
  <c r="K48" i="29"/>
  <c r="J600" i="29"/>
  <c r="L196" i="14"/>
  <c r="L195" i="14"/>
  <c r="I75" i="14"/>
  <c r="K1068" i="29"/>
  <c r="K53" i="29"/>
  <c r="S1068" i="29"/>
  <c r="S53" i="29"/>
  <c r="AA1068" i="29"/>
  <c r="AA53" i="29"/>
  <c r="K163" i="14"/>
  <c r="J131" i="14"/>
  <c r="K82" i="14" s="1"/>
  <c r="K943" i="29" s="1"/>
  <c r="J22" i="29"/>
  <c r="J52" i="29"/>
  <c r="I1069" i="29"/>
  <c r="AI233" i="14"/>
  <c r="AH233" i="14"/>
  <c r="E375" i="29"/>
  <c r="F1084" i="29"/>
  <c r="T1068" i="29"/>
  <c r="T53" i="29"/>
  <c r="Z1068" i="29"/>
  <c r="Z53" i="29"/>
  <c r="F1132" i="29"/>
  <c r="G1132" i="29" s="1"/>
  <c r="H1132" i="29" s="1"/>
  <c r="I1132" i="29" s="1"/>
  <c r="J1132" i="29" s="1"/>
  <c r="K1132" i="29" s="1"/>
  <c r="L1132" i="29" s="1"/>
  <c r="M1132" i="29" s="1"/>
  <c r="N1132" i="29" s="1"/>
  <c r="O1132" i="29" s="1"/>
  <c r="P1132" i="29" s="1"/>
  <c r="Q1132" i="29" s="1"/>
  <c r="R1132" i="29" s="1"/>
  <c r="S1132" i="29" s="1"/>
  <c r="T1132" i="29" s="1"/>
  <c r="U1132" i="29" s="1"/>
  <c r="V1132" i="29" s="1"/>
  <c r="W1132" i="29" s="1"/>
  <c r="X1132" i="29" s="1"/>
  <c r="Y1132" i="29" s="1"/>
  <c r="Z1132" i="29" s="1"/>
  <c r="AA1132" i="29" s="1"/>
  <c r="AB1132" i="29" s="1"/>
  <c r="AC1132" i="29" s="1"/>
  <c r="AD1132" i="29" s="1"/>
  <c r="AE1132" i="29" s="1"/>
  <c r="AF1132" i="29" s="1"/>
  <c r="AG1132" i="29" s="1"/>
  <c r="AH1132" i="29" s="1"/>
  <c r="AG1068" i="29"/>
  <c r="AG53" i="29"/>
  <c r="Y8" i="54"/>
  <c r="R20" i="54" s="1"/>
  <c r="Y1068" i="29"/>
  <c r="Y53" i="29"/>
  <c r="G1068" i="29"/>
  <c r="G53" i="29"/>
  <c r="AE1068" i="29"/>
  <c r="AE53" i="29"/>
  <c r="R1068" i="29"/>
  <c r="R53" i="29"/>
  <c r="I1068" i="29"/>
  <c r="I53" i="29"/>
  <c r="U1068" i="29"/>
  <c r="U53" i="29"/>
  <c r="AD1068" i="29"/>
  <c r="AD53" i="29"/>
  <c r="X1068" i="29"/>
  <c r="X53" i="29"/>
  <c r="AK1056" i="29"/>
  <c r="AJ1056" i="29"/>
  <c r="AI1056" i="29"/>
  <c r="AB1068" i="29"/>
  <c r="AB53" i="29"/>
  <c r="Y32" i="54"/>
  <c r="J1068" i="29"/>
  <c r="J53" i="29"/>
  <c r="AH1068" i="29"/>
  <c r="AH53" i="29"/>
  <c r="W1068" i="29"/>
  <c r="W53" i="29"/>
  <c r="F1068" i="29"/>
  <c r="F53" i="29"/>
  <c r="Q1068" i="29"/>
  <c r="Q53" i="29"/>
  <c r="AK1082" i="29"/>
  <c r="AJ1082" i="29"/>
  <c r="AI1082" i="29"/>
  <c r="V1068" i="29"/>
  <c r="V53" i="29"/>
  <c r="N1068" i="29"/>
  <c r="N53" i="29"/>
  <c r="O1068" i="29"/>
  <c r="O53" i="29"/>
  <c r="AF1068" i="29"/>
  <c r="AF53" i="29"/>
  <c r="AC1068" i="29"/>
  <c r="AC53" i="29"/>
  <c r="M1068" i="29"/>
  <c r="M53" i="29"/>
  <c r="L1068" i="29"/>
  <c r="L53" i="29"/>
  <c r="P1068" i="29"/>
  <c r="P53" i="29"/>
  <c r="H1068" i="29"/>
  <c r="H53" i="29"/>
  <c r="Z29" i="54"/>
  <c r="K92" i="54"/>
  <c r="F1029" i="29" l="1"/>
  <c r="F1031" i="29" s="1"/>
  <c r="Z964" i="29"/>
  <c r="E1000" i="29"/>
  <c r="H745" i="29"/>
  <c r="H740" i="29"/>
  <c r="H742" i="29"/>
  <c r="H746" i="29"/>
  <c r="H738" i="29"/>
  <c r="H737" i="29"/>
  <c r="H744" i="29"/>
  <c r="H739" i="29"/>
  <c r="H741" i="29"/>
  <c r="H743" i="29"/>
  <c r="I879" i="29"/>
  <c r="I878" i="29"/>
  <c r="I874" i="29"/>
  <c r="I881" i="29"/>
  <c r="I873" i="29"/>
  <c r="I875" i="29"/>
  <c r="I876" i="29"/>
  <c r="I877" i="29"/>
  <c r="I880" i="29"/>
  <c r="I872" i="29"/>
  <c r="H591" i="29"/>
  <c r="H596" i="29"/>
  <c r="H592" i="29"/>
  <c r="H589" i="29"/>
  <c r="H597" i="29"/>
  <c r="H593" i="29"/>
  <c r="H588" i="29"/>
  <c r="H590" i="29"/>
  <c r="H594" i="29"/>
  <c r="H595" i="29"/>
  <c r="H714" i="29"/>
  <c r="H717" i="29"/>
  <c r="H718" i="29"/>
  <c r="H713" i="29"/>
  <c r="H710" i="29"/>
  <c r="H709" i="29"/>
  <c r="H712" i="29"/>
  <c r="H711" i="29"/>
  <c r="H715" i="29"/>
  <c r="H716" i="29"/>
  <c r="I443" i="29"/>
  <c r="I445" i="29"/>
  <c r="I444" i="29"/>
  <c r="I442" i="29"/>
  <c r="I446" i="29"/>
  <c r="I441" i="29"/>
  <c r="I447" i="29"/>
  <c r="I439" i="29"/>
  <c r="I448" i="29"/>
  <c r="I440" i="29"/>
  <c r="H563" i="29"/>
  <c r="H569" i="29"/>
  <c r="H562" i="29"/>
  <c r="H564" i="29"/>
  <c r="H565" i="29"/>
  <c r="H568" i="29"/>
  <c r="H560" i="29"/>
  <c r="H561" i="29"/>
  <c r="H566" i="29"/>
  <c r="H567" i="29"/>
  <c r="I734" i="29"/>
  <c r="I720" i="29"/>
  <c r="I706" i="29"/>
  <c r="J467" i="29"/>
  <c r="J481" i="29"/>
  <c r="J495" i="29"/>
  <c r="I557" i="29"/>
  <c r="I571" i="29"/>
  <c r="I585" i="29"/>
  <c r="I505" i="29"/>
  <c r="I503" i="29"/>
  <c r="I506" i="29"/>
  <c r="I499" i="29"/>
  <c r="I501" i="29"/>
  <c r="I502" i="29"/>
  <c r="I498" i="29"/>
  <c r="I504" i="29"/>
  <c r="I500" i="29"/>
  <c r="I507" i="29"/>
  <c r="H730" i="29"/>
  <c r="H726" i="29"/>
  <c r="H724" i="29"/>
  <c r="H727" i="29"/>
  <c r="H728" i="29"/>
  <c r="H725" i="29"/>
  <c r="H729" i="29"/>
  <c r="H732" i="29"/>
  <c r="H723" i="29"/>
  <c r="H731" i="29"/>
  <c r="I852" i="29"/>
  <c r="I846" i="29"/>
  <c r="I845" i="29"/>
  <c r="I844" i="29"/>
  <c r="I851" i="29"/>
  <c r="I853" i="29"/>
  <c r="I848" i="29"/>
  <c r="I850" i="29"/>
  <c r="I847" i="29"/>
  <c r="I849" i="29"/>
  <c r="I672" i="29"/>
  <c r="I667" i="29"/>
  <c r="I666" i="29"/>
  <c r="I671" i="29"/>
  <c r="I669" i="29"/>
  <c r="I664" i="29"/>
  <c r="I670" i="29"/>
  <c r="I673" i="29"/>
  <c r="I665" i="29"/>
  <c r="I668" i="29"/>
  <c r="F1049" i="29"/>
  <c r="I487" i="29"/>
  <c r="I486" i="29"/>
  <c r="I491" i="29"/>
  <c r="I489" i="29"/>
  <c r="I492" i="29"/>
  <c r="I484" i="29"/>
  <c r="I493" i="29"/>
  <c r="I485" i="29"/>
  <c r="I488" i="29"/>
  <c r="I490" i="29"/>
  <c r="I937" i="29"/>
  <c r="I931" i="29"/>
  <c r="I936" i="29"/>
  <c r="I940" i="29"/>
  <c r="I939" i="29"/>
  <c r="I932" i="29"/>
  <c r="I938" i="29"/>
  <c r="I935" i="29"/>
  <c r="I933" i="29"/>
  <c r="I934" i="29"/>
  <c r="I609" i="29"/>
  <c r="I612" i="29"/>
  <c r="I607" i="29"/>
  <c r="I608" i="29"/>
  <c r="I611" i="29"/>
  <c r="I613" i="29"/>
  <c r="I605" i="29"/>
  <c r="I614" i="29"/>
  <c r="I610" i="29"/>
  <c r="I606" i="29"/>
  <c r="I552" i="29"/>
  <c r="I551" i="29"/>
  <c r="I549" i="29"/>
  <c r="I547" i="29"/>
  <c r="I546" i="29"/>
  <c r="I550" i="29"/>
  <c r="I543" i="29"/>
  <c r="I545" i="29"/>
  <c r="I544" i="29"/>
  <c r="I548" i="29"/>
  <c r="I657" i="29"/>
  <c r="I654" i="29"/>
  <c r="I655" i="29"/>
  <c r="I653" i="29"/>
  <c r="I656" i="29"/>
  <c r="I650" i="29"/>
  <c r="I658" i="29"/>
  <c r="I651" i="29"/>
  <c r="I652" i="29"/>
  <c r="I659" i="29"/>
  <c r="I805" i="29"/>
  <c r="I807" i="29"/>
  <c r="I808" i="29"/>
  <c r="I802" i="29"/>
  <c r="I803" i="29"/>
  <c r="I800" i="29"/>
  <c r="I799" i="29"/>
  <c r="I804" i="29"/>
  <c r="I801" i="29"/>
  <c r="I806" i="29"/>
  <c r="I920" i="29"/>
  <c r="I924" i="29"/>
  <c r="I922" i="29"/>
  <c r="I926" i="29"/>
  <c r="I918" i="29"/>
  <c r="I921" i="29"/>
  <c r="I919" i="29"/>
  <c r="I923" i="29"/>
  <c r="I925" i="29"/>
  <c r="I917" i="29"/>
  <c r="I627" i="29"/>
  <c r="I623" i="29"/>
  <c r="I620" i="29"/>
  <c r="I628" i="29"/>
  <c r="I621" i="29"/>
  <c r="I625" i="29"/>
  <c r="I619" i="29"/>
  <c r="I622" i="29"/>
  <c r="I626" i="29"/>
  <c r="I624" i="29"/>
  <c r="I535" i="29"/>
  <c r="I536" i="29"/>
  <c r="I533" i="29"/>
  <c r="I532" i="29"/>
  <c r="I530" i="29"/>
  <c r="I534" i="29"/>
  <c r="I531" i="29"/>
  <c r="I537" i="29"/>
  <c r="I529" i="29"/>
  <c r="I538" i="29"/>
  <c r="I770" i="29"/>
  <c r="I776" i="29"/>
  <c r="I777" i="29"/>
  <c r="I769" i="29"/>
  <c r="I772" i="29"/>
  <c r="I771" i="29"/>
  <c r="I773" i="29"/>
  <c r="I768" i="29"/>
  <c r="I774" i="29"/>
  <c r="I775" i="29"/>
  <c r="J436" i="29"/>
  <c r="J422" i="29"/>
  <c r="J450" i="29"/>
  <c r="J540" i="29"/>
  <c r="J512" i="29"/>
  <c r="J526" i="29"/>
  <c r="I474" i="29"/>
  <c r="I478" i="29"/>
  <c r="I473" i="29"/>
  <c r="I470" i="29"/>
  <c r="I471" i="29"/>
  <c r="I479" i="29"/>
  <c r="I476" i="29"/>
  <c r="I477" i="29"/>
  <c r="I472" i="29"/>
  <c r="I475" i="29"/>
  <c r="I909" i="29"/>
  <c r="I911" i="29"/>
  <c r="I907" i="29"/>
  <c r="I908" i="29"/>
  <c r="I904" i="29"/>
  <c r="I906" i="29"/>
  <c r="I903" i="29"/>
  <c r="I905" i="29"/>
  <c r="I912" i="29"/>
  <c r="I910" i="29"/>
  <c r="J914" i="29"/>
  <c r="J900" i="29"/>
  <c r="J928" i="29"/>
  <c r="I820" i="29"/>
  <c r="I819" i="29"/>
  <c r="I822" i="29"/>
  <c r="I821" i="29"/>
  <c r="I814" i="29"/>
  <c r="I816" i="29"/>
  <c r="I813" i="29"/>
  <c r="I815" i="29"/>
  <c r="I817" i="29"/>
  <c r="I818" i="29"/>
  <c r="I433" i="29"/>
  <c r="I431" i="29"/>
  <c r="I425" i="29"/>
  <c r="I434" i="29"/>
  <c r="I426" i="29"/>
  <c r="I428" i="29"/>
  <c r="I427" i="29"/>
  <c r="I430" i="29"/>
  <c r="I429" i="29"/>
  <c r="I432" i="29"/>
  <c r="I636" i="29"/>
  <c r="I642" i="29"/>
  <c r="I635" i="29"/>
  <c r="I634" i="29"/>
  <c r="I637" i="29"/>
  <c r="I633" i="29"/>
  <c r="I638" i="29"/>
  <c r="I639" i="29"/>
  <c r="I640" i="29"/>
  <c r="I641" i="29"/>
  <c r="I519" i="29"/>
  <c r="I522" i="29"/>
  <c r="I520" i="29"/>
  <c r="I517" i="29"/>
  <c r="I521" i="29"/>
  <c r="I524" i="29"/>
  <c r="I516" i="29"/>
  <c r="I523" i="29"/>
  <c r="I515" i="29"/>
  <c r="I518" i="29"/>
  <c r="I784" i="29"/>
  <c r="I791" i="29"/>
  <c r="I788" i="29"/>
  <c r="I783" i="29"/>
  <c r="I790" i="29"/>
  <c r="I787" i="29"/>
  <c r="I782" i="29"/>
  <c r="I786" i="29"/>
  <c r="I789" i="29"/>
  <c r="I785" i="29"/>
  <c r="I866" i="29"/>
  <c r="I861" i="29"/>
  <c r="I858" i="29"/>
  <c r="I867" i="29"/>
  <c r="I859" i="29"/>
  <c r="I865" i="29"/>
  <c r="I860" i="29"/>
  <c r="I864" i="29"/>
  <c r="I862" i="29"/>
  <c r="I863" i="29"/>
  <c r="I685" i="29"/>
  <c r="I684" i="29"/>
  <c r="I681" i="29"/>
  <c r="I680" i="29"/>
  <c r="I682" i="29"/>
  <c r="I678" i="29"/>
  <c r="I683" i="29"/>
  <c r="I679" i="29"/>
  <c r="I686" i="29"/>
  <c r="I687" i="29"/>
  <c r="J810" i="29"/>
  <c r="J796" i="29"/>
  <c r="J824" i="29"/>
  <c r="J675" i="29"/>
  <c r="J647" i="29"/>
  <c r="J661" i="29"/>
  <c r="J602" i="29"/>
  <c r="J630" i="29"/>
  <c r="J616" i="29"/>
  <c r="J841" i="29"/>
  <c r="J855" i="29"/>
  <c r="J869" i="29"/>
  <c r="J765" i="29"/>
  <c r="J779" i="29"/>
  <c r="J751" i="29"/>
  <c r="D982" i="29"/>
  <c r="I833" i="29"/>
  <c r="I836" i="29"/>
  <c r="I831" i="29"/>
  <c r="I828" i="29"/>
  <c r="I829" i="29"/>
  <c r="I832" i="29"/>
  <c r="I830" i="29"/>
  <c r="I827" i="29"/>
  <c r="I834" i="29"/>
  <c r="I835" i="29"/>
  <c r="I455" i="29"/>
  <c r="I460" i="29"/>
  <c r="I461" i="29"/>
  <c r="I453" i="29"/>
  <c r="I458" i="29"/>
  <c r="I459" i="29"/>
  <c r="I462" i="29"/>
  <c r="I454" i="29"/>
  <c r="I456" i="29"/>
  <c r="I457" i="29"/>
  <c r="H576" i="29"/>
  <c r="H579" i="29"/>
  <c r="H581" i="29"/>
  <c r="H582" i="29"/>
  <c r="H575" i="29"/>
  <c r="H583" i="29"/>
  <c r="H574" i="29"/>
  <c r="H578" i="29"/>
  <c r="H577" i="29"/>
  <c r="H580" i="29"/>
  <c r="I761" i="29"/>
  <c r="I754" i="29"/>
  <c r="I762" i="29"/>
  <c r="I760" i="29"/>
  <c r="I758" i="29"/>
  <c r="I756" i="29"/>
  <c r="I759" i="29"/>
  <c r="I757" i="29"/>
  <c r="I763" i="29"/>
  <c r="I755" i="29"/>
  <c r="D1085" i="29"/>
  <c r="D1089" i="29" s="1"/>
  <c r="D1000" i="29"/>
  <c r="E405" i="29"/>
  <c r="E377" i="29"/>
  <c r="E391" i="29"/>
  <c r="AI1098" i="29"/>
  <c r="C211" i="54" s="1"/>
  <c r="AK1098" i="29"/>
  <c r="AJ1098" i="29"/>
  <c r="D211" i="54" s="1"/>
  <c r="Y220" i="54" s="1"/>
  <c r="H1043" i="29"/>
  <c r="E1094" i="29"/>
  <c r="E1114" i="29" s="1"/>
  <c r="G1062" i="29"/>
  <c r="H122" i="14"/>
  <c r="E53" i="29"/>
  <c r="AI53" i="29" s="1"/>
  <c r="G1063" i="29"/>
  <c r="H1036" i="29"/>
  <c r="G987" i="29"/>
  <c r="H985" i="29"/>
  <c r="H1045" i="29"/>
  <c r="G988" i="29"/>
  <c r="I1034" i="29"/>
  <c r="AA964" i="29"/>
  <c r="F1094" i="29"/>
  <c r="G995" i="29"/>
  <c r="G697" i="29"/>
  <c r="G1008" i="29" s="1"/>
  <c r="G1011" i="29"/>
  <c r="G1064" i="29" s="1"/>
  <c r="I890" i="29"/>
  <c r="I1023" i="29" s="1"/>
  <c r="I1074" i="29"/>
  <c r="I1075" i="29" s="1"/>
  <c r="H1039" i="29"/>
  <c r="E964" i="29"/>
  <c r="F966" i="29"/>
  <c r="F1060" i="29"/>
  <c r="H1037" i="29"/>
  <c r="G992" i="29"/>
  <c r="G996" i="29"/>
  <c r="H698" i="29"/>
  <c r="H1009" i="29" s="1"/>
  <c r="H700" i="29"/>
  <c r="H1011" i="29" s="1"/>
  <c r="H699" i="29"/>
  <c r="H694" i="29"/>
  <c r="H693" i="29"/>
  <c r="H1004" i="29" s="1"/>
  <c r="H695" i="29"/>
  <c r="H1006" i="29" s="1"/>
  <c r="G997" i="29"/>
  <c r="H1038" i="29"/>
  <c r="G989" i="29"/>
  <c r="J984" i="29"/>
  <c r="H1041" i="29"/>
  <c r="G993" i="29"/>
  <c r="I696" i="29"/>
  <c r="I1007" i="29" s="1"/>
  <c r="I701" i="29"/>
  <c r="I1012" i="29" s="1"/>
  <c r="I691" i="29"/>
  <c r="I1002" i="29" s="1"/>
  <c r="G990" i="29"/>
  <c r="G1096" i="29" s="1"/>
  <c r="H1035" i="29"/>
  <c r="G994" i="29"/>
  <c r="G692" i="29"/>
  <c r="G1003" i="29" s="1"/>
  <c r="J690" i="29"/>
  <c r="J1001" i="29" s="1"/>
  <c r="G991" i="29"/>
  <c r="G1097" i="29" s="1"/>
  <c r="G986" i="29"/>
  <c r="H1046" i="29"/>
  <c r="H1040" i="29"/>
  <c r="G896" i="29"/>
  <c r="G1019" i="29"/>
  <c r="G1106" i="29" s="1"/>
  <c r="G1116" i="29" s="1"/>
  <c r="I964" i="29"/>
  <c r="G942" i="29"/>
  <c r="G1048" i="29" s="1"/>
  <c r="G1047" i="29"/>
  <c r="G464" i="29"/>
  <c r="V964" i="29"/>
  <c r="R964" i="29"/>
  <c r="F998" i="29"/>
  <c r="I1018" i="29"/>
  <c r="F999" i="29"/>
  <c r="E1031" i="29"/>
  <c r="H1042" i="29"/>
  <c r="T964" i="29"/>
  <c r="H1044" i="29"/>
  <c r="S964" i="29"/>
  <c r="K964" i="29"/>
  <c r="M964" i="29"/>
  <c r="AE964" i="29"/>
  <c r="L964" i="29"/>
  <c r="X964" i="29"/>
  <c r="AG964" i="29"/>
  <c r="F964" i="29"/>
  <c r="Y964" i="29"/>
  <c r="AB964" i="29"/>
  <c r="W964" i="29"/>
  <c r="U964" i="29"/>
  <c r="AI103" i="29"/>
  <c r="AI963" i="29" s="1"/>
  <c r="AI962" i="29"/>
  <c r="AJ103" i="29"/>
  <c r="AJ963" i="29" s="1"/>
  <c r="AJ962" i="29"/>
  <c r="AK962" i="29"/>
  <c r="AK103" i="29"/>
  <c r="AK963" i="29" s="1"/>
  <c r="AH964" i="29"/>
  <c r="G964" i="29"/>
  <c r="O964" i="29"/>
  <c r="P964" i="29"/>
  <c r="AC964" i="29"/>
  <c r="AD964" i="29"/>
  <c r="J964" i="29"/>
  <c r="AF964" i="29"/>
  <c r="N964" i="29"/>
  <c r="H964" i="29"/>
  <c r="Q964" i="29"/>
  <c r="E1013" i="29"/>
  <c r="E1015" i="29" s="1"/>
  <c r="F703" i="29"/>
  <c r="F1014" i="29" s="1"/>
  <c r="H941" i="29"/>
  <c r="H553" i="29"/>
  <c r="H554" i="29" s="1"/>
  <c r="H643" i="29"/>
  <c r="H644" i="29" s="1"/>
  <c r="H882" i="29"/>
  <c r="H883" i="29" s="1"/>
  <c r="H463" i="29"/>
  <c r="G598" i="29"/>
  <c r="G599" i="29" s="1"/>
  <c r="H688" i="29"/>
  <c r="H689" i="29" s="1"/>
  <c r="H508" i="29"/>
  <c r="H509" i="29" s="1"/>
  <c r="G747" i="29"/>
  <c r="G748" i="29" s="1"/>
  <c r="H792" i="29"/>
  <c r="H793" i="29" s="1"/>
  <c r="H837" i="29"/>
  <c r="H838" i="29" s="1"/>
  <c r="I892" i="29"/>
  <c r="I1025" i="29" s="1"/>
  <c r="I887" i="29"/>
  <c r="I1020" i="29" s="1"/>
  <c r="I677" i="29"/>
  <c r="I676" i="29"/>
  <c r="I915" i="29"/>
  <c r="I916" i="29"/>
  <c r="I752" i="29"/>
  <c r="I753" i="29"/>
  <c r="H735" i="29"/>
  <c r="H736" i="29"/>
  <c r="AI1055" i="29"/>
  <c r="AI1054" i="29" s="1"/>
  <c r="I929" i="29"/>
  <c r="I930" i="29"/>
  <c r="H572" i="29"/>
  <c r="H573" i="29"/>
  <c r="I781" i="29"/>
  <c r="I780" i="29"/>
  <c r="I798" i="29"/>
  <c r="I797" i="29"/>
  <c r="I437" i="29"/>
  <c r="I438" i="29"/>
  <c r="H558" i="29"/>
  <c r="H559" i="29"/>
  <c r="I811" i="29"/>
  <c r="I812" i="29"/>
  <c r="I423" i="29"/>
  <c r="I424" i="29"/>
  <c r="I632" i="29"/>
  <c r="I631" i="29"/>
  <c r="H587" i="29"/>
  <c r="H586" i="29"/>
  <c r="I483" i="29"/>
  <c r="I482" i="29"/>
  <c r="I826" i="29"/>
  <c r="I825" i="29"/>
  <c r="I452" i="29"/>
  <c r="I451" i="29"/>
  <c r="I603" i="29"/>
  <c r="I604" i="29"/>
  <c r="I514" i="29"/>
  <c r="I513" i="29"/>
  <c r="I497" i="29"/>
  <c r="I496" i="29"/>
  <c r="I843" i="29"/>
  <c r="I842" i="29"/>
  <c r="I617" i="29"/>
  <c r="I618" i="29"/>
  <c r="I528" i="29"/>
  <c r="I527" i="29"/>
  <c r="I469" i="29"/>
  <c r="I468" i="29"/>
  <c r="I857" i="29"/>
  <c r="I856" i="29"/>
  <c r="I649" i="29"/>
  <c r="I648" i="29"/>
  <c r="I541" i="29"/>
  <c r="I542" i="29"/>
  <c r="H707" i="29"/>
  <c r="H708" i="29"/>
  <c r="I871" i="29"/>
  <c r="I870" i="29"/>
  <c r="I662" i="29"/>
  <c r="I663" i="29"/>
  <c r="I902" i="29"/>
  <c r="I901" i="29"/>
  <c r="I766" i="29"/>
  <c r="I767" i="29"/>
  <c r="H722" i="29"/>
  <c r="H721" i="29"/>
  <c r="I893" i="29"/>
  <c r="I1026" i="29" s="1"/>
  <c r="I889" i="29"/>
  <c r="I1022" i="29" s="1"/>
  <c r="I894" i="29"/>
  <c r="I1027" i="29" s="1"/>
  <c r="I888" i="29"/>
  <c r="I1021" i="29" s="1"/>
  <c r="I891" i="29"/>
  <c r="I1024" i="29" s="1"/>
  <c r="I895" i="29"/>
  <c r="I1028" i="29" s="1"/>
  <c r="I886" i="29"/>
  <c r="AI21" i="29"/>
  <c r="AK21" i="29"/>
  <c r="AJ21" i="29"/>
  <c r="H890" i="29"/>
  <c r="H1023" i="29" s="1"/>
  <c r="H895" i="29"/>
  <c r="H1028" i="29" s="1"/>
  <c r="H894" i="29"/>
  <c r="H1027" i="29" s="1"/>
  <c r="H889" i="29"/>
  <c r="H1022" i="29" s="1"/>
  <c r="H893" i="29"/>
  <c r="H1026" i="29" s="1"/>
  <c r="H888" i="29"/>
  <c r="H1021" i="29" s="1"/>
  <c r="H887" i="29"/>
  <c r="H1020" i="29" s="1"/>
  <c r="H892" i="29"/>
  <c r="H1025" i="29" s="1"/>
  <c r="H886" i="29"/>
  <c r="H891" i="29"/>
  <c r="H1024" i="29" s="1"/>
  <c r="J50" i="29"/>
  <c r="J885" i="29" s="1"/>
  <c r="J51" i="29"/>
  <c r="D1115" i="29"/>
  <c r="D1129" i="29" s="1"/>
  <c r="AI232" i="14"/>
  <c r="K38" i="54"/>
  <c r="Z27" i="54" s="1"/>
  <c r="AI210" i="14"/>
  <c r="AH232" i="14"/>
  <c r="J555" i="29"/>
  <c r="AJ1055" i="29"/>
  <c r="AJ1054" i="29" s="1"/>
  <c r="AK1055" i="29"/>
  <c r="AK1054" i="29" s="1"/>
  <c r="F78" i="14"/>
  <c r="F227" i="14" s="1"/>
  <c r="E255" i="14" s="1"/>
  <c r="G129" i="14"/>
  <c r="AK1081" i="29"/>
  <c r="AI1081" i="29"/>
  <c r="AJ1081" i="29"/>
  <c r="E83" i="14"/>
  <c r="E225" i="14" s="1"/>
  <c r="D253" i="14" s="1"/>
  <c r="K187" i="14"/>
  <c r="K188" i="14"/>
  <c r="K645" i="29"/>
  <c r="K898" i="29"/>
  <c r="L54" i="29"/>
  <c r="L1033" i="29" s="1"/>
  <c r="K465" i="29"/>
  <c r="K510" i="29"/>
  <c r="E17" i="29"/>
  <c r="E85" i="14"/>
  <c r="E103" i="14" s="1"/>
  <c r="K600" i="29"/>
  <c r="K794" i="29"/>
  <c r="L47" i="29"/>
  <c r="D1128" i="29"/>
  <c r="D1126" i="29"/>
  <c r="AK1112" i="29"/>
  <c r="AJ1112" i="29"/>
  <c r="AI1112" i="29"/>
  <c r="K44" i="29"/>
  <c r="K1061" i="29" s="1"/>
  <c r="J75" i="14"/>
  <c r="E227" i="14"/>
  <c r="D255" i="14" s="1"/>
  <c r="E124" i="14"/>
  <c r="E119" i="14" s="1"/>
  <c r="K191" i="14"/>
  <c r="K192" i="14"/>
  <c r="K839" i="29"/>
  <c r="L48" i="29"/>
  <c r="I226" i="14"/>
  <c r="H254" i="14" s="1"/>
  <c r="I76" i="14"/>
  <c r="K420" i="29"/>
  <c r="F1130" i="29"/>
  <c r="K749" i="29"/>
  <c r="L46" i="29"/>
  <c r="M196" i="14"/>
  <c r="M195" i="14"/>
  <c r="J704" i="29"/>
  <c r="K45" i="29"/>
  <c r="AJ1132" i="29"/>
  <c r="AK1132" i="29"/>
  <c r="AI1132" i="29"/>
  <c r="J1069" i="29"/>
  <c r="K22" i="29"/>
  <c r="K1069" i="29" s="1"/>
  <c r="K52" i="29"/>
  <c r="L163" i="14"/>
  <c r="K131" i="14"/>
  <c r="L82" i="14" s="1"/>
  <c r="L943" i="29" s="1"/>
  <c r="Z28" i="54"/>
  <c r="G1084" i="29"/>
  <c r="F375" i="29"/>
  <c r="J103" i="54"/>
  <c r="J100" i="54"/>
  <c r="J97" i="54"/>
  <c r="J101" i="54"/>
  <c r="J98" i="54"/>
  <c r="J95" i="54"/>
  <c r="J104" i="54"/>
  <c r="J102" i="54"/>
  <c r="J99" i="54"/>
  <c r="J96" i="54"/>
  <c r="AJ1068" i="29"/>
  <c r="AK1068" i="29"/>
  <c r="AI1068" i="29"/>
  <c r="J834" i="29" l="1"/>
  <c r="J831" i="29"/>
  <c r="J833" i="29"/>
  <c r="J830" i="29"/>
  <c r="J829" i="29"/>
  <c r="J827" i="29"/>
  <c r="J832" i="29"/>
  <c r="J835" i="29"/>
  <c r="J836" i="29"/>
  <c r="J828" i="29"/>
  <c r="J845" i="29"/>
  <c r="J850" i="29"/>
  <c r="J847" i="29"/>
  <c r="J849" i="29"/>
  <c r="J853" i="29"/>
  <c r="J846" i="29"/>
  <c r="J848" i="29"/>
  <c r="J852" i="29"/>
  <c r="J844" i="29"/>
  <c r="J851" i="29"/>
  <c r="J806" i="29"/>
  <c r="J805" i="29"/>
  <c r="J803" i="29"/>
  <c r="J804" i="29"/>
  <c r="J802" i="29"/>
  <c r="J800" i="29"/>
  <c r="J807" i="29"/>
  <c r="J801" i="29"/>
  <c r="J808" i="29"/>
  <c r="J799" i="29"/>
  <c r="J938" i="29"/>
  <c r="J937" i="29"/>
  <c r="J933" i="29"/>
  <c r="J934" i="29"/>
  <c r="J939" i="29"/>
  <c r="J935" i="29"/>
  <c r="J932" i="29"/>
  <c r="J931" i="29"/>
  <c r="J940" i="29"/>
  <c r="J936" i="29"/>
  <c r="J522" i="29"/>
  <c r="J520" i="29"/>
  <c r="J521" i="29"/>
  <c r="J517" i="29"/>
  <c r="J518" i="29"/>
  <c r="J523" i="29"/>
  <c r="J515" i="29"/>
  <c r="J519" i="29"/>
  <c r="J524" i="29"/>
  <c r="J516" i="29"/>
  <c r="I715" i="29"/>
  <c r="I713" i="29"/>
  <c r="I712" i="29"/>
  <c r="I710" i="29"/>
  <c r="I718" i="29"/>
  <c r="I711" i="29"/>
  <c r="I714" i="29"/>
  <c r="I717" i="29"/>
  <c r="I709" i="29"/>
  <c r="I716" i="29"/>
  <c r="K630" i="29"/>
  <c r="K616" i="29"/>
  <c r="K602" i="29"/>
  <c r="K928" i="29"/>
  <c r="K900" i="29"/>
  <c r="K914" i="29"/>
  <c r="J628" i="29"/>
  <c r="J627" i="29"/>
  <c r="J624" i="29"/>
  <c r="J622" i="29"/>
  <c r="J621" i="29"/>
  <c r="J625" i="29"/>
  <c r="J619" i="29"/>
  <c r="J623" i="29"/>
  <c r="J620" i="29"/>
  <c r="J626" i="29"/>
  <c r="J822" i="29"/>
  <c r="J813" i="29"/>
  <c r="J818" i="29"/>
  <c r="J821" i="29"/>
  <c r="J815" i="29"/>
  <c r="J817" i="29"/>
  <c r="J816" i="29"/>
  <c r="J819" i="29"/>
  <c r="J820" i="29"/>
  <c r="J814" i="29"/>
  <c r="J908" i="29"/>
  <c r="J910" i="29"/>
  <c r="J907" i="29"/>
  <c r="J903" i="29"/>
  <c r="J909" i="29"/>
  <c r="J911" i="29"/>
  <c r="J906" i="29"/>
  <c r="J904" i="29"/>
  <c r="J912" i="29"/>
  <c r="J905" i="29"/>
  <c r="J550" i="29"/>
  <c r="J548" i="29"/>
  <c r="J545" i="29"/>
  <c r="J551" i="29"/>
  <c r="J547" i="29"/>
  <c r="J552" i="29"/>
  <c r="J544" i="29"/>
  <c r="J546" i="29"/>
  <c r="J549" i="29"/>
  <c r="J543" i="29"/>
  <c r="I730" i="29"/>
  <c r="I729" i="29"/>
  <c r="I727" i="29"/>
  <c r="I725" i="29"/>
  <c r="I728" i="29"/>
  <c r="I726" i="29"/>
  <c r="I731" i="29"/>
  <c r="I723" i="29"/>
  <c r="I732" i="29"/>
  <c r="I724" i="29"/>
  <c r="J557" i="29"/>
  <c r="J585" i="29"/>
  <c r="J571" i="29"/>
  <c r="K647" i="29"/>
  <c r="K661" i="29"/>
  <c r="K675" i="29"/>
  <c r="J636" i="29"/>
  <c r="J638" i="29"/>
  <c r="J637" i="29"/>
  <c r="J635" i="29"/>
  <c r="J640" i="29"/>
  <c r="J641" i="29"/>
  <c r="J633" i="29"/>
  <c r="J642" i="29"/>
  <c r="J634" i="29"/>
  <c r="J639" i="29"/>
  <c r="J919" i="29"/>
  <c r="J918" i="29"/>
  <c r="J924" i="29"/>
  <c r="J921" i="29"/>
  <c r="J925" i="29"/>
  <c r="J922" i="29"/>
  <c r="J917" i="29"/>
  <c r="J923" i="29"/>
  <c r="J920" i="29"/>
  <c r="J926" i="29"/>
  <c r="J457" i="29"/>
  <c r="J456" i="29"/>
  <c r="J454" i="29"/>
  <c r="J453" i="29"/>
  <c r="J462" i="29"/>
  <c r="J461" i="29"/>
  <c r="J460" i="29"/>
  <c r="J458" i="29"/>
  <c r="J459" i="29"/>
  <c r="J455" i="29"/>
  <c r="I592" i="29"/>
  <c r="I590" i="29"/>
  <c r="I597" i="29"/>
  <c r="I591" i="29"/>
  <c r="I589" i="29"/>
  <c r="I594" i="29"/>
  <c r="I593" i="29"/>
  <c r="I588" i="29"/>
  <c r="I596" i="29"/>
  <c r="I595" i="29"/>
  <c r="I742" i="29"/>
  <c r="I746" i="29"/>
  <c r="I745" i="29"/>
  <c r="I741" i="29"/>
  <c r="I740" i="29"/>
  <c r="I737" i="29"/>
  <c r="I738" i="29"/>
  <c r="I744" i="29"/>
  <c r="I739" i="29"/>
  <c r="I743" i="29"/>
  <c r="K422" i="29"/>
  <c r="K450" i="29"/>
  <c r="K436" i="29"/>
  <c r="J758" i="29"/>
  <c r="J762" i="29"/>
  <c r="J761" i="29"/>
  <c r="J756" i="29"/>
  <c r="J755" i="29"/>
  <c r="J757" i="29"/>
  <c r="J760" i="29"/>
  <c r="J763" i="29"/>
  <c r="J754" i="29"/>
  <c r="J759" i="29"/>
  <c r="J614" i="29"/>
  <c r="J611" i="29"/>
  <c r="J613" i="29"/>
  <c r="J605" i="29"/>
  <c r="J607" i="29"/>
  <c r="J610" i="29"/>
  <c r="J612" i="29"/>
  <c r="J609" i="29"/>
  <c r="J606" i="29"/>
  <c r="J608" i="29"/>
  <c r="J433" i="29"/>
  <c r="J425" i="29"/>
  <c r="J434" i="29"/>
  <c r="J427" i="29"/>
  <c r="J430" i="29"/>
  <c r="J429" i="29"/>
  <c r="J432" i="29"/>
  <c r="J426" i="29"/>
  <c r="J428" i="29"/>
  <c r="J431" i="29"/>
  <c r="I578" i="29"/>
  <c r="I574" i="29"/>
  <c r="I577" i="29"/>
  <c r="I576" i="29"/>
  <c r="I580" i="29"/>
  <c r="I582" i="29"/>
  <c r="I583" i="29"/>
  <c r="I575" i="29"/>
  <c r="I579" i="29"/>
  <c r="I581" i="29"/>
  <c r="J720" i="29"/>
  <c r="J706" i="29"/>
  <c r="J734" i="29"/>
  <c r="J782" i="29"/>
  <c r="J783" i="29"/>
  <c r="J785" i="29"/>
  <c r="J784" i="29"/>
  <c r="J786" i="29"/>
  <c r="J787" i="29"/>
  <c r="J790" i="29"/>
  <c r="J791" i="29"/>
  <c r="J788" i="29"/>
  <c r="J789" i="29"/>
  <c r="J669" i="29"/>
  <c r="J668" i="29"/>
  <c r="J664" i="29"/>
  <c r="J666" i="29"/>
  <c r="J673" i="29"/>
  <c r="J665" i="29"/>
  <c r="J672" i="29"/>
  <c r="J667" i="29"/>
  <c r="J671" i="29"/>
  <c r="J670" i="29"/>
  <c r="J446" i="29"/>
  <c r="J445" i="29"/>
  <c r="J442" i="29"/>
  <c r="J441" i="29"/>
  <c r="J443" i="29"/>
  <c r="J444" i="29"/>
  <c r="J447" i="29"/>
  <c r="J439" i="29"/>
  <c r="J440" i="29"/>
  <c r="J448" i="29"/>
  <c r="I566" i="29"/>
  <c r="I561" i="29"/>
  <c r="I568" i="29"/>
  <c r="I560" i="29"/>
  <c r="I563" i="29"/>
  <c r="I564" i="29"/>
  <c r="I565" i="29"/>
  <c r="I562" i="29"/>
  <c r="I569" i="29"/>
  <c r="I567" i="29"/>
  <c r="J863" i="29"/>
  <c r="J859" i="29"/>
  <c r="J865" i="29"/>
  <c r="J862" i="29"/>
  <c r="J858" i="29"/>
  <c r="J860" i="29"/>
  <c r="J867" i="29"/>
  <c r="J861" i="29"/>
  <c r="J864" i="29"/>
  <c r="J866" i="29"/>
  <c r="J471" i="29"/>
  <c r="J479" i="29"/>
  <c r="J470" i="29"/>
  <c r="J472" i="29"/>
  <c r="J475" i="29"/>
  <c r="J478" i="29"/>
  <c r="J474" i="29"/>
  <c r="J477" i="29"/>
  <c r="J473" i="29"/>
  <c r="J476" i="29"/>
  <c r="K779" i="29"/>
  <c r="K765" i="29"/>
  <c r="K751" i="29"/>
  <c r="K810" i="29"/>
  <c r="K824" i="29"/>
  <c r="K796" i="29"/>
  <c r="K512" i="29"/>
  <c r="K526" i="29"/>
  <c r="K540" i="29"/>
  <c r="J772" i="29"/>
  <c r="J775" i="29"/>
  <c r="J776" i="29"/>
  <c r="J768" i="29"/>
  <c r="J771" i="29"/>
  <c r="J770" i="29"/>
  <c r="J773" i="29"/>
  <c r="J769" i="29"/>
  <c r="J777" i="29"/>
  <c r="J774" i="29"/>
  <c r="J652" i="29"/>
  <c r="J655" i="29"/>
  <c r="J651" i="29"/>
  <c r="J650" i="29"/>
  <c r="J659" i="29"/>
  <c r="J656" i="29"/>
  <c r="J658" i="29"/>
  <c r="J653" i="29"/>
  <c r="J654" i="29"/>
  <c r="J657" i="29"/>
  <c r="J506" i="29"/>
  <c r="J504" i="29"/>
  <c r="J501" i="29"/>
  <c r="J498" i="29"/>
  <c r="J505" i="29"/>
  <c r="J500" i="29"/>
  <c r="J499" i="29"/>
  <c r="J502" i="29"/>
  <c r="J503" i="29"/>
  <c r="J507" i="29"/>
  <c r="K841" i="29"/>
  <c r="K869" i="29"/>
  <c r="K855" i="29"/>
  <c r="K481" i="29"/>
  <c r="K495" i="29"/>
  <c r="K467" i="29"/>
  <c r="J537" i="29"/>
  <c r="J534" i="29"/>
  <c r="J531" i="29"/>
  <c r="J538" i="29"/>
  <c r="J529" i="29"/>
  <c r="J530" i="29"/>
  <c r="J532" i="29"/>
  <c r="J536" i="29"/>
  <c r="J533" i="29"/>
  <c r="J535" i="29"/>
  <c r="J877" i="29"/>
  <c r="J874" i="29"/>
  <c r="J878" i="29"/>
  <c r="J881" i="29"/>
  <c r="J873" i="29"/>
  <c r="J880" i="29"/>
  <c r="J879" i="29"/>
  <c r="J875" i="29"/>
  <c r="J876" i="29"/>
  <c r="J872" i="29"/>
  <c r="J682" i="29"/>
  <c r="J684" i="29"/>
  <c r="J681" i="29"/>
  <c r="J686" i="29"/>
  <c r="J678" i="29"/>
  <c r="J687" i="29"/>
  <c r="J679" i="29"/>
  <c r="J680" i="29"/>
  <c r="J683" i="29"/>
  <c r="J685" i="29"/>
  <c r="J489" i="29"/>
  <c r="J491" i="29"/>
  <c r="J487" i="29"/>
  <c r="J484" i="29"/>
  <c r="J492" i="29"/>
  <c r="J490" i="29"/>
  <c r="J493" i="29"/>
  <c r="J488" i="29"/>
  <c r="J485" i="29"/>
  <c r="J486" i="29"/>
  <c r="F391" i="29"/>
  <c r="F405" i="29"/>
  <c r="F377" i="29"/>
  <c r="E403" i="29"/>
  <c r="E399" i="29"/>
  <c r="E395" i="29"/>
  <c r="E394" i="29"/>
  <c r="E398" i="29"/>
  <c r="E401" i="29"/>
  <c r="E396" i="29"/>
  <c r="E402" i="29"/>
  <c r="E400" i="29"/>
  <c r="E397" i="29"/>
  <c r="E388" i="29"/>
  <c r="E386" i="29"/>
  <c r="E384" i="29"/>
  <c r="E389" i="29"/>
  <c r="E381" i="29"/>
  <c r="E380" i="29"/>
  <c r="E383" i="29"/>
  <c r="E382" i="29"/>
  <c r="E385" i="29"/>
  <c r="E387" i="29"/>
  <c r="E417" i="29"/>
  <c r="E409" i="29"/>
  <c r="E416" i="29"/>
  <c r="E408" i="29"/>
  <c r="E411" i="29"/>
  <c r="E414" i="29"/>
  <c r="E415" i="29"/>
  <c r="E413" i="29"/>
  <c r="E410" i="29"/>
  <c r="E412" i="29"/>
  <c r="E18" i="29"/>
  <c r="E1065" i="29" s="1"/>
  <c r="E1086" i="29" s="1"/>
  <c r="E19" i="29"/>
  <c r="E1066" i="29" s="1"/>
  <c r="E20" i="29"/>
  <c r="E1067" i="29" s="1"/>
  <c r="AJ53" i="29"/>
  <c r="AK53" i="29"/>
  <c r="I1039" i="29"/>
  <c r="I1043" i="29"/>
  <c r="J1034" i="29"/>
  <c r="E117" i="14"/>
  <c r="E111" i="14" s="1"/>
  <c r="E126" i="14" s="1"/>
  <c r="I1040" i="29"/>
  <c r="H993" i="29"/>
  <c r="I1036" i="29"/>
  <c r="F81" i="14"/>
  <c r="F85" i="14" s="1"/>
  <c r="F124" i="14"/>
  <c r="F119" i="14" s="1"/>
  <c r="I122" i="14"/>
  <c r="H987" i="29"/>
  <c r="H990" i="29"/>
  <c r="H1096" i="29" s="1"/>
  <c r="I985" i="29"/>
  <c r="I1035" i="29"/>
  <c r="H1064" i="29"/>
  <c r="I1044" i="29"/>
  <c r="G1094" i="29"/>
  <c r="H986" i="29"/>
  <c r="H995" i="29"/>
  <c r="E393" i="29"/>
  <c r="E392" i="29"/>
  <c r="E407" i="29"/>
  <c r="E406" i="29"/>
  <c r="E378" i="29"/>
  <c r="E379" i="29"/>
  <c r="H697" i="29"/>
  <c r="H1008" i="29" s="1"/>
  <c r="H1010" i="29"/>
  <c r="I1045" i="29"/>
  <c r="H1062" i="29"/>
  <c r="G1049" i="29"/>
  <c r="H994" i="29"/>
  <c r="J1074" i="29"/>
  <c r="J1075" i="29" s="1"/>
  <c r="I1038" i="29"/>
  <c r="I1041" i="29"/>
  <c r="K984" i="29"/>
  <c r="H692" i="29"/>
  <c r="H1003" i="29" s="1"/>
  <c r="H1005" i="29"/>
  <c r="G966" i="29"/>
  <c r="G1060" i="29"/>
  <c r="H988" i="29"/>
  <c r="H991" i="29"/>
  <c r="H1097" i="29" s="1"/>
  <c r="I1046" i="29"/>
  <c r="J691" i="29"/>
  <c r="J1002" i="29" s="1"/>
  <c r="J696" i="29"/>
  <c r="J1007" i="29" s="1"/>
  <c r="J701" i="29"/>
  <c r="J1012" i="29" s="1"/>
  <c r="AJ964" i="29"/>
  <c r="H992" i="29"/>
  <c r="H996" i="29"/>
  <c r="K690" i="29"/>
  <c r="K1001" i="29" s="1"/>
  <c r="I1042" i="29"/>
  <c r="H989" i="29"/>
  <c r="I695" i="29"/>
  <c r="I1006" i="29" s="1"/>
  <c r="I694" i="29"/>
  <c r="I1005" i="29" s="1"/>
  <c r="I693" i="29"/>
  <c r="I1004" i="29" s="1"/>
  <c r="H997" i="29"/>
  <c r="I700" i="29"/>
  <c r="I1011" i="29" s="1"/>
  <c r="I698" i="29"/>
  <c r="I1009" i="29" s="1"/>
  <c r="I699" i="29"/>
  <c r="I1010" i="29" s="1"/>
  <c r="E967" i="29"/>
  <c r="I896" i="29"/>
  <c r="I1019" i="29"/>
  <c r="I1106" i="29" s="1"/>
  <c r="G998" i="29"/>
  <c r="I1037" i="29"/>
  <c r="G999" i="29"/>
  <c r="H896" i="29"/>
  <c r="H1019" i="29"/>
  <c r="H1106" i="29" s="1"/>
  <c r="H1116" i="29" s="1"/>
  <c r="H942" i="29"/>
  <c r="H1048" i="29" s="1"/>
  <c r="H1047" i="29"/>
  <c r="H464" i="29"/>
  <c r="F1000" i="29"/>
  <c r="G1029" i="29"/>
  <c r="G897" i="29"/>
  <c r="G1030" i="29" s="1"/>
  <c r="AI964" i="29"/>
  <c r="F1114" i="29"/>
  <c r="AK964" i="29"/>
  <c r="F702" i="29"/>
  <c r="F1013" i="29" s="1"/>
  <c r="F1015" i="29" s="1"/>
  <c r="G703" i="29"/>
  <c r="G1014" i="29" s="1"/>
  <c r="I508" i="29"/>
  <c r="I509" i="29" s="1"/>
  <c r="I941" i="29"/>
  <c r="I553" i="29"/>
  <c r="I554" i="29" s="1"/>
  <c r="I837" i="29"/>
  <c r="I838" i="29" s="1"/>
  <c r="I688" i="29"/>
  <c r="I689" i="29" s="1"/>
  <c r="I882" i="29"/>
  <c r="I883" i="29" s="1"/>
  <c r="H598" i="29"/>
  <c r="H599" i="29" s="1"/>
  <c r="I643" i="29"/>
  <c r="I644" i="29" s="1"/>
  <c r="I792" i="29"/>
  <c r="I793" i="29" s="1"/>
  <c r="H747" i="29"/>
  <c r="H748" i="29" s="1"/>
  <c r="I463" i="29"/>
  <c r="J826" i="29"/>
  <c r="J825" i="29"/>
  <c r="J632" i="29"/>
  <c r="J631" i="29"/>
  <c r="J483" i="29"/>
  <c r="J482" i="29"/>
  <c r="J528" i="29"/>
  <c r="J527" i="29"/>
  <c r="J618" i="29"/>
  <c r="J617" i="29"/>
  <c r="J424" i="29"/>
  <c r="J423" i="29"/>
  <c r="J604" i="29"/>
  <c r="J603" i="29"/>
  <c r="J497" i="29"/>
  <c r="J496" i="29"/>
  <c r="J649" i="29"/>
  <c r="J648" i="29"/>
  <c r="J541" i="29"/>
  <c r="J542" i="29"/>
  <c r="J513" i="29"/>
  <c r="J514" i="29"/>
  <c r="J438" i="29"/>
  <c r="J437" i="29"/>
  <c r="J469" i="29"/>
  <c r="J468" i="29"/>
  <c r="J662" i="29"/>
  <c r="J663" i="29"/>
  <c r="J451" i="29"/>
  <c r="J452" i="29"/>
  <c r="J753" i="29"/>
  <c r="J752" i="29"/>
  <c r="J901" i="29"/>
  <c r="J902" i="29"/>
  <c r="J677" i="29"/>
  <c r="J676" i="29"/>
  <c r="J842" i="29"/>
  <c r="J843" i="29"/>
  <c r="J767" i="29"/>
  <c r="J766" i="29"/>
  <c r="J929" i="29"/>
  <c r="J930" i="29"/>
  <c r="I736" i="29"/>
  <c r="I735" i="29"/>
  <c r="I572" i="29"/>
  <c r="I573" i="29"/>
  <c r="J811" i="29"/>
  <c r="J812" i="29"/>
  <c r="J857" i="29"/>
  <c r="J856" i="29"/>
  <c r="J780" i="29"/>
  <c r="J781" i="29"/>
  <c r="J915" i="29"/>
  <c r="J916" i="29"/>
  <c r="I708" i="29"/>
  <c r="I707" i="29"/>
  <c r="I559" i="29"/>
  <c r="I558" i="29"/>
  <c r="J798" i="29"/>
  <c r="J797" i="29"/>
  <c r="J870" i="29"/>
  <c r="J871" i="29"/>
  <c r="I721" i="29"/>
  <c r="I722" i="29"/>
  <c r="I586" i="29"/>
  <c r="I587" i="29"/>
  <c r="K50" i="29"/>
  <c r="K885" i="29" s="1"/>
  <c r="K51" i="29"/>
  <c r="J1018" i="29"/>
  <c r="K43" i="54"/>
  <c r="Z5" i="54" s="1"/>
  <c r="K555" i="29"/>
  <c r="H129" i="14"/>
  <c r="E105" i="14"/>
  <c r="E107" i="14" s="1"/>
  <c r="H154" i="14"/>
  <c r="H155" i="14" s="1"/>
  <c r="G78" i="14"/>
  <c r="G81" i="14" s="1"/>
  <c r="G1130" i="29"/>
  <c r="L188" i="14"/>
  <c r="L187" i="14"/>
  <c r="L510" i="29"/>
  <c r="L465" i="29"/>
  <c r="L645" i="29"/>
  <c r="L898" i="29"/>
  <c r="M54" i="29"/>
  <c r="M1033" i="29" s="1"/>
  <c r="F86" i="14"/>
  <c r="L749" i="29"/>
  <c r="M46" i="29"/>
  <c r="L420" i="29"/>
  <c r="K75" i="14"/>
  <c r="K704" i="29"/>
  <c r="L45" i="29"/>
  <c r="L839" i="29"/>
  <c r="M48" i="29"/>
  <c r="L44" i="29"/>
  <c r="L1061" i="29" s="1"/>
  <c r="E1128" i="29"/>
  <c r="J226" i="14"/>
  <c r="I254" i="14" s="1"/>
  <c r="J76" i="14"/>
  <c r="E1126" i="29"/>
  <c r="F1126" i="29" s="1"/>
  <c r="G1126" i="29" s="1"/>
  <c r="H1126" i="29" s="1"/>
  <c r="I1126" i="29" s="1"/>
  <c r="J1126" i="29" s="1"/>
  <c r="K1126" i="29" s="1"/>
  <c r="L1126" i="29" s="1"/>
  <c r="M1126" i="29" s="1"/>
  <c r="N1126" i="29" s="1"/>
  <c r="O1126" i="29" s="1"/>
  <c r="P1126" i="29" s="1"/>
  <c r="Q1126" i="29" s="1"/>
  <c r="R1126" i="29" s="1"/>
  <c r="S1126" i="29" s="1"/>
  <c r="T1126" i="29" s="1"/>
  <c r="U1126" i="29" s="1"/>
  <c r="V1126" i="29" s="1"/>
  <c r="W1126" i="29" s="1"/>
  <c r="X1126" i="29" s="1"/>
  <c r="Y1126" i="29" s="1"/>
  <c r="Z1126" i="29" s="1"/>
  <c r="AA1126" i="29" s="1"/>
  <c r="AB1126" i="29" s="1"/>
  <c r="AC1126" i="29" s="1"/>
  <c r="AD1126" i="29" s="1"/>
  <c r="AE1126" i="29" s="1"/>
  <c r="AF1126" i="29" s="1"/>
  <c r="AG1126" i="29" s="1"/>
  <c r="AH1126" i="29" s="1"/>
  <c r="L794" i="29"/>
  <c r="M47" i="29"/>
  <c r="N196" i="14"/>
  <c r="N195" i="14"/>
  <c r="L600" i="29"/>
  <c r="L191" i="14"/>
  <c r="L192" i="14"/>
  <c r="M163" i="14"/>
  <c r="L131" i="14"/>
  <c r="M82" i="14" s="1"/>
  <c r="M943" i="29" s="1"/>
  <c r="L22" i="29"/>
  <c r="L52" i="29"/>
  <c r="G375" i="29"/>
  <c r="H1084" i="29"/>
  <c r="E147" i="14" l="1"/>
  <c r="E148" i="14" s="1"/>
  <c r="E968" i="29"/>
  <c r="K706" i="29"/>
  <c r="K720" i="29"/>
  <c r="K734" i="29"/>
  <c r="L495" i="29"/>
  <c r="L481" i="29"/>
  <c r="L467" i="29"/>
  <c r="K865" i="29"/>
  <c r="K864" i="29"/>
  <c r="K860" i="29"/>
  <c r="K866" i="29"/>
  <c r="K863" i="29"/>
  <c r="K859" i="29"/>
  <c r="K861" i="29"/>
  <c r="K858" i="29"/>
  <c r="K867" i="29"/>
  <c r="K862" i="29"/>
  <c r="K777" i="29"/>
  <c r="K776" i="29"/>
  <c r="K772" i="29"/>
  <c r="K773" i="29"/>
  <c r="K771" i="29"/>
  <c r="K768" i="29"/>
  <c r="K770" i="29"/>
  <c r="K769" i="29"/>
  <c r="K774" i="29"/>
  <c r="K775" i="29"/>
  <c r="J730" i="29"/>
  <c r="J728" i="29"/>
  <c r="J727" i="29"/>
  <c r="J723" i="29"/>
  <c r="J731" i="29"/>
  <c r="J724" i="29"/>
  <c r="J725" i="29"/>
  <c r="J726" i="29"/>
  <c r="J729" i="29"/>
  <c r="J732" i="29"/>
  <c r="K657" i="29"/>
  <c r="K653" i="29"/>
  <c r="K655" i="29"/>
  <c r="K650" i="29"/>
  <c r="K659" i="29"/>
  <c r="K656" i="29"/>
  <c r="K651" i="29"/>
  <c r="K652" i="29"/>
  <c r="K658" i="29"/>
  <c r="K654" i="29"/>
  <c r="K940" i="29"/>
  <c r="K933" i="29"/>
  <c r="K934" i="29"/>
  <c r="K937" i="29"/>
  <c r="K931" i="29"/>
  <c r="K932" i="29"/>
  <c r="K938" i="29"/>
  <c r="K939" i="29"/>
  <c r="K935" i="29"/>
  <c r="K936" i="29"/>
  <c r="L841" i="29"/>
  <c r="L855" i="29"/>
  <c r="L869" i="29"/>
  <c r="L751" i="29"/>
  <c r="L779" i="29"/>
  <c r="L765" i="29"/>
  <c r="K877" i="29"/>
  <c r="K880" i="29"/>
  <c r="K872" i="29"/>
  <c r="K874" i="29"/>
  <c r="K875" i="29"/>
  <c r="K881" i="29"/>
  <c r="K878" i="29"/>
  <c r="K876" i="29"/>
  <c r="K873" i="29"/>
  <c r="K879" i="29"/>
  <c r="K552" i="29"/>
  <c r="K549" i="29"/>
  <c r="K544" i="29"/>
  <c r="K550" i="29"/>
  <c r="K548" i="29"/>
  <c r="K546" i="29"/>
  <c r="K543" i="29"/>
  <c r="K551" i="29"/>
  <c r="K545" i="29"/>
  <c r="K547" i="29"/>
  <c r="K782" i="29"/>
  <c r="K785" i="29"/>
  <c r="K784" i="29"/>
  <c r="K790" i="29"/>
  <c r="K789" i="29"/>
  <c r="K791" i="29"/>
  <c r="K786" i="29"/>
  <c r="K787" i="29"/>
  <c r="K788" i="29"/>
  <c r="K783" i="29"/>
  <c r="K445" i="29"/>
  <c r="K446" i="29"/>
  <c r="K440" i="29"/>
  <c r="K448" i="29"/>
  <c r="K442" i="29"/>
  <c r="K441" i="29"/>
  <c r="K447" i="29"/>
  <c r="K444" i="29"/>
  <c r="K439" i="29"/>
  <c r="K443" i="29"/>
  <c r="J575" i="29"/>
  <c r="J579" i="29"/>
  <c r="J574" i="29"/>
  <c r="J577" i="29"/>
  <c r="J582" i="29"/>
  <c r="J576" i="29"/>
  <c r="J580" i="29"/>
  <c r="J581" i="29"/>
  <c r="J578" i="29"/>
  <c r="J583" i="29"/>
  <c r="K613" i="29"/>
  <c r="K605" i="29"/>
  <c r="K612" i="29"/>
  <c r="K614" i="29"/>
  <c r="K607" i="29"/>
  <c r="K611" i="29"/>
  <c r="K608" i="29"/>
  <c r="K606" i="29"/>
  <c r="K609" i="29"/>
  <c r="K610" i="29"/>
  <c r="K434" i="29"/>
  <c r="K426" i="29"/>
  <c r="K433" i="29"/>
  <c r="K427" i="29"/>
  <c r="K425" i="29"/>
  <c r="K429" i="29"/>
  <c r="K432" i="29"/>
  <c r="K431" i="29"/>
  <c r="K428" i="29"/>
  <c r="K430" i="29"/>
  <c r="L824" i="29"/>
  <c r="L810" i="29"/>
  <c r="L796" i="29"/>
  <c r="L540" i="29"/>
  <c r="L526" i="29"/>
  <c r="L512" i="29"/>
  <c r="K853" i="29"/>
  <c r="K844" i="29"/>
  <c r="K846" i="29"/>
  <c r="K849" i="29"/>
  <c r="K847" i="29"/>
  <c r="K850" i="29"/>
  <c r="K852" i="29"/>
  <c r="K851" i="29"/>
  <c r="K845" i="29"/>
  <c r="K848" i="29"/>
  <c r="K534" i="29"/>
  <c r="K533" i="29"/>
  <c r="K529" i="29"/>
  <c r="K538" i="29"/>
  <c r="K535" i="29"/>
  <c r="K532" i="29"/>
  <c r="K537" i="29"/>
  <c r="K530" i="29"/>
  <c r="K531" i="29"/>
  <c r="K536" i="29"/>
  <c r="K458" i="29"/>
  <c r="K457" i="29"/>
  <c r="K462" i="29"/>
  <c r="K459" i="29"/>
  <c r="K461" i="29"/>
  <c r="K454" i="29"/>
  <c r="K453" i="29"/>
  <c r="K456" i="29"/>
  <c r="K455" i="29"/>
  <c r="K460" i="29"/>
  <c r="J591" i="29"/>
  <c r="J590" i="29"/>
  <c r="J595" i="29"/>
  <c r="J593" i="29"/>
  <c r="J592" i="29"/>
  <c r="J596" i="29"/>
  <c r="J589" i="29"/>
  <c r="J594" i="29"/>
  <c r="J588" i="29"/>
  <c r="J597" i="29"/>
  <c r="K620" i="29"/>
  <c r="K625" i="29"/>
  <c r="K619" i="29"/>
  <c r="K626" i="29"/>
  <c r="K621" i="29"/>
  <c r="K622" i="29"/>
  <c r="K623" i="29"/>
  <c r="K627" i="29"/>
  <c r="K624" i="29"/>
  <c r="K628" i="29"/>
  <c r="K470" i="29"/>
  <c r="K473" i="29"/>
  <c r="K474" i="29"/>
  <c r="K476" i="29"/>
  <c r="K472" i="29"/>
  <c r="K471" i="29"/>
  <c r="K477" i="29"/>
  <c r="K475" i="29"/>
  <c r="K478" i="29"/>
  <c r="K479" i="29"/>
  <c r="K833" i="29"/>
  <c r="K836" i="29"/>
  <c r="K828" i="29"/>
  <c r="K829" i="29"/>
  <c r="K834" i="29"/>
  <c r="K832" i="29"/>
  <c r="K830" i="29"/>
  <c r="K835" i="29"/>
  <c r="K831" i="29"/>
  <c r="K827" i="29"/>
  <c r="K506" i="29"/>
  <c r="K507" i="29"/>
  <c r="K505" i="29"/>
  <c r="K498" i="29"/>
  <c r="K501" i="29"/>
  <c r="K503" i="29"/>
  <c r="K504" i="29"/>
  <c r="K500" i="29"/>
  <c r="K502" i="29"/>
  <c r="K499" i="29"/>
  <c r="K821" i="29"/>
  <c r="K814" i="29"/>
  <c r="K822" i="29"/>
  <c r="K819" i="29"/>
  <c r="K816" i="29"/>
  <c r="K818" i="29"/>
  <c r="K817" i="29"/>
  <c r="K820" i="29"/>
  <c r="K813" i="29"/>
  <c r="K815" i="29"/>
  <c r="J743" i="29"/>
  <c r="J738" i="29"/>
  <c r="J737" i="29"/>
  <c r="J742" i="29"/>
  <c r="J746" i="29"/>
  <c r="J740" i="29"/>
  <c r="J739" i="29"/>
  <c r="J741" i="29"/>
  <c r="J745" i="29"/>
  <c r="J744" i="29"/>
  <c r="K684" i="29"/>
  <c r="K686" i="29"/>
  <c r="K678" i="29"/>
  <c r="K687" i="29"/>
  <c r="K680" i="29"/>
  <c r="K683" i="29"/>
  <c r="K682" i="29"/>
  <c r="K685" i="29"/>
  <c r="K681" i="29"/>
  <c r="K679" i="29"/>
  <c r="K922" i="29"/>
  <c r="K917" i="29"/>
  <c r="K926" i="29"/>
  <c r="K921" i="29"/>
  <c r="K923" i="29"/>
  <c r="K925" i="29"/>
  <c r="K920" i="29"/>
  <c r="K918" i="29"/>
  <c r="K924" i="29"/>
  <c r="K919" i="29"/>
  <c r="K518" i="29"/>
  <c r="K521" i="29"/>
  <c r="K524" i="29"/>
  <c r="K517" i="29"/>
  <c r="K520" i="29"/>
  <c r="K516" i="29"/>
  <c r="K519" i="29"/>
  <c r="K523" i="29"/>
  <c r="K515" i="29"/>
  <c r="K522" i="29"/>
  <c r="J564" i="29"/>
  <c r="J565" i="29"/>
  <c r="J568" i="29"/>
  <c r="J563" i="29"/>
  <c r="J569" i="29"/>
  <c r="J560" i="29"/>
  <c r="J561" i="29"/>
  <c r="J566" i="29"/>
  <c r="J562" i="29"/>
  <c r="J567" i="29"/>
  <c r="K640" i="29"/>
  <c r="K638" i="29"/>
  <c r="K636" i="29"/>
  <c r="K634" i="29"/>
  <c r="K637" i="29"/>
  <c r="K635" i="29"/>
  <c r="K633" i="29"/>
  <c r="K639" i="29"/>
  <c r="K641" i="29"/>
  <c r="K642" i="29"/>
  <c r="L914" i="29"/>
  <c r="L900" i="29"/>
  <c r="L928" i="29"/>
  <c r="K585" i="29"/>
  <c r="K571" i="29"/>
  <c r="K557" i="29"/>
  <c r="K804" i="29"/>
  <c r="K808" i="29"/>
  <c r="K803" i="29"/>
  <c r="K805" i="29"/>
  <c r="K801" i="29"/>
  <c r="K807" i="29"/>
  <c r="K799" i="29"/>
  <c r="K800" i="29"/>
  <c r="K802" i="29"/>
  <c r="K806" i="29"/>
  <c r="L616" i="29"/>
  <c r="L630" i="29"/>
  <c r="L602" i="29"/>
  <c r="L661" i="29"/>
  <c r="L675" i="29"/>
  <c r="L647" i="29"/>
  <c r="L450" i="29"/>
  <c r="L436" i="29"/>
  <c r="L422" i="29"/>
  <c r="K491" i="29"/>
  <c r="K488" i="29"/>
  <c r="K485" i="29"/>
  <c r="K490" i="29"/>
  <c r="K492" i="29"/>
  <c r="K489" i="29"/>
  <c r="K484" i="29"/>
  <c r="K493" i="29"/>
  <c r="K487" i="29"/>
  <c r="K486" i="29"/>
  <c r="K756" i="29"/>
  <c r="K762" i="29"/>
  <c r="K759" i="29"/>
  <c r="K755" i="29"/>
  <c r="K757" i="29"/>
  <c r="K758" i="29"/>
  <c r="K760" i="29"/>
  <c r="K754" i="29"/>
  <c r="K761" i="29"/>
  <c r="K763" i="29"/>
  <c r="J716" i="29"/>
  <c r="J715" i="29"/>
  <c r="J718" i="29"/>
  <c r="J709" i="29"/>
  <c r="J711" i="29"/>
  <c r="J714" i="29"/>
  <c r="J712" i="29"/>
  <c r="J717" i="29"/>
  <c r="J713" i="29"/>
  <c r="J710" i="29"/>
  <c r="K670" i="29"/>
  <c r="K669" i="29"/>
  <c r="K667" i="29"/>
  <c r="K665" i="29"/>
  <c r="K673" i="29"/>
  <c r="K666" i="29"/>
  <c r="K668" i="29"/>
  <c r="K664" i="29"/>
  <c r="K672" i="29"/>
  <c r="K671" i="29"/>
  <c r="K908" i="29"/>
  <c r="K907" i="29"/>
  <c r="K911" i="29"/>
  <c r="K912" i="29"/>
  <c r="K909" i="29"/>
  <c r="K910" i="29"/>
  <c r="K903" i="29"/>
  <c r="K905" i="29"/>
  <c r="K906" i="29"/>
  <c r="K904" i="29"/>
  <c r="G391" i="29"/>
  <c r="G405" i="29"/>
  <c r="G377" i="29"/>
  <c r="F389" i="29"/>
  <c r="F380" i="29"/>
  <c r="F381" i="29"/>
  <c r="F382" i="29"/>
  <c r="F386" i="29"/>
  <c r="F384" i="29"/>
  <c r="F388" i="29"/>
  <c r="F385" i="29"/>
  <c r="F387" i="29"/>
  <c r="F383" i="29"/>
  <c r="F410" i="29"/>
  <c r="F411" i="29"/>
  <c r="F415" i="29"/>
  <c r="F416" i="29"/>
  <c r="F413" i="29"/>
  <c r="F408" i="29"/>
  <c r="F417" i="29"/>
  <c r="F409" i="29"/>
  <c r="F412" i="29"/>
  <c r="F414" i="29"/>
  <c r="F398" i="29"/>
  <c r="F396" i="29"/>
  <c r="F394" i="29"/>
  <c r="F397" i="29"/>
  <c r="F400" i="29"/>
  <c r="F395" i="29"/>
  <c r="F399" i="29"/>
  <c r="F401" i="29"/>
  <c r="F402" i="29"/>
  <c r="F403" i="29"/>
  <c r="F392" i="29"/>
  <c r="F393" i="29"/>
  <c r="F379" i="29"/>
  <c r="F378" i="29"/>
  <c r="J1035" i="29"/>
  <c r="E138" i="14"/>
  <c r="E139" i="14" s="1"/>
  <c r="F84" i="14"/>
  <c r="F87" i="14" s="1"/>
  <c r="F102" i="14" s="1"/>
  <c r="F104" i="14" s="1"/>
  <c r="E228" i="14"/>
  <c r="I988" i="29"/>
  <c r="I995" i="29"/>
  <c r="H1094" i="29"/>
  <c r="E1058" i="29"/>
  <c r="E1070" i="29" s="1"/>
  <c r="J122" i="14"/>
  <c r="E23" i="29"/>
  <c r="J985" i="29"/>
  <c r="I990" i="29"/>
  <c r="I1096" i="29" s="1"/>
  <c r="I986" i="29"/>
  <c r="H999" i="29"/>
  <c r="L984" i="29"/>
  <c r="F407" i="29"/>
  <c r="F406" i="29"/>
  <c r="I1062" i="29"/>
  <c r="J1042" i="29"/>
  <c r="I1063" i="29"/>
  <c r="H1063" i="29"/>
  <c r="F1128" i="29"/>
  <c r="I996" i="29"/>
  <c r="I997" i="29"/>
  <c r="J1040" i="29"/>
  <c r="H1049" i="29"/>
  <c r="I1064" i="29"/>
  <c r="K1018" i="29"/>
  <c r="K1074" i="29"/>
  <c r="K1075" i="29" s="1"/>
  <c r="I994" i="29"/>
  <c r="J1043" i="29"/>
  <c r="H966" i="29"/>
  <c r="H1060" i="29"/>
  <c r="I989" i="29"/>
  <c r="I993" i="29"/>
  <c r="I692" i="29"/>
  <c r="I1003" i="29" s="1"/>
  <c r="J1041" i="29"/>
  <c r="F967" i="29"/>
  <c r="E972" i="29"/>
  <c r="K691" i="29"/>
  <c r="K1002" i="29" s="1"/>
  <c r="K696" i="29"/>
  <c r="K1007" i="29" s="1"/>
  <c r="K701" i="29"/>
  <c r="K1012" i="29" s="1"/>
  <c r="K1034" i="29"/>
  <c r="I987" i="29"/>
  <c r="E973" i="29"/>
  <c r="I991" i="29"/>
  <c r="I1097" i="29" s="1"/>
  <c r="E977" i="29"/>
  <c r="E1103" i="29" s="1"/>
  <c r="J1044" i="29"/>
  <c r="J699" i="29"/>
  <c r="J700" i="29"/>
  <c r="J1011" i="29" s="1"/>
  <c r="J698" i="29"/>
  <c r="J1009" i="29" s="1"/>
  <c r="L690" i="29"/>
  <c r="L1001" i="29" s="1"/>
  <c r="I992" i="29"/>
  <c r="J1046" i="29"/>
  <c r="I697" i="29"/>
  <c r="I1008" i="29" s="1"/>
  <c r="J694" i="29"/>
  <c r="J1005" i="29" s="1"/>
  <c r="J695" i="29"/>
  <c r="J693" i="29"/>
  <c r="J1004" i="29" s="1"/>
  <c r="E970" i="29"/>
  <c r="I942" i="29"/>
  <c r="I1048" i="29" s="1"/>
  <c r="I1047" i="29"/>
  <c r="H897" i="29"/>
  <c r="H1030" i="29" s="1"/>
  <c r="H1029" i="29"/>
  <c r="I464" i="29"/>
  <c r="G1031" i="29"/>
  <c r="H998" i="29"/>
  <c r="G1000" i="29"/>
  <c r="E974" i="29"/>
  <c r="I897" i="29"/>
  <c r="I1030" i="29" s="1"/>
  <c r="I1029" i="29"/>
  <c r="J1036" i="29"/>
  <c r="J1038" i="29"/>
  <c r="J1037" i="29"/>
  <c r="E975" i="29"/>
  <c r="J1045" i="29"/>
  <c r="J1039" i="29"/>
  <c r="E978" i="29"/>
  <c r="E1104" i="29" s="1"/>
  <c r="E971" i="29"/>
  <c r="E979" i="29"/>
  <c r="E1105" i="29" s="1"/>
  <c r="E969" i="29"/>
  <c r="E976" i="29"/>
  <c r="E1102" i="29" s="1"/>
  <c r="E418" i="29"/>
  <c r="E419" i="29" s="1"/>
  <c r="G1114" i="29"/>
  <c r="G702" i="29"/>
  <c r="G1013" i="29" s="1"/>
  <c r="G1015" i="29" s="1"/>
  <c r="H703" i="29"/>
  <c r="H1014" i="29" s="1"/>
  <c r="J941" i="29"/>
  <c r="J463" i="29"/>
  <c r="I598" i="29"/>
  <c r="I599" i="29" s="1"/>
  <c r="J792" i="29"/>
  <c r="J793" i="29" s="1"/>
  <c r="J553" i="29"/>
  <c r="J554" i="29" s="1"/>
  <c r="I747" i="29"/>
  <c r="I748" i="29" s="1"/>
  <c r="J688" i="29"/>
  <c r="J689" i="29" s="1"/>
  <c r="J837" i="29"/>
  <c r="J838" i="29" s="1"/>
  <c r="J882" i="29"/>
  <c r="J883" i="29" s="1"/>
  <c r="J508" i="29"/>
  <c r="J509" i="29" s="1"/>
  <c r="J643" i="29"/>
  <c r="J644" i="29" s="1"/>
  <c r="K542" i="29"/>
  <c r="K541" i="29"/>
  <c r="K826" i="29"/>
  <c r="K825" i="29"/>
  <c r="K753" i="29"/>
  <c r="K752" i="29"/>
  <c r="K437" i="29"/>
  <c r="K438" i="29"/>
  <c r="K527" i="29"/>
  <c r="K528" i="29"/>
  <c r="K798" i="29"/>
  <c r="K797" i="29"/>
  <c r="K496" i="29"/>
  <c r="K497" i="29"/>
  <c r="K676" i="29"/>
  <c r="K677" i="29"/>
  <c r="K424" i="29"/>
  <c r="K423" i="29"/>
  <c r="J721" i="29"/>
  <c r="J722" i="29"/>
  <c r="K812" i="29"/>
  <c r="K811" i="29"/>
  <c r="K781" i="29"/>
  <c r="K780" i="29"/>
  <c r="K842" i="29"/>
  <c r="K843" i="29"/>
  <c r="J708" i="29"/>
  <c r="J707" i="29"/>
  <c r="K767" i="29"/>
  <c r="K766" i="29"/>
  <c r="K857" i="29"/>
  <c r="K856" i="29"/>
  <c r="J736" i="29"/>
  <c r="J735" i="29"/>
  <c r="K618" i="29"/>
  <c r="K617" i="29"/>
  <c r="K871" i="29"/>
  <c r="K870" i="29"/>
  <c r="J559" i="29"/>
  <c r="J558" i="29"/>
  <c r="K930" i="29"/>
  <c r="K929" i="29"/>
  <c r="K632" i="29"/>
  <c r="K631" i="29"/>
  <c r="K648" i="29"/>
  <c r="K649" i="29"/>
  <c r="J586" i="29"/>
  <c r="J587" i="29"/>
  <c r="L1034" i="29"/>
  <c r="K469" i="29"/>
  <c r="K468" i="29"/>
  <c r="K604" i="29"/>
  <c r="K603" i="29"/>
  <c r="K915" i="29"/>
  <c r="K916" i="29"/>
  <c r="J573" i="29"/>
  <c r="J572" i="29"/>
  <c r="K513" i="29"/>
  <c r="K514" i="29"/>
  <c r="K483" i="29"/>
  <c r="K482" i="29"/>
  <c r="K663" i="29"/>
  <c r="K662" i="29"/>
  <c r="K902" i="29"/>
  <c r="K901" i="29"/>
  <c r="K452" i="29"/>
  <c r="K451" i="29"/>
  <c r="L42" i="54"/>
  <c r="AB31" i="54" s="1"/>
  <c r="K887" i="29"/>
  <c r="K1020" i="29" s="1"/>
  <c r="K889" i="29"/>
  <c r="K1022" i="29" s="1"/>
  <c r="K895" i="29"/>
  <c r="K1028" i="29" s="1"/>
  <c r="K894" i="29"/>
  <c r="K1027" i="29" s="1"/>
  <c r="K893" i="29"/>
  <c r="K1026" i="29" s="1"/>
  <c r="I129" i="14"/>
  <c r="J129" i="14" s="1"/>
  <c r="L41" i="54"/>
  <c r="AB30" i="54" s="1"/>
  <c r="H1130" i="29"/>
  <c r="L50" i="29"/>
  <c r="L51" i="29"/>
  <c r="J888" i="29"/>
  <c r="J1021" i="29" s="1"/>
  <c r="J893" i="29"/>
  <c r="J1026" i="29" s="1"/>
  <c r="J892" i="29"/>
  <c r="J1025" i="29" s="1"/>
  <c r="J887" i="29"/>
  <c r="J1020" i="29" s="1"/>
  <c r="J886" i="29"/>
  <c r="J891" i="29"/>
  <c r="J1024" i="29" s="1"/>
  <c r="J894" i="29"/>
  <c r="J1027" i="29" s="1"/>
  <c r="J890" i="29"/>
  <c r="J1023" i="29" s="1"/>
  <c r="J895" i="29"/>
  <c r="J1028" i="29" s="1"/>
  <c r="J889" i="29"/>
  <c r="J1022" i="29" s="1"/>
  <c r="L38" i="54"/>
  <c r="AB27" i="54" s="1"/>
  <c r="L40" i="54"/>
  <c r="AB29" i="54" s="1"/>
  <c r="L39" i="54"/>
  <c r="AB28" i="54" s="1"/>
  <c r="G124" i="14"/>
  <c r="G119" i="14" s="1"/>
  <c r="G227" i="14"/>
  <c r="F255" i="14" s="1"/>
  <c r="L555" i="29"/>
  <c r="M188" i="14"/>
  <c r="M187" i="14"/>
  <c r="AK1126" i="29"/>
  <c r="AJ1126" i="29"/>
  <c r="M465" i="29"/>
  <c r="M898" i="29"/>
  <c r="N54" i="29"/>
  <c r="N1033" i="29" s="1"/>
  <c r="M645" i="29"/>
  <c r="M510" i="29"/>
  <c r="AI1126" i="29"/>
  <c r="O196" i="14"/>
  <c r="O195" i="14"/>
  <c r="M794" i="29"/>
  <c r="N47" i="29"/>
  <c r="I1116" i="29"/>
  <c r="G86" i="14"/>
  <c r="F101" i="14"/>
  <c r="M839" i="29"/>
  <c r="N48" i="29"/>
  <c r="H78" i="14"/>
  <c r="I154" i="14"/>
  <c r="I155" i="14" s="1"/>
  <c r="G85" i="14"/>
  <c r="H86" i="14" s="1"/>
  <c r="G84" i="14"/>
  <c r="L75" i="14"/>
  <c r="M191" i="14"/>
  <c r="M192" i="14"/>
  <c r="M600" i="29"/>
  <c r="D256" i="14"/>
  <c r="L704" i="29"/>
  <c r="M45" i="29"/>
  <c r="M749" i="29"/>
  <c r="N46" i="29"/>
  <c r="K226" i="14"/>
  <c r="J254" i="14" s="1"/>
  <c r="K76" i="14"/>
  <c r="M44" i="29"/>
  <c r="M1061" i="29" s="1"/>
  <c r="M420" i="29"/>
  <c r="M22" i="29"/>
  <c r="M1069" i="29" s="1"/>
  <c r="M52" i="29"/>
  <c r="N163" i="14"/>
  <c r="M131" i="14"/>
  <c r="N82" i="14" s="1"/>
  <c r="N943" i="29" s="1"/>
  <c r="L1069" i="29"/>
  <c r="E128" i="14"/>
  <c r="F127" i="14" s="1"/>
  <c r="F106" i="14"/>
  <c r="H375" i="29"/>
  <c r="I1084" i="29"/>
  <c r="E1101" i="29" l="1"/>
  <c r="D257" i="14"/>
  <c r="E1110" i="29"/>
  <c r="E141" i="14"/>
  <c r="E142" i="14" s="1"/>
  <c r="F149" i="14"/>
  <c r="L459" i="29"/>
  <c r="L458" i="29"/>
  <c r="L456" i="29"/>
  <c r="L455" i="29"/>
  <c r="L454" i="29"/>
  <c r="L462" i="29"/>
  <c r="L457" i="29"/>
  <c r="L453" i="29"/>
  <c r="L461" i="29"/>
  <c r="L460" i="29"/>
  <c r="L808" i="29"/>
  <c r="L802" i="29"/>
  <c r="L805" i="29"/>
  <c r="L799" i="29"/>
  <c r="L807" i="29"/>
  <c r="L801" i="29"/>
  <c r="L806" i="29"/>
  <c r="L803" i="29"/>
  <c r="L804" i="29"/>
  <c r="L800" i="29"/>
  <c r="L657" i="29"/>
  <c r="L650" i="29"/>
  <c r="L658" i="29"/>
  <c r="L659" i="29"/>
  <c r="L653" i="29"/>
  <c r="L654" i="29"/>
  <c r="L655" i="29"/>
  <c r="L656" i="29"/>
  <c r="L652" i="29"/>
  <c r="L651" i="29"/>
  <c r="K565" i="29"/>
  <c r="K562" i="29"/>
  <c r="K560" i="29"/>
  <c r="K563" i="29"/>
  <c r="K569" i="29"/>
  <c r="K561" i="29"/>
  <c r="K566" i="29"/>
  <c r="K564" i="29"/>
  <c r="K568" i="29"/>
  <c r="K567" i="29"/>
  <c r="L813" i="29"/>
  <c r="L822" i="29"/>
  <c r="L814" i="29"/>
  <c r="L817" i="29"/>
  <c r="L819" i="29"/>
  <c r="L816" i="29"/>
  <c r="L818" i="29"/>
  <c r="L820" i="29"/>
  <c r="L821" i="29"/>
  <c r="L815" i="29"/>
  <c r="L775" i="29"/>
  <c r="L777" i="29"/>
  <c r="L768" i="29"/>
  <c r="L772" i="29"/>
  <c r="L770" i="29"/>
  <c r="L771" i="29"/>
  <c r="L769" i="29"/>
  <c r="L773" i="29"/>
  <c r="L774" i="29"/>
  <c r="L776" i="29"/>
  <c r="L473" i="29"/>
  <c r="L472" i="29"/>
  <c r="L479" i="29"/>
  <c r="L477" i="29"/>
  <c r="L470" i="29"/>
  <c r="L474" i="29"/>
  <c r="L475" i="29"/>
  <c r="L476" i="29"/>
  <c r="L478" i="29"/>
  <c r="L471" i="29"/>
  <c r="L549" i="29"/>
  <c r="L547" i="29"/>
  <c r="L544" i="29"/>
  <c r="L546" i="29"/>
  <c r="L551" i="29"/>
  <c r="L548" i="29"/>
  <c r="L552" i="29"/>
  <c r="L550" i="29"/>
  <c r="L543" i="29"/>
  <c r="L545" i="29"/>
  <c r="M841" i="29"/>
  <c r="M855" i="29"/>
  <c r="M869" i="29"/>
  <c r="M495" i="29"/>
  <c r="M467" i="29"/>
  <c r="M481" i="29"/>
  <c r="M512" i="29"/>
  <c r="M540" i="29"/>
  <c r="M526" i="29"/>
  <c r="M450" i="29"/>
  <c r="M422" i="29"/>
  <c r="M436" i="29"/>
  <c r="L763" i="29"/>
  <c r="L754" i="29"/>
  <c r="L756" i="29"/>
  <c r="L757" i="29"/>
  <c r="L759" i="29"/>
  <c r="L761" i="29"/>
  <c r="L762" i="29"/>
  <c r="L755" i="29"/>
  <c r="L758" i="29"/>
  <c r="L760" i="29"/>
  <c r="L613" i="29"/>
  <c r="L607" i="29"/>
  <c r="L605" i="29"/>
  <c r="L608" i="29"/>
  <c r="L609" i="29"/>
  <c r="L612" i="29"/>
  <c r="L610" i="29"/>
  <c r="L611" i="29"/>
  <c r="L614" i="29"/>
  <c r="L606" i="29"/>
  <c r="L933" i="29"/>
  <c r="L936" i="29"/>
  <c r="L931" i="29"/>
  <c r="L937" i="29"/>
  <c r="L938" i="29"/>
  <c r="L935" i="29"/>
  <c r="L934" i="29"/>
  <c r="L939" i="29"/>
  <c r="L940" i="29"/>
  <c r="L932" i="29"/>
  <c r="L878" i="29"/>
  <c r="L873" i="29"/>
  <c r="L881" i="29"/>
  <c r="L877" i="29"/>
  <c r="L876" i="29"/>
  <c r="L874" i="29"/>
  <c r="L879" i="29"/>
  <c r="L875" i="29"/>
  <c r="L872" i="29"/>
  <c r="L880" i="29"/>
  <c r="K744" i="29"/>
  <c r="K739" i="29"/>
  <c r="K741" i="29"/>
  <c r="K740" i="29"/>
  <c r="K743" i="29"/>
  <c r="K746" i="29"/>
  <c r="K742" i="29"/>
  <c r="K738" i="29"/>
  <c r="K737" i="29"/>
  <c r="K745" i="29"/>
  <c r="M779" i="29"/>
  <c r="M765" i="29"/>
  <c r="M751" i="29"/>
  <c r="L557" i="29"/>
  <c r="L571" i="29"/>
  <c r="L585" i="29"/>
  <c r="L683" i="29"/>
  <c r="L687" i="29"/>
  <c r="L686" i="29"/>
  <c r="L679" i="29"/>
  <c r="L678" i="29"/>
  <c r="L684" i="29"/>
  <c r="L681" i="29"/>
  <c r="L685" i="29"/>
  <c r="L680" i="29"/>
  <c r="L682" i="29"/>
  <c r="K582" i="29"/>
  <c r="K583" i="29"/>
  <c r="K579" i="29"/>
  <c r="K574" i="29"/>
  <c r="K575" i="29"/>
  <c r="K576" i="29"/>
  <c r="K580" i="29"/>
  <c r="K581" i="29"/>
  <c r="K577" i="29"/>
  <c r="K578" i="29"/>
  <c r="L832" i="29"/>
  <c r="L827" i="29"/>
  <c r="L835" i="29"/>
  <c r="L836" i="29"/>
  <c r="L834" i="29"/>
  <c r="L828" i="29"/>
  <c r="L829" i="29"/>
  <c r="L830" i="29"/>
  <c r="L833" i="29"/>
  <c r="L831" i="29"/>
  <c r="L787" i="29"/>
  <c r="L790" i="29"/>
  <c r="L782" i="29"/>
  <c r="L785" i="29"/>
  <c r="L783" i="29"/>
  <c r="L786" i="29"/>
  <c r="L784" i="29"/>
  <c r="L791" i="29"/>
  <c r="L789" i="29"/>
  <c r="L788" i="29"/>
  <c r="L489" i="29"/>
  <c r="L486" i="29"/>
  <c r="L491" i="29"/>
  <c r="L493" i="29"/>
  <c r="L485" i="29"/>
  <c r="L487" i="29"/>
  <c r="L490" i="29"/>
  <c r="L492" i="29"/>
  <c r="L484" i="29"/>
  <c r="L488" i="29"/>
  <c r="M647" i="29"/>
  <c r="M675" i="29"/>
  <c r="M661" i="29"/>
  <c r="M810" i="29"/>
  <c r="M796" i="29"/>
  <c r="M824" i="29"/>
  <c r="L640" i="29"/>
  <c r="L637" i="29"/>
  <c r="L635" i="29"/>
  <c r="L638" i="29"/>
  <c r="L636" i="29"/>
  <c r="L641" i="29"/>
  <c r="L639" i="29"/>
  <c r="L633" i="29"/>
  <c r="L642" i="29"/>
  <c r="L634" i="29"/>
  <c r="L908" i="29"/>
  <c r="L903" i="29"/>
  <c r="L909" i="29"/>
  <c r="L905" i="29"/>
  <c r="L912" i="29"/>
  <c r="L906" i="29"/>
  <c r="L904" i="29"/>
  <c r="L907" i="29"/>
  <c r="L910" i="29"/>
  <c r="L911" i="29"/>
  <c r="L522" i="29"/>
  <c r="L519" i="29"/>
  <c r="L524" i="29"/>
  <c r="L518" i="29"/>
  <c r="L517" i="29"/>
  <c r="L523" i="29"/>
  <c r="L520" i="29"/>
  <c r="L516" i="29"/>
  <c r="L521" i="29"/>
  <c r="L515" i="29"/>
  <c r="L864" i="29"/>
  <c r="L865" i="29"/>
  <c r="L867" i="29"/>
  <c r="L866" i="29"/>
  <c r="L860" i="29"/>
  <c r="L859" i="29"/>
  <c r="L862" i="29"/>
  <c r="L858" i="29"/>
  <c r="L863" i="29"/>
  <c r="L861" i="29"/>
  <c r="K728" i="29"/>
  <c r="K731" i="29"/>
  <c r="K729" i="29"/>
  <c r="K724" i="29"/>
  <c r="K725" i="29"/>
  <c r="K732" i="29"/>
  <c r="K726" i="29"/>
  <c r="K727" i="29"/>
  <c r="K730" i="29"/>
  <c r="K723" i="29"/>
  <c r="L446" i="29"/>
  <c r="L445" i="29"/>
  <c r="L439" i="29"/>
  <c r="L441" i="29"/>
  <c r="L444" i="29"/>
  <c r="L448" i="29"/>
  <c r="L440" i="29"/>
  <c r="L442" i="29"/>
  <c r="L447" i="29"/>
  <c r="L443" i="29"/>
  <c r="L720" i="29"/>
  <c r="L734" i="29"/>
  <c r="L706" i="29"/>
  <c r="L671" i="29"/>
  <c r="L668" i="29"/>
  <c r="L670" i="29"/>
  <c r="L667" i="29"/>
  <c r="L665" i="29"/>
  <c r="L666" i="29"/>
  <c r="L664" i="29"/>
  <c r="L669" i="29"/>
  <c r="L673" i="29"/>
  <c r="L672" i="29"/>
  <c r="K594" i="29"/>
  <c r="K597" i="29"/>
  <c r="K595" i="29"/>
  <c r="K589" i="29"/>
  <c r="K590" i="29"/>
  <c r="K596" i="29"/>
  <c r="K593" i="29"/>
  <c r="K588" i="29"/>
  <c r="K592" i="29"/>
  <c r="K591" i="29"/>
  <c r="L501" i="29"/>
  <c r="L503" i="29"/>
  <c r="L507" i="29"/>
  <c r="L500" i="29"/>
  <c r="L502" i="29"/>
  <c r="L506" i="29"/>
  <c r="L498" i="29"/>
  <c r="L499" i="29"/>
  <c r="L505" i="29"/>
  <c r="L504" i="29"/>
  <c r="M630" i="29"/>
  <c r="M602" i="29"/>
  <c r="M616" i="29"/>
  <c r="M928" i="29"/>
  <c r="M914" i="29"/>
  <c r="M900" i="29"/>
  <c r="L433" i="29"/>
  <c r="L428" i="29"/>
  <c r="L425" i="29"/>
  <c r="L434" i="29"/>
  <c r="L426" i="29"/>
  <c r="L427" i="29"/>
  <c r="L431" i="29"/>
  <c r="L430" i="29"/>
  <c r="L432" i="29"/>
  <c r="L429" i="29"/>
  <c r="L624" i="29"/>
  <c r="L623" i="29"/>
  <c r="L627" i="29"/>
  <c r="L621" i="29"/>
  <c r="L622" i="29"/>
  <c r="L625" i="29"/>
  <c r="L626" i="29"/>
  <c r="L619" i="29"/>
  <c r="L620" i="29"/>
  <c r="L628" i="29"/>
  <c r="L921" i="29"/>
  <c r="L923" i="29"/>
  <c r="L920" i="29"/>
  <c r="L925" i="29"/>
  <c r="L919" i="29"/>
  <c r="L924" i="29"/>
  <c r="L918" i="29"/>
  <c r="L926" i="29"/>
  <c r="L917" i="29"/>
  <c r="L922" i="29"/>
  <c r="L534" i="29"/>
  <c r="L536" i="29"/>
  <c r="L531" i="29"/>
  <c r="L538" i="29"/>
  <c r="L530" i="29"/>
  <c r="L533" i="29"/>
  <c r="L535" i="29"/>
  <c r="L537" i="29"/>
  <c r="L529" i="29"/>
  <c r="L532" i="29"/>
  <c r="L847" i="29"/>
  <c r="L850" i="29"/>
  <c r="L845" i="29"/>
  <c r="L852" i="29"/>
  <c r="L849" i="29"/>
  <c r="L844" i="29"/>
  <c r="L853" i="29"/>
  <c r="L848" i="29"/>
  <c r="L846" i="29"/>
  <c r="L851" i="29"/>
  <c r="K715" i="29"/>
  <c r="K713" i="29"/>
  <c r="K712" i="29"/>
  <c r="K711" i="29"/>
  <c r="K718" i="29"/>
  <c r="K709" i="29"/>
  <c r="K717" i="29"/>
  <c r="K714" i="29"/>
  <c r="K716" i="29"/>
  <c r="K710" i="29"/>
  <c r="H391" i="29"/>
  <c r="H405" i="29"/>
  <c r="H377" i="29"/>
  <c r="G382" i="29"/>
  <c r="G385" i="29"/>
  <c r="G381" i="29"/>
  <c r="G388" i="29"/>
  <c r="G383" i="29"/>
  <c r="G387" i="29"/>
  <c r="G380" i="29"/>
  <c r="G386" i="29"/>
  <c r="G389" i="29"/>
  <c r="G384" i="29"/>
  <c r="G417" i="29"/>
  <c r="G416" i="29"/>
  <c r="G413" i="29"/>
  <c r="G409" i="29"/>
  <c r="G412" i="29"/>
  <c r="G415" i="29"/>
  <c r="G414" i="29"/>
  <c r="G408" i="29"/>
  <c r="G410" i="29"/>
  <c r="G411" i="29"/>
  <c r="G394" i="29"/>
  <c r="G398" i="29"/>
  <c r="G395" i="29"/>
  <c r="G401" i="29"/>
  <c r="G399" i="29"/>
  <c r="G397" i="29"/>
  <c r="G402" i="29"/>
  <c r="G396" i="29"/>
  <c r="G400" i="29"/>
  <c r="G403" i="29"/>
  <c r="J996" i="29"/>
  <c r="E1100" i="29"/>
  <c r="F140" i="14"/>
  <c r="G378" i="29"/>
  <c r="G379" i="29"/>
  <c r="G393" i="29"/>
  <c r="G392" i="29"/>
  <c r="H1000" i="29"/>
  <c r="L1074" i="29"/>
  <c r="L1075" i="29" s="1"/>
  <c r="L885" i="29"/>
  <c r="L1018" i="29" s="1"/>
  <c r="K122" i="14"/>
  <c r="K129" i="14" s="1"/>
  <c r="K888" i="29"/>
  <c r="K1021" i="29" s="1"/>
  <c r="K886" i="29"/>
  <c r="K1019" i="29" s="1"/>
  <c r="K1106" i="29" s="1"/>
  <c r="K1043" i="29"/>
  <c r="K890" i="29"/>
  <c r="K1023" i="29" s="1"/>
  <c r="K891" i="29"/>
  <c r="K1024" i="29" s="1"/>
  <c r="K892" i="29"/>
  <c r="K1025" i="29" s="1"/>
  <c r="K985" i="29"/>
  <c r="I1094" i="29"/>
  <c r="M984" i="29"/>
  <c r="G407" i="29"/>
  <c r="G406" i="29"/>
  <c r="G1128" i="29"/>
  <c r="E1093" i="29"/>
  <c r="I1049" i="29"/>
  <c r="J1062" i="29"/>
  <c r="H1031" i="29"/>
  <c r="J991" i="29"/>
  <c r="J1097" i="29" s="1"/>
  <c r="J995" i="29"/>
  <c r="J692" i="29"/>
  <c r="J1003" i="29" s="1"/>
  <c r="J1006" i="29"/>
  <c r="J1064" i="29" s="1"/>
  <c r="J988" i="29"/>
  <c r="K1035" i="29"/>
  <c r="F973" i="29"/>
  <c r="J697" i="29"/>
  <c r="J1008" i="29" s="1"/>
  <c r="J1010" i="29"/>
  <c r="J1063" i="29" s="1"/>
  <c r="I966" i="29"/>
  <c r="I1060" i="29"/>
  <c r="F968" i="29"/>
  <c r="K1037" i="29"/>
  <c r="J989" i="29"/>
  <c r="J993" i="29"/>
  <c r="K1040" i="29"/>
  <c r="J997" i="29"/>
  <c r="K1042" i="29"/>
  <c r="F977" i="29"/>
  <c r="F1103" i="29" s="1"/>
  <c r="I1031" i="29"/>
  <c r="K1038" i="29"/>
  <c r="K698" i="29"/>
  <c r="K1009" i="29" s="1"/>
  <c r="K700" i="29"/>
  <c r="K1011" i="29" s="1"/>
  <c r="K699" i="29"/>
  <c r="J987" i="29"/>
  <c r="K695" i="29"/>
  <c r="K1006" i="29" s="1"/>
  <c r="K693" i="29"/>
  <c r="K1004" i="29" s="1"/>
  <c r="K694" i="29"/>
  <c r="F970" i="29"/>
  <c r="J990" i="29"/>
  <c r="J1096" i="29" s="1"/>
  <c r="L701" i="29"/>
  <c r="L1012" i="29" s="1"/>
  <c r="L696" i="29"/>
  <c r="L1007" i="29" s="1"/>
  <c r="L691" i="29"/>
  <c r="L1002" i="29" s="1"/>
  <c r="M690" i="29"/>
  <c r="M1001" i="29" s="1"/>
  <c r="J994" i="29"/>
  <c r="G967" i="29"/>
  <c r="J986" i="29"/>
  <c r="I998" i="29"/>
  <c r="J992" i="29"/>
  <c r="F978" i="29"/>
  <c r="F1104" i="29" s="1"/>
  <c r="F969" i="29"/>
  <c r="H1114" i="29"/>
  <c r="J896" i="29"/>
  <c r="J1019" i="29"/>
  <c r="J1106" i="29" s="1"/>
  <c r="J1116" i="29" s="1"/>
  <c r="K1041" i="29"/>
  <c r="I999" i="29"/>
  <c r="K1045" i="29"/>
  <c r="K1036" i="29"/>
  <c r="J464" i="29"/>
  <c r="K1039" i="29"/>
  <c r="K1044" i="29"/>
  <c r="K1046" i="29"/>
  <c r="F974" i="29"/>
  <c r="J942" i="29"/>
  <c r="J1048" i="29" s="1"/>
  <c r="J1047" i="29"/>
  <c r="F971" i="29"/>
  <c r="F979" i="29"/>
  <c r="F1105" i="29" s="1"/>
  <c r="F975" i="29"/>
  <c r="F972" i="29"/>
  <c r="F976" i="29"/>
  <c r="F1102" i="29" s="1"/>
  <c r="E981" i="29"/>
  <c r="E1085" i="29" s="1"/>
  <c r="E980" i="29"/>
  <c r="I703" i="29"/>
  <c r="I1014" i="29" s="1"/>
  <c r="H702" i="29"/>
  <c r="H1013" i="29" s="1"/>
  <c r="H1015" i="29" s="1"/>
  <c r="K941" i="29"/>
  <c r="K553" i="29"/>
  <c r="K554" i="29" s="1"/>
  <c r="K463" i="29"/>
  <c r="K792" i="29"/>
  <c r="K793" i="29" s="1"/>
  <c r="K508" i="29"/>
  <c r="K509" i="29" s="1"/>
  <c r="K882" i="29"/>
  <c r="K883" i="29" s="1"/>
  <c r="K643" i="29"/>
  <c r="K644" i="29" s="1"/>
  <c r="J598" i="29"/>
  <c r="J599" i="29" s="1"/>
  <c r="J747" i="29"/>
  <c r="J748" i="29" s="1"/>
  <c r="K837" i="29"/>
  <c r="K838" i="29" s="1"/>
  <c r="K688" i="29"/>
  <c r="K689" i="29" s="1"/>
  <c r="F418" i="29"/>
  <c r="F419" i="29" s="1"/>
  <c r="L676" i="29"/>
  <c r="L677" i="29"/>
  <c r="L542" i="29"/>
  <c r="L541" i="29"/>
  <c r="K707" i="29"/>
  <c r="K708" i="29"/>
  <c r="L856" i="29"/>
  <c r="L857" i="29"/>
  <c r="L496" i="29"/>
  <c r="L497" i="29"/>
  <c r="L452" i="29"/>
  <c r="L451" i="29"/>
  <c r="L469" i="29"/>
  <c r="L468" i="29"/>
  <c r="L648" i="29"/>
  <c r="L649" i="29"/>
  <c r="L663" i="29"/>
  <c r="L662" i="29"/>
  <c r="L902" i="29"/>
  <c r="L901" i="29"/>
  <c r="K722" i="29"/>
  <c r="K721" i="29"/>
  <c r="L604" i="29"/>
  <c r="L603" i="29"/>
  <c r="L843" i="29"/>
  <c r="L842" i="29"/>
  <c r="L752" i="29"/>
  <c r="L753" i="29"/>
  <c r="L916" i="29"/>
  <c r="L915" i="29"/>
  <c r="L618" i="29"/>
  <c r="L617" i="29"/>
  <c r="L871" i="29"/>
  <c r="L870" i="29"/>
  <c r="K736" i="29"/>
  <c r="K735" i="29"/>
  <c r="L483" i="29"/>
  <c r="L482" i="29"/>
  <c r="K559" i="29"/>
  <c r="K558" i="29"/>
  <c r="L766" i="29"/>
  <c r="L767" i="29"/>
  <c r="L929" i="29"/>
  <c r="L930" i="29"/>
  <c r="L632" i="29"/>
  <c r="L631" i="29"/>
  <c r="L798" i="29"/>
  <c r="L797" i="29"/>
  <c r="L514" i="29"/>
  <c r="L513" i="29"/>
  <c r="L812" i="29"/>
  <c r="L811" i="29"/>
  <c r="L527" i="29"/>
  <c r="L528" i="29"/>
  <c r="K572" i="29"/>
  <c r="K573" i="29"/>
  <c r="L780" i="29"/>
  <c r="L781" i="29"/>
  <c r="L424" i="29"/>
  <c r="L423" i="29"/>
  <c r="K587" i="29"/>
  <c r="K586" i="29"/>
  <c r="L825" i="29"/>
  <c r="L826" i="29"/>
  <c r="L437" i="29"/>
  <c r="L438" i="29"/>
  <c r="M50" i="29"/>
  <c r="M885" i="29" s="1"/>
  <c r="M51" i="29"/>
  <c r="M555" i="29"/>
  <c r="N188" i="14"/>
  <c r="N187" i="14"/>
  <c r="F88" i="14"/>
  <c r="G89" i="14" s="1"/>
  <c r="G90" i="14" s="1"/>
  <c r="N645" i="29"/>
  <c r="AI42" i="29"/>
  <c r="N898" i="29"/>
  <c r="O54" i="29"/>
  <c r="O1033" i="29" s="1"/>
  <c r="AI54" i="29"/>
  <c r="AI1033" i="29" s="1"/>
  <c r="N510" i="29"/>
  <c r="AI39" i="29"/>
  <c r="N465" i="29"/>
  <c r="AI38" i="29"/>
  <c r="N839" i="29"/>
  <c r="O48" i="29"/>
  <c r="AI48" i="29"/>
  <c r="M704" i="29"/>
  <c r="N45" i="29"/>
  <c r="N600" i="29"/>
  <c r="AI41" i="29"/>
  <c r="L226" i="14"/>
  <c r="K254" i="14" s="1"/>
  <c r="L76" i="14"/>
  <c r="I1130" i="29"/>
  <c r="P195" i="14"/>
  <c r="P196" i="14"/>
  <c r="N749" i="29"/>
  <c r="O46" i="29"/>
  <c r="AI46" i="29"/>
  <c r="N44" i="29"/>
  <c r="N1061" i="29" s="1"/>
  <c r="H227" i="14"/>
  <c r="G255" i="14" s="1"/>
  <c r="H124" i="14"/>
  <c r="H119" i="14" s="1"/>
  <c r="H81" i="14"/>
  <c r="N191" i="14"/>
  <c r="N192" i="14"/>
  <c r="N794" i="29"/>
  <c r="O47" i="29"/>
  <c r="AI47" i="29"/>
  <c r="F83" i="14"/>
  <c r="F225" i="14" s="1"/>
  <c r="E253" i="14" s="1"/>
  <c r="F17" i="29"/>
  <c r="M75" i="14"/>
  <c r="N420" i="29"/>
  <c r="AI37" i="29"/>
  <c r="I78" i="14"/>
  <c r="J154" i="14"/>
  <c r="J155" i="14" s="1"/>
  <c r="F103" i="14"/>
  <c r="G101" i="14" s="1"/>
  <c r="N52" i="29"/>
  <c r="AI52" i="29" s="1"/>
  <c r="N22" i="29"/>
  <c r="N131" i="14"/>
  <c r="O82" i="14" s="1"/>
  <c r="O943" i="29" s="1"/>
  <c r="O163" i="14"/>
  <c r="I375" i="29"/>
  <c r="J1084" i="29"/>
  <c r="E1099" i="29"/>
  <c r="E1113" i="29" s="1"/>
  <c r="E1115" i="29" l="1"/>
  <c r="F1093" i="29"/>
  <c r="M905" i="29"/>
  <c r="M912" i="29"/>
  <c r="M906" i="29"/>
  <c r="M904" i="29"/>
  <c r="M910" i="29"/>
  <c r="M903" i="29"/>
  <c r="M911" i="29"/>
  <c r="M909" i="29"/>
  <c r="M907" i="29"/>
  <c r="M908" i="29"/>
  <c r="M655" i="29"/>
  <c r="M650" i="29"/>
  <c r="M652" i="29"/>
  <c r="M658" i="29"/>
  <c r="M653" i="29"/>
  <c r="M654" i="29"/>
  <c r="M651" i="29"/>
  <c r="M659" i="29"/>
  <c r="M657" i="29"/>
  <c r="M656" i="29"/>
  <c r="M788" i="29"/>
  <c r="M785" i="29"/>
  <c r="M786" i="29"/>
  <c r="M783" i="29"/>
  <c r="M782" i="29"/>
  <c r="M790" i="29"/>
  <c r="M787" i="29"/>
  <c r="M791" i="29"/>
  <c r="M784" i="29"/>
  <c r="M789" i="29"/>
  <c r="M517" i="29"/>
  <c r="M516" i="29"/>
  <c r="M518" i="29"/>
  <c r="M515" i="29"/>
  <c r="M520" i="29"/>
  <c r="M524" i="29"/>
  <c r="M523" i="29"/>
  <c r="M521" i="29"/>
  <c r="M519" i="29"/>
  <c r="M522" i="29"/>
  <c r="M923" i="29"/>
  <c r="M918" i="29"/>
  <c r="M917" i="29"/>
  <c r="M921" i="29"/>
  <c r="M919" i="29"/>
  <c r="M922" i="29"/>
  <c r="M925" i="29"/>
  <c r="M920" i="29"/>
  <c r="M926" i="29"/>
  <c r="M924" i="29"/>
  <c r="M490" i="29"/>
  <c r="M485" i="29"/>
  <c r="M488" i="29"/>
  <c r="M489" i="29"/>
  <c r="M492" i="29"/>
  <c r="M486" i="29"/>
  <c r="M487" i="29"/>
  <c r="M484" i="29"/>
  <c r="M491" i="29"/>
  <c r="M493" i="29"/>
  <c r="M938" i="29"/>
  <c r="M939" i="29"/>
  <c r="M932" i="29"/>
  <c r="M934" i="29"/>
  <c r="M931" i="29"/>
  <c r="M940" i="29"/>
  <c r="M933" i="29"/>
  <c r="M936" i="29"/>
  <c r="M937" i="29"/>
  <c r="M935" i="29"/>
  <c r="M473" i="29"/>
  <c r="M470" i="29"/>
  <c r="M476" i="29"/>
  <c r="M478" i="29"/>
  <c r="M472" i="29"/>
  <c r="M479" i="29"/>
  <c r="M477" i="29"/>
  <c r="M474" i="29"/>
  <c r="M471" i="29"/>
  <c r="M475" i="29"/>
  <c r="M706" i="29"/>
  <c r="M734" i="29"/>
  <c r="M720" i="29"/>
  <c r="N647" i="29"/>
  <c r="N661" i="29"/>
  <c r="N675" i="29"/>
  <c r="M680" i="29"/>
  <c r="M687" i="29"/>
  <c r="M678" i="29"/>
  <c r="M686" i="29"/>
  <c r="M679" i="29"/>
  <c r="M684" i="29"/>
  <c r="M681" i="29"/>
  <c r="M683" i="29"/>
  <c r="M685" i="29"/>
  <c r="M682" i="29"/>
  <c r="M771" i="29"/>
  <c r="M774" i="29"/>
  <c r="M773" i="29"/>
  <c r="M770" i="29"/>
  <c r="M772" i="29"/>
  <c r="M775" i="29"/>
  <c r="M776" i="29"/>
  <c r="M768" i="29"/>
  <c r="M777" i="29"/>
  <c r="M769" i="29"/>
  <c r="N869" i="29"/>
  <c r="N855" i="29"/>
  <c r="N841" i="29"/>
  <c r="N450" i="29"/>
  <c r="N422" i="29"/>
  <c r="N436" i="29"/>
  <c r="N824" i="29"/>
  <c r="N810" i="29"/>
  <c r="N796" i="29"/>
  <c r="N914" i="29"/>
  <c r="N928" i="29"/>
  <c r="N900" i="29"/>
  <c r="M620" i="29"/>
  <c r="M621" i="29"/>
  <c r="M627" i="29"/>
  <c r="M619" i="29"/>
  <c r="M625" i="29"/>
  <c r="M624" i="29"/>
  <c r="M626" i="29"/>
  <c r="M622" i="29"/>
  <c r="M628" i="29"/>
  <c r="M623" i="29"/>
  <c r="M829" i="29"/>
  <c r="M833" i="29"/>
  <c r="M836" i="29"/>
  <c r="M835" i="29"/>
  <c r="M832" i="29"/>
  <c r="M827" i="29"/>
  <c r="M828" i="29"/>
  <c r="M831" i="29"/>
  <c r="M830" i="29"/>
  <c r="M834" i="29"/>
  <c r="L595" i="29"/>
  <c r="L593" i="29"/>
  <c r="L591" i="29"/>
  <c r="L588" i="29"/>
  <c r="L594" i="29"/>
  <c r="L596" i="29"/>
  <c r="L590" i="29"/>
  <c r="L597" i="29"/>
  <c r="L592" i="29"/>
  <c r="L589" i="29"/>
  <c r="M442" i="29"/>
  <c r="M440" i="29"/>
  <c r="M444" i="29"/>
  <c r="M446" i="29"/>
  <c r="M439" i="29"/>
  <c r="M445" i="29"/>
  <c r="M441" i="29"/>
  <c r="M443" i="29"/>
  <c r="M447" i="29"/>
  <c r="M448" i="29"/>
  <c r="M502" i="29"/>
  <c r="M507" i="29"/>
  <c r="M499" i="29"/>
  <c r="M500" i="29"/>
  <c r="M504" i="29"/>
  <c r="M503" i="29"/>
  <c r="M501" i="29"/>
  <c r="M498" i="29"/>
  <c r="M505" i="29"/>
  <c r="M506" i="29"/>
  <c r="M548" i="29"/>
  <c r="M550" i="29"/>
  <c r="M549" i="29"/>
  <c r="M551" i="29"/>
  <c r="M545" i="29"/>
  <c r="M543" i="29"/>
  <c r="M547" i="29"/>
  <c r="M544" i="29"/>
  <c r="M546" i="29"/>
  <c r="M552" i="29"/>
  <c r="N526" i="29"/>
  <c r="N512" i="29"/>
  <c r="N540" i="29"/>
  <c r="M609" i="29"/>
  <c r="M613" i="29"/>
  <c r="M610" i="29"/>
  <c r="M614" i="29"/>
  <c r="M606" i="29"/>
  <c r="M608" i="29"/>
  <c r="M605" i="29"/>
  <c r="M611" i="29"/>
  <c r="M607" i="29"/>
  <c r="M612" i="29"/>
  <c r="L716" i="29"/>
  <c r="L714" i="29"/>
  <c r="L713" i="29"/>
  <c r="L709" i="29"/>
  <c r="L711" i="29"/>
  <c r="L718" i="29"/>
  <c r="L717" i="29"/>
  <c r="L710" i="29"/>
  <c r="L712" i="29"/>
  <c r="L715" i="29"/>
  <c r="M803" i="29"/>
  <c r="M800" i="29"/>
  <c r="M801" i="29"/>
  <c r="M802" i="29"/>
  <c r="M808" i="29"/>
  <c r="M804" i="29"/>
  <c r="M805" i="29"/>
  <c r="M806" i="29"/>
  <c r="M807" i="29"/>
  <c r="M799" i="29"/>
  <c r="L583" i="29"/>
  <c r="L575" i="29"/>
  <c r="L582" i="29"/>
  <c r="L580" i="29"/>
  <c r="L577" i="29"/>
  <c r="L581" i="29"/>
  <c r="L578" i="29"/>
  <c r="L576" i="29"/>
  <c r="L574" i="29"/>
  <c r="L579" i="29"/>
  <c r="M433" i="29"/>
  <c r="M427" i="29"/>
  <c r="M429" i="29"/>
  <c r="M425" i="29"/>
  <c r="M434" i="29"/>
  <c r="M428" i="29"/>
  <c r="M426" i="29"/>
  <c r="M430" i="29"/>
  <c r="M432" i="29"/>
  <c r="M431" i="29"/>
  <c r="M879" i="29"/>
  <c r="M873" i="29"/>
  <c r="M872" i="29"/>
  <c r="M874" i="29"/>
  <c r="M877" i="29"/>
  <c r="M875" i="29"/>
  <c r="M880" i="29"/>
  <c r="M876" i="29"/>
  <c r="M878" i="29"/>
  <c r="M881" i="29"/>
  <c r="N751" i="29"/>
  <c r="N765" i="29"/>
  <c r="N779" i="29"/>
  <c r="N630" i="29"/>
  <c r="N616" i="29"/>
  <c r="N602" i="29"/>
  <c r="N481" i="29"/>
  <c r="N467" i="29"/>
  <c r="N495" i="29"/>
  <c r="M557" i="29"/>
  <c r="M585" i="29"/>
  <c r="M571" i="29"/>
  <c r="M642" i="29"/>
  <c r="M640" i="29"/>
  <c r="M634" i="29"/>
  <c r="M641" i="29"/>
  <c r="M635" i="29"/>
  <c r="M636" i="29"/>
  <c r="M637" i="29"/>
  <c r="M638" i="29"/>
  <c r="M633" i="29"/>
  <c r="M639" i="29"/>
  <c r="L743" i="29"/>
  <c r="L741" i="29"/>
  <c r="L740" i="29"/>
  <c r="L744" i="29"/>
  <c r="L745" i="29"/>
  <c r="L737" i="29"/>
  <c r="L746" i="29"/>
  <c r="L738" i="29"/>
  <c r="L739" i="29"/>
  <c r="L742" i="29"/>
  <c r="M818" i="29"/>
  <c r="M821" i="29"/>
  <c r="M817" i="29"/>
  <c r="M814" i="29"/>
  <c r="M819" i="29"/>
  <c r="M816" i="29"/>
  <c r="M822" i="29"/>
  <c r="M813" i="29"/>
  <c r="M815" i="29"/>
  <c r="M820" i="29"/>
  <c r="L563" i="29"/>
  <c r="L567" i="29"/>
  <c r="L565" i="29"/>
  <c r="L562" i="29"/>
  <c r="L566" i="29"/>
  <c r="L568" i="29"/>
  <c r="L560" i="29"/>
  <c r="L569" i="29"/>
  <c r="L561" i="29"/>
  <c r="L564" i="29"/>
  <c r="M460" i="29"/>
  <c r="M461" i="29"/>
  <c r="M455" i="29"/>
  <c r="M456" i="29"/>
  <c r="M457" i="29"/>
  <c r="M458" i="29"/>
  <c r="M459" i="29"/>
  <c r="M453" i="29"/>
  <c r="M454" i="29"/>
  <c r="M462" i="29"/>
  <c r="M865" i="29"/>
  <c r="M860" i="29"/>
  <c r="M861" i="29"/>
  <c r="M864" i="29"/>
  <c r="M862" i="29"/>
  <c r="M858" i="29"/>
  <c r="M867" i="29"/>
  <c r="M866" i="29"/>
  <c r="M859" i="29"/>
  <c r="M863" i="29"/>
  <c r="L723" i="29"/>
  <c r="L725" i="29"/>
  <c r="L730" i="29"/>
  <c r="L732" i="29"/>
  <c r="L724" i="29"/>
  <c r="L728" i="29"/>
  <c r="L731" i="29"/>
  <c r="L729" i="29"/>
  <c r="L726" i="29"/>
  <c r="L727" i="29"/>
  <c r="M670" i="29"/>
  <c r="M667" i="29"/>
  <c r="M666" i="29"/>
  <c r="M671" i="29"/>
  <c r="M672" i="29"/>
  <c r="M664" i="29"/>
  <c r="M673" i="29"/>
  <c r="M665" i="29"/>
  <c r="M669" i="29"/>
  <c r="M668" i="29"/>
  <c r="M755" i="29"/>
  <c r="M754" i="29"/>
  <c r="M758" i="29"/>
  <c r="M761" i="29"/>
  <c r="M759" i="29"/>
  <c r="M756" i="29"/>
  <c r="M762" i="29"/>
  <c r="M763" i="29"/>
  <c r="M757" i="29"/>
  <c r="M760" i="29"/>
  <c r="M536" i="29"/>
  <c r="M534" i="29"/>
  <c r="M529" i="29"/>
  <c r="M537" i="29"/>
  <c r="M532" i="29"/>
  <c r="M535" i="29"/>
  <c r="M531" i="29"/>
  <c r="M538" i="29"/>
  <c r="M530" i="29"/>
  <c r="M533" i="29"/>
  <c r="M848" i="29"/>
  <c r="M853" i="29"/>
  <c r="M844" i="29"/>
  <c r="M847" i="29"/>
  <c r="M851" i="29"/>
  <c r="M852" i="29"/>
  <c r="M849" i="29"/>
  <c r="M845" i="29"/>
  <c r="M846" i="29"/>
  <c r="M850" i="29"/>
  <c r="I405" i="29"/>
  <c r="I377" i="29"/>
  <c r="I391" i="29"/>
  <c r="H385" i="29"/>
  <c r="H389" i="29"/>
  <c r="H381" i="29"/>
  <c r="H380" i="29"/>
  <c r="H388" i="29"/>
  <c r="H382" i="29"/>
  <c r="H386" i="29"/>
  <c r="H384" i="29"/>
  <c r="H383" i="29"/>
  <c r="H387" i="29"/>
  <c r="H415" i="29"/>
  <c r="H413" i="29"/>
  <c r="H408" i="29"/>
  <c r="H417" i="29"/>
  <c r="H414" i="29"/>
  <c r="H410" i="29"/>
  <c r="H416" i="29"/>
  <c r="H412" i="29"/>
  <c r="H409" i="29"/>
  <c r="H411" i="29"/>
  <c r="H397" i="29"/>
  <c r="H403" i="29"/>
  <c r="H399" i="29"/>
  <c r="H396" i="29"/>
  <c r="H394" i="29"/>
  <c r="H402" i="29"/>
  <c r="H395" i="29"/>
  <c r="H400" i="29"/>
  <c r="H398" i="29"/>
  <c r="H401" i="29"/>
  <c r="F20" i="29"/>
  <c r="F19" i="29"/>
  <c r="F18" i="29"/>
  <c r="F1065" i="29" s="1"/>
  <c r="F1086" i="29" s="1"/>
  <c r="H392" i="29"/>
  <c r="H393" i="29"/>
  <c r="H379" i="29"/>
  <c r="H378" i="29"/>
  <c r="L985" i="29"/>
  <c r="K896" i="29"/>
  <c r="K897" i="29" s="1"/>
  <c r="K1030" i="29" s="1"/>
  <c r="L1036" i="29"/>
  <c r="E256" i="14"/>
  <c r="F228" i="14"/>
  <c r="J1094" i="29"/>
  <c r="K993" i="29"/>
  <c r="L122" i="14"/>
  <c r="H1128" i="29"/>
  <c r="K987" i="29"/>
  <c r="K1062" i="29"/>
  <c r="K991" i="29"/>
  <c r="K1097" i="29" s="1"/>
  <c r="K988" i="29"/>
  <c r="J1049" i="29"/>
  <c r="L1043" i="29"/>
  <c r="F1099" i="29"/>
  <c r="F1113" i="29" s="1"/>
  <c r="H406" i="29"/>
  <c r="H407" i="29"/>
  <c r="K1064" i="29"/>
  <c r="K697" i="29"/>
  <c r="K1008" i="29" s="1"/>
  <c r="K1010" i="29"/>
  <c r="M1074" i="29"/>
  <c r="M1075" i="29" s="1"/>
  <c r="K692" i="29"/>
  <c r="K1003" i="29" s="1"/>
  <c r="K1005" i="29"/>
  <c r="E1076" i="29"/>
  <c r="G968" i="29"/>
  <c r="G974" i="29"/>
  <c r="J966" i="29"/>
  <c r="J1060" i="29"/>
  <c r="K990" i="29"/>
  <c r="K1096" i="29" s="1"/>
  <c r="N690" i="29"/>
  <c r="N1001" i="29" s="1"/>
  <c r="K994" i="29"/>
  <c r="K986" i="29"/>
  <c r="G970" i="29"/>
  <c r="K995" i="29"/>
  <c r="M691" i="29"/>
  <c r="M1002" i="29" s="1"/>
  <c r="M701" i="29"/>
  <c r="M1012" i="29" s="1"/>
  <c r="M696" i="29"/>
  <c r="M1007" i="29" s="1"/>
  <c r="I1000" i="29"/>
  <c r="M1034" i="29"/>
  <c r="K992" i="29"/>
  <c r="L693" i="29"/>
  <c r="L1004" i="29" s="1"/>
  <c r="L695" i="29"/>
  <c r="L1006" i="29" s="1"/>
  <c r="L694" i="29"/>
  <c r="L1005" i="29" s="1"/>
  <c r="L1037" i="29"/>
  <c r="N984" i="29"/>
  <c r="K996" i="29"/>
  <c r="L699" i="29"/>
  <c r="L1010" i="29" s="1"/>
  <c r="L700" i="29"/>
  <c r="L1011" i="29" s="1"/>
  <c r="L698" i="29"/>
  <c r="L1009" i="29" s="1"/>
  <c r="K997" i="29"/>
  <c r="K989" i="29"/>
  <c r="H967" i="29"/>
  <c r="L1041" i="29"/>
  <c r="L1040" i="29"/>
  <c r="L1045" i="29"/>
  <c r="L1035" i="29"/>
  <c r="L1038" i="29"/>
  <c r="K464" i="29"/>
  <c r="L1044" i="29"/>
  <c r="L1042" i="29"/>
  <c r="L1046" i="29"/>
  <c r="G977" i="29"/>
  <c r="G1103" i="29" s="1"/>
  <c r="L1039" i="29"/>
  <c r="G978" i="29"/>
  <c r="G1104" i="29" s="1"/>
  <c r="K942" i="29"/>
  <c r="K1048" i="29" s="1"/>
  <c r="K1047" i="29"/>
  <c r="J998" i="29"/>
  <c r="G971" i="29"/>
  <c r="J999" i="29"/>
  <c r="J897" i="29"/>
  <c r="J1030" i="29" s="1"/>
  <c r="J1029" i="29"/>
  <c r="G975" i="29"/>
  <c r="G979" i="29"/>
  <c r="G1105" i="29" s="1"/>
  <c r="G969" i="29"/>
  <c r="G972" i="29"/>
  <c r="G973" i="29"/>
  <c r="G1099" i="29" s="1"/>
  <c r="G976" i="29"/>
  <c r="G1102" i="29" s="1"/>
  <c r="E982" i="29"/>
  <c r="F981" i="29"/>
  <c r="F1085" i="29" s="1"/>
  <c r="F980" i="29"/>
  <c r="J703" i="29"/>
  <c r="J1014" i="29" s="1"/>
  <c r="I702" i="29"/>
  <c r="I1013" i="29" s="1"/>
  <c r="I1015" i="29" s="1"/>
  <c r="L941" i="29"/>
  <c r="L792" i="29"/>
  <c r="L793" i="29" s="1"/>
  <c r="L688" i="29"/>
  <c r="L689" i="29" s="1"/>
  <c r="L837" i="29"/>
  <c r="L838" i="29" s="1"/>
  <c r="K747" i="29"/>
  <c r="K748" i="29" s="1"/>
  <c r="L463" i="29"/>
  <c r="L643" i="29"/>
  <c r="L644" i="29" s="1"/>
  <c r="L553" i="29"/>
  <c r="L554" i="29" s="1"/>
  <c r="L508" i="29"/>
  <c r="L509" i="29" s="1"/>
  <c r="K598" i="29"/>
  <c r="K599" i="29" s="1"/>
  <c r="L882" i="29"/>
  <c r="L883" i="29" s="1"/>
  <c r="G418" i="29"/>
  <c r="G419" i="29" s="1"/>
  <c r="L559" i="29"/>
  <c r="L558" i="29"/>
  <c r="L736" i="29"/>
  <c r="L735" i="29"/>
  <c r="M482" i="29"/>
  <c r="M483" i="29"/>
  <c r="L572" i="29"/>
  <c r="L573" i="29"/>
  <c r="M901" i="29"/>
  <c r="M902" i="29"/>
  <c r="M497" i="29"/>
  <c r="M496" i="29"/>
  <c r="L587" i="29"/>
  <c r="L586" i="29"/>
  <c r="M649" i="29"/>
  <c r="M648" i="29"/>
  <c r="M916" i="29"/>
  <c r="M915" i="29"/>
  <c r="M424" i="29"/>
  <c r="M423" i="29"/>
  <c r="M528" i="29"/>
  <c r="M527" i="29"/>
  <c r="M663" i="29"/>
  <c r="M662" i="29"/>
  <c r="M930" i="29"/>
  <c r="M929" i="29"/>
  <c r="M452" i="29"/>
  <c r="M451" i="29"/>
  <c r="N1034" i="29"/>
  <c r="M542" i="29"/>
  <c r="M541" i="29"/>
  <c r="M753" i="29"/>
  <c r="M752" i="29"/>
  <c r="M604" i="29"/>
  <c r="M603" i="29"/>
  <c r="M438" i="29"/>
  <c r="M437" i="29"/>
  <c r="M870" i="29"/>
  <c r="M871" i="29"/>
  <c r="M514" i="29"/>
  <c r="M513" i="29"/>
  <c r="M676" i="29"/>
  <c r="M677" i="29"/>
  <c r="M767" i="29"/>
  <c r="M766" i="29"/>
  <c r="M618" i="29"/>
  <c r="M617" i="29"/>
  <c r="M797" i="29"/>
  <c r="M798" i="29"/>
  <c r="M843" i="29"/>
  <c r="M842" i="29"/>
  <c r="L722" i="29"/>
  <c r="L721" i="29"/>
  <c r="M781" i="29"/>
  <c r="M780" i="29"/>
  <c r="M631" i="29"/>
  <c r="M632" i="29"/>
  <c r="M812" i="29"/>
  <c r="M811" i="29"/>
  <c r="M857" i="29"/>
  <c r="M856" i="29"/>
  <c r="L708" i="29"/>
  <c r="L707" i="29"/>
  <c r="M469" i="29"/>
  <c r="M468" i="29"/>
  <c r="M826" i="29"/>
  <c r="M825" i="29"/>
  <c r="L894" i="29"/>
  <c r="L1027" i="29" s="1"/>
  <c r="L893" i="29"/>
  <c r="L1026" i="29" s="1"/>
  <c r="L889" i="29"/>
  <c r="L1022" i="29" s="1"/>
  <c r="L888" i="29"/>
  <c r="L1021" i="29" s="1"/>
  <c r="L892" i="29"/>
  <c r="L1025" i="29" s="1"/>
  <c r="L891" i="29"/>
  <c r="L1024" i="29" s="1"/>
  <c r="L886" i="29"/>
  <c r="L890" i="29"/>
  <c r="L1023" i="29" s="1"/>
  <c r="L887" i="29"/>
  <c r="L1020" i="29" s="1"/>
  <c r="L895" i="29"/>
  <c r="L1028" i="29" s="1"/>
  <c r="N50" i="29"/>
  <c r="N885" i="29" s="1"/>
  <c r="N51" i="29"/>
  <c r="N555" i="29"/>
  <c r="AI40" i="29"/>
  <c r="O188" i="14"/>
  <c r="O187" i="14"/>
  <c r="O510" i="29"/>
  <c r="P54" i="29"/>
  <c r="P1033" i="29" s="1"/>
  <c r="O898" i="29"/>
  <c r="AI898" i="29"/>
  <c r="O645" i="29"/>
  <c r="AI510" i="29"/>
  <c r="AI645" i="29"/>
  <c r="AI465" i="29"/>
  <c r="O465" i="29"/>
  <c r="AI1061" i="29"/>
  <c r="O44" i="29"/>
  <c r="O1061" i="29" s="1"/>
  <c r="AI44" i="29"/>
  <c r="N704" i="29"/>
  <c r="O45" i="29"/>
  <c r="AI45" i="29"/>
  <c r="H85" i="14"/>
  <c r="I86" i="14" s="1"/>
  <c r="H84" i="14"/>
  <c r="O749" i="29"/>
  <c r="P46" i="29"/>
  <c r="O839" i="29"/>
  <c r="P48" i="29"/>
  <c r="F105" i="14"/>
  <c r="F107" i="14" s="1"/>
  <c r="G106" i="14" s="1"/>
  <c r="F117" i="14"/>
  <c r="F111" i="14" s="1"/>
  <c r="J1130" i="29"/>
  <c r="O600" i="29"/>
  <c r="I1114" i="29"/>
  <c r="AI839" i="29"/>
  <c r="AI600" i="29"/>
  <c r="K1116" i="29"/>
  <c r="N75" i="14"/>
  <c r="I227" i="14"/>
  <c r="H255" i="14" s="1"/>
  <c r="I124" i="14"/>
  <c r="I119" i="14" s="1"/>
  <c r="I81" i="14"/>
  <c r="O794" i="29"/>
  <c r="P47" i="29"/>
  <c r="G87" i="14"/>
  <c r="G91" i="14"/>
  <c r="H92" i="14" s="1"/>
  <c r="O420" i="29"/>
  <c r="M226" i="14"/>
  <c r="L254" i="14" s="1"/>
  <c r="M76" i="14"/>
  <c r="AI794" i="29"/>
  <c r="Q195" i="14"/>
  <c r="Q196" i="14"/>
  <c r="AI420" i="29"/>
  <c r="O191" i="14"/>
  <c r="O192" i="14"/>
  <c r="AI749" i="29"/>
  <c r="K154" i="14"/>
  <c r="K155" i="14" s="1"/>
  <c r="J78" i="14"/>
  <c r="O131" i="14"/>
  <c r="P82" i="14" s="1"/>
  <c r="P943" i="29" s="1"/>
  <c r="P163" i="14"/>
  <c r="O52" i="29"/>
  <c r="O22" i="29"/>
  <c r="O1069" i="29" s="1"/>
  <c r="N1069" i="29"/>
  <c r="AI1069" i="29" s="1"/>
  <c r="AI22" i="29"/>
  <c r="J375" i="29"/>
  <c r="K1084" i="29"/>
  <c r="E257" i="14" l="1"/>
  <c r="F1110" i="29"/>
  <c r="K1029" i="29"/>
  <c r="I1128" i="29"/>
  <c r="N610" i="29"/>
  <c r="N608" i="29"/>
  <c r="N614" i="29"/>
  <c r="AI614" i="29" s="1"/>
  <c r="N607" i="29"/>
  <c r="N605" i="29"/>
  <c r="N609" i="29"/>
  <c r="N611" i="29"/>
  <c r="AI611" i="29" s="1"/>
  <c r="N606" i="29"/>
  <c r="AI606" i="29" s="1"/>
  <c r="N613" i="29"/>
  <c r="N612" i="29"/>
  <c r="N432" i="29"/>
  <c r="N429" i="29"/>
  <c r="N428" i="29"/>
  <c r="N426" i="29"/>
  <c r="N430" i="29"/>
  <c r="N434" i="29"/>
  <c r="N431" i="29"/>
  <c r="N433" i="29"/>
  <c r="N427" i="29"/>
  <c r="N425" i="29"/>
  <c r="O540" i="29"/>
  <c r="O526" i="29"/>
  <c r="O512" i="29"/>
  <c r="N557" i="29"/>
  <c r="N571" i="29"/>
  <c r="N585" i="29"/>
  <c r="N625" i="29"/>
  <c r="AI625" i="29" s="1"/>
  <c r="N620" i="29"/>
  <c r="AI620" i="29" s="1"/>
  <c r="N622" i="29"/>
  <c r="N623" i="29"/>
  <c r="N627" i="29"/>
  <c r="AI627" i="29" s="1"/>
  <c r="N624" i="29"/>
  <c r="AI624" i="29" s="1"/>
  <c r="N626" i="29"/>
  <c r="N619" i="29"/>
  <c r="N628" i="29"/>
  <c r="N621" i="29"/>
  <c r="N911" i="29"/>
  <c r="N910" i="29"/>
  <c r="N905" i="29"/>
  <c r="N907" i="29"/>
  <c r="N912" i="29"/>
  <c r="N906" i="29"/>
  <c r="N904" i="29"/>
  <c r="N903" i="29"/>
  <c r="N908" i="29"/>
  <c r="N909" i="29"/>
  <c r="N457" i="29"/>
  <c r="AI457" i="29" s="1"/>
  <c r="N454" i="29"/>
  <c r="AI454" i="29" s="1"/>
  <c r="N455" i="29"/>
  <c r="N460" i="29"/>
  <c r="AI460" i="29" s="1"/>
  <c r="N456" i="29"/>
  <c r="AI456" i="29" s="1"/>
  <c r="N459" i="29"/>
  <c r="AI459" i="29" s="1"/>
  <c r="N458" i="29"/>
  <c r="N461" i="29"/>
  <c r="N453" i="29"/>
  <c r="AI453" i="29" s="1"/>
  <c r="N462" i="29"/>
  <c r="AI462" i="29" s="1"/>
  <c r="N686" i="29"/>
  <c r="N678" i="29"/>
  <c r="N685" i="29"/>
  <c r="AI685" i="29" s="1"/>
  <c r="N680" i="29"/>
  <c r="N679" i="29"/>
  <c r="N681" i="29"/>
  <c r="N687" i="29"/>
  <c r="AI687" i="29" s="1"/>
  <c r="N682" i="29"/>
  <c r="AI682" i="29" s="1"/>
  <c r="N683" i="29"/>
  <c r="N684" i="29"/>
  <c r="O914" i="29"/>
  <c r="O900" i="29"/>
  <c r="O928" i="29"/>
  <c r="O824" i="29"/>
  <c r="O810" i="29"/>
  <c r="O796" i="29"/>
  <c r="M579" i="29"/>
  <c r="M574" i="29"/>
  <c r="M575" i="29"/>
  <c r="M581" i="29"/>
  <c r="M583" i="29"/>
  <c r="M582" i="29"/>
  <c r="M580" i="29"/>
  <c r="M576" i="29"/>
  <c r="M577" i="29"/>
  <c r="M578" i="29"/>
  <c r="N634" i="29"/>
  <c r="AI634" i="29" s="1"/>
  <c r="N638" i="29"/>
  <c r="AI638" i="29" s="1"/>
  <c r="N642" i="29"/>
  <c r="N633" i="29"/>
  <c r="N640" i="29"/>
  <c r="N635" i="29"/>
  <c r="AI635" i="29" s="1"/>
  <c r="N636" i="29"/>
  <c r="N641" i="29"/>
  <c r="N637" i="29"/>
  <c r="AI637" i="29" s="1"/>
  <c r="N639" i="29"/>
  <c r="N551" i="29"/>
  <c r="N550" i="29"/>
  <c r="N547" i="29"/>
  <c r="AI547" i="29" s="1"/>
  <c r="N546" i="29"/>
  <c r="AI546" i="29" s="1"/>
  <c r="N543" i="29"/>
  <c r="N544" i="29"/>
  <c r="N549" i="29"/>
  <c r="AI549" i="29" s="1"/>
  <c r="N548" i="29"/>
  <c r="AI548" i="29" s="1"/>
  <c r="N545" i="29"/>
  <c r="N552" i="29"/>
  <c r="N939" i="29"/>
  <c r="N932" i="29"/>
  <c r="AI932" i="29" s="1"/>
  <c r="N937" i="29"/>
  <c r="N933" i="29"/>
  <c r="N935" i="29"/>
  <c r="N938" i="29"/>
  <c r="N936" i="29"/>
  <c r="N934" i="29"/>
  <c r="N940" i="29"/>
  <c r="N931" i="29"/>
  <c r="AI931" i="29" s="1"/>
  <c r="N852" i="29"/>
  <c r="N847" i="29"/>
  <c r="N851" i="29"/>
  <c r="N849" i="29"/>
  <c r="N844" i="29"/>
  <c r="N846" i="29"/>
  <c r="N845" i="29"/>
  <c r="N848" i="29"/>
  <c r="N853" i="29"/>
  <c r="N850" i="29"/>
  <c r="N671" i="29"/>
  <c r="N664" i="29"/>
  <c r="AI664" i="29" s="1"/>
  <c r="N669" i="29"/>
  <c r="N668" i="29"/>
  <c r="N672" i="29"/>
  <c r="AI672" i="29" s="1"/>
  <c r="N665" i="29"/>
  <c r="N667" i="29"/>
  <c r="N670" i="29"/>
  <c r="N666" i="29"/>
  <c r="AI666" i="29" s="1"/>
  <c r="N673" i="29"/>
  <c r="M594" i="29"/>
  <c r="M596" i="29"/>
  <c r="M589" i="29"/>
  <c r="M588" i="29"/>
  <c r="M591" i="29"/>
  <c r="M592" i="29"/>
  <c r="M593" i="29"/>
  <c r="M590" i="29"/>
  <c r="M595" i="29"/>
  <c r="M597" i="29"/>
  <c r="N789" i="29"/>
  <c r="N791" i="29"/>
  <c r="AI791" i="29" s="1"/>
  <c r="N787" i="29"/>
  <c r="N788" i="29"/>
  <c r="N785" i="29"/>
  <c r="N784" i="29"/>
  <c r="N782" i="29"/>
  <c r="N786" i="29"/>
  <c r="N783" i="29"/>
  <c r="N790" i="29"/>
  <c r="AI790" i="29" s="1"/>
  <c r="N521" i="29"/>
  <c r="N524" i="29"/>
  <c r="N517" i="29"/>
  <c r="N516" i="29"/>
  <c r="AI516" i="29" s="1"/>
  <c r="N520" i="29"/>
  <c r="N523" i="29"/>
  <c r="N515" i="29"/>
  <c r="AI515" i="29" s="1"/>
  <c r="N519" i="29"/>
  <c r="AI519" i="29" s="1"/>
  <c r="N518" i="29"/>
  <c r="N522" i="29"/>
  <c r="N926" i="29"/>
  <c r="N925" i="29"/>
  <c r="N922" i="29"/>
  <c r="N920" i="29"/>
  <c r="N919" i="29"/>
  <c r="N921" i="29"/>
  <c r="N923" i="29"/>
  <c r="N917" i="29"/>
  <c r="N924" i="29"/>
  <c r="N918" i="29"/>
  <c r="N867" i="29"/>
  <c r="N863" i="29"/>
  <c r="N860" i="29"/>
  <c r="N859" i="29"/>
  <c r="AI859" i="29" s="1"/>
  <c r="N862" i="29"/>
  <c r="N865" i="29"/>
  <c r="N864" i="29"/>
  <c r="N866" i="29"/>
  <c r="N858" i="29"/>
  <c r="N861" i="29"/>
  <c r="N656" i="29"/>
  <c r="AI656" i="29" s="1"/>
  <c r="N651" i="29"/>
  <c r="AI651" i="29" s="1"/>
  <c r="N659" i="29"/>
  <c r="N652" i="29"/>
  <c r="N653" i="29"/>
  <c r="AI653" i="29" s="1"/>
  <c r="N655" i="29"/>
  <c r="AI655" i="29" s="1"/>
  <c r="N654" i="29"/>
  <c r="N650" i="29"/>
  <c r="N657" i="29"/>
  <c r="N658" i="29"/>
  <c r="AI658" i="29" s="1"/>
  <c r="O841" i="29"/>
  <c r="O869" i="29"/>
  <c r="O855" i="29"/>
  <c r="O661" i="29"/>
  <c r="O647" i="29"/>
  <c r="O675" i="29"/>
  <c r="M567" i="29"/>
  <c r="M568" i="29"/>
  <c r="M566" i="29"/>
  <c r="M563" i="29"/>
  <c r="M564" i="29"/>
  <c r="M562" i="29"/>
  <c r="M560" i="29"/>
  <c r="M569" i="29"/>
  <c r="M565" i="29"/>
  <c r="M561" i="29"/>
  <c r="N771" i="29"/>
  <c r="N775" i="29"/>
  <c r="N774" i="29"/>
  <c r="AI774" i="29" s="1"/>
  <c r="N776" i="29"/>
  <c r="N769" i="29"/>
  <c r="N768" i="29"/>
  <c r="N770" i="29"/>
  <c r="N773" i="29"/>
  <c r="N772" i="29"/>
  <c r="N777" i="29"/>
  <c r="N530" i="29"/>
  <c r="AI530" i="29" s="1"/>
  <c r="N535" i="29"/>
  <c r="AI535" i="29" s="1"/>
  <c r="N532" i="29"/>
  <c r="N538" i="29"/>
  <c r="N536" i="29"/>
  <c r="AI536" i="29" s="1"/>
  <c r="N533" i="29"/>
  <c r="AI533" i="29" s="1"/>
  <c r="N537" i="29"/>
  <c r="N529" i="29"/>
  <c r="N531" i="29"/>
  <c r="AI531" i="29" s="1"/>
  <c r="N534" i="29"/>
  <c r="N808" i="29"/>
  <c r="N804" i="29"/>
  <c r="N799" i="29"/>
  <c r="N807" i="29"/>
  <c r="AI807" i="29" s="1"/>
  <c r="N801" i="29"/>
  <c r="N805" i="29"/>
  <c r="N806" i="29"/>
  <c r="N802" i="29"/>
  <c r="AI802" i="29" s="1"/>
  <c r="N803" i="29"/>
  <c r="N800" i="29"/>
  <c r="N875" i="29"/>
  <c r="N876" i="29"/>
  <c r="AI876" i="29" s="1"/>
  <c r="N879" i="29"/>
  <c r="N880" i="29"/>
  <c r="N872" i="29"/>
  <c r="AI872" i="29" s="1"/>
  <c r="N881" i="29"/>
  <c r="N873" i="29"/>
  <c r="N874" i="29"/>
  <c r="N877" i="29"/>
  <c r="N878" i="29"/>
  <c r="AI878" i="29" s="1"/>
  <c r="M731" i="29"/>
  <c r="M725" i="29"/>
  <c r="M728" i="29"/>
  <c r="M732" i="29"/>
  <c r="M727" i="29"/>
  <c r="M730" i="29"/>
  <c r="M723" i="29"/>
  <c r="M729" i="29"/>
  <c r="M724" i="29"/>
  <c r="M726" i="29"/>
  <c r="O630" i="29"/>
  <c r="O616" i="29"/>
  <c r="O602" i="29"/>
  <c r="N505" i="29"/>
  <c r="N504" i="29"/>
  <c r="AI504" i="29" s="1"/>
  <c r="N500" i="29"/>
  <c r="AI500" i="29" s="1"/>
  <c r="N498" i="29"/>
  <c r="N507" i="29"/>
  <c r="N499" i="29"/>
  <c r="N503" i="29"/>
  <c r="N506" i="29"/>
  <c r="N502" i="29"/>
  <c r="N501" i="29"/>
  <c r="AI501" i="29" s="1"/>
  <c r="N760" i="29"/>
  <c r="AI760" i="29" s="1"/>
  <c r="N757" i="29"/>
  <c r="N758" i="29"/>
  <c r="N762" i="29"/>
  <c r="AI762" i="29" s="1"/>
  <c r="N763" i="29"/>
  <c r="N759" i="29"/>
  <c r="N755" i="29"/>
  <c r="N754" i="29"/>
  <c r="N756" i="29"/>
  <c r="N761" i="29"/>
  <c r="N820" i="29"/>
  <c r="N815" i="29"/>
  <c r="AI815" i="29" s="1"/>
  <c r="N817" i="29"/>
  <c r="N814" i="29"/>
  <c r="N816" i="29"/>
  <c r="N822" i="29"/>
  <c r="N818" i="29"/>
  <c r="AI818" i="29" s="1"/>
  <c r="N819" i="29"/>
  <c r="N821" i="29"/>
  <c r="N813" i="29"/>
  <c r="AI813" i="29" s="1"/>
  <c r="M745" i="29"/>
  <c r="M744" i="29"/>
  <c r="M742" i="29"/>
  <c r="M737" i="29"/>
  <c r="M741" i="29"/>
  <c r="M746" i="29"/>
  <c r="M738" i="29"/>
  <c r="M739" i="29"/>
  <c r="M740" i="29"/>
  <c r="M743" i="29"/>
  <c r="N493" i="29"/>
  <c r="N486" i="29"/>
  <c r="AI486" i="29" s="1"/>
  <c r="N491" i="29"/>
  <c r="AI491" i="29" s="1"/>
  <c r="N488" i="29"/>
  <c r="N489" i="29"/>
  <c r="N490" i="29"/>
  <c r="AI490" i="29" s="1"/>
  <c r="N484" i="29"/>
  <c r="AI484" i="29" s="1"/>
  <c r="N487" i="29"/>
  <c r="N492" i="29"/>
  <c r="N485" i="29"/>
  <c r="AI485" i="29" s="1"/>
  <c r="N447" i="29"/>
  <c r="AI447" i="29" s="1"/>
  <c r="N439" i="29"/>
  <c r="N440" i="29"/>
  <c r="N446" i="29"/>
  <c r="N441" i="29"/>
  <c r="AI441" i="29" s="1"/>
  <c r="N442" i="29"/>
  <c r="N443" i="29"/>
  <c r="N444" i="29"/>
  <c r="AI444" i="29" s="1"/>
  <c r="N448" i="29"/>
  <c r="AI448" i="29" s="1"/>
  <c r="N445" i="29"/>
  <c r="O467" i="29"/>
  <c r="O495" i="29"/>
  <c r="O481" i="29"/>
  <c r="N734" i="29"/>
  <c r="N706" i="29"/>
  <c r="N720" i="29"/>
  <c r="O436" i="29"/>
  <c r="O422" i="29"/>
  <c r="O450" i="29"/>
  <c r="O765" i="29"/>
  <c r="O779" i="29"/>
  <c r="O751" i="29"/>
  <c r="N472" i="29"/>
  <c r="N470" i="29"/>
  <c r="AI470" i="29" s="1"/>
  <c r="N474" i="29"/>
  <c r="AI474" i="29" s="1"/>
  <c r="N471" i="29"/>
  <c r="N477" i="29"/>
  <c r="N479" i="29"/>
  <c r="N473" i="29"/>
  <c r="N476" i="29"/>
  <c r="N478" i="29"/>
  <c r="N475" i="29"/>
  <c r="AI475" i="29" s="1"/>
  <c r="N836" i="29"/>
  <c r="AI836" i="29" s="1"/>
  <c r="N829" i="29"/>
  <c r="N828" i="29"/>
  <c r="N832" i="29"/>
  <c r="N833" i="29"/>
  <c r="N835" i="29"/>
  <c r="N827" i="29"/>
  <c r="N834" i="29"/>
  <c r="N830" i="29"/>
  <c r="AI830" i="29" s="1"/>
  <c r="N831" i="29"/>
  <c r="M711" i="29"/>
  <c r="M709" i="29"/>
  <c r="M714" i="29"/>
  <c r="M710" i="29"/>
  <c r="M715" i="29"/>
  <c r="M718" i="29"/>
  <c r="M717" i="29"/>
  <c r="M713" i="29"/>
  <c r="M716" i="29"/>
  <c r="M712" i="29"/>
  <c r="I395" i="29"/>
  <c r="I400" i="29"/>
  <c r="I402" i="29"/>
  <c r="I394" i="29"/>
  <c r="I396" i="29"/>
  <c r="I397" i="29"/>
  <c r="I399" i="29"/>
  <c r="I398" i="29"/>
  <c r="I401" i="29"/>
  <c r="I403" i="29"/>
  <c r="I388" i="29"/>
  <c r="I383" i="29"/>
  <c r="I381" i="29"/>
  <c r="I386" i="29"/>
  <c r="I389" i="29"/>
  <c r="I380" i="29"/>
  <c r="I382" i="29"/>
  <c r="I385" i="29"/>
  <c r="I387" i="29"/>
  <c r="I384" i="29"/>
  <c r="J405" i="29"/>
  <c r="J377" i="29"/>
  <c r="J391" i="29"/>
  <c r="I416" i="29"/>
  <c r="I411" i="29"/>
  <c r="I417" i="29"/>
  <c r="I414" i="29"/>
  <c r="I410" i="29"/>
  <c r="I409" i="29"/>
  <c r="I413" i="29"/>
  <c r="I415" i="29"/>
  <c r="I408" i="29"/>
  <c r="I412" i="29"/>
  <c r="I378" i="29"/>
  <c r="I379" i="29"/>
  <c r="I393" i="29"/>
  <c r="I392" i="29"/>
  <c r="L992" i="29"/>
  <c r="G1093" i="29"/>
  <c r="K1094" i="29"/>
  <c r="L989" i="29"/>
  <c r="M122" i="14"/>
  <c r="F23" i="29"/>
  <c r="M1045" i="29"/>
  <c r="M1037" i="29"/>
  <c r="L1064" i="29"/>
  <c r="I407" i="29"/>
  <c r="I406" i="29"/>
  <c r="L993" i="29"/>
  <c r="L987" i="29"/>
  <c r="L990" i="29"/>
  <c r="L1096" i="29" s="1"/>
  <c r="L1063" i="29"/>
  <c r="L994" i="29"/>
  <c r="O984" i="29"/>
  <c r="L986" i="29"/>
  <c r="L1062" i="29"/>
  <c r="AI984" i="29"/>
  <c r="M985" i="29"/>
  <c r="K1063" i="29"/>
  <c r="AI50" i="29"/>
  <c r="N1074" i="29"/>
  <c r="N1075" i="29" s="1"/>
  <c r="F1067" i="29"/>
  <c r="F1101" i="29" s="1"/>
  <c r="F1066" i="29"/>
  <c r="F1100" i="29" s="1"/>
  <c r="K966" i="29"/>
  <c r="K1060" i="29"/>
  <c r="H972" i="29"/>
  <c r="L988" i="29"/>
  <c r="J1000" i="29"/>
  <c r="K1031" i="29"/>
  <c r="L692" i="29"/>
  <c r="L1003" i="29" s="1"/>
  <c r="L1094" i="29" s="1"/>
  <c r="AI1001" i="29"/>
  <c r="AI690" i="29"/>
  <c r="O690" i="29"/>
  <c r="O1001" i="29" s="1"/>
  <c r="L995" i="29"/>
  <c r="M1039" i="29"/>
  <c r="L996" i="29"/>
  <c r="K1049" i="29"/>
  <c r="L997" i="29"/>
  <c r="M700" i="29"/>
  <c r="M699" i="29"/>
  <c r="M1010" i="29" s="1"/>
  <c r="M698" i="29"/>
  <c r="M1009" i="29" s="1"/>
  <c r="M694" i="29"/>
  <c r="M1005" i="29" s="1"/>
  <c r="M1063" i="29" s="1"/>
  <c r="M693" i="29"/>
  <c r="M1004" i="29" s="1"/>
  <c r="M695" i="29"/>
  <c r="M1006" i="29" s="1"/>
  <c r="L697" i="29"/>
  <c r="L1008" i="29" s="1"/>
  <c r="N691" i="29"/>
  <c r="N1002" i="29" s="1"/>
  <c r="N696" i="29"/>
  <c r="N1007" i="29" s="1"/>
  <c r="N701" i="29"/>
  <c r="N1012" i="29" s="1"/>
  <c r="L991" i="29"/>
  <c r="L1097" i="29" s="1"/>
  <c r="J1031" i="29"/>
  <c r="H976" i="29"/>
  <c r="H1102" i="29" s="1"/>
  <c r="I967" i="29"/>
  <c r="M1042" i="29"/>
  <c r="M1046" i="29"/>
  <c r="L896" i="29"/>
  <c r="L1019" i="29"/>
  <c r="L1106" i="29" s="1"/>
  <c r="L1116" i="29" s="1"/>
  <c r="J1114" i="29"/>
  <c r="M1043" i="29"/>
  <c r="L942" i="29"/>
  <c r="L1048" i="29" s="1"/>
  <c r="L1047" i="29"/>
  <c r="M1041" i="29"/>
  <c r="L464" i="29"/>
  <c r="M1044" i="29"/>
  <c r="K998" i="29"/>
  <c r="M1040" i="29"/>
  <c r="K999" i="29"/>
  <c r="M1035" i="29"/>
  <c r="M1018" i="29"/>
  <c r="M1038" i="29"/>
  <c r="M1036" i="29"/>
  <c r="H968" i="29"/>
  <c r="H973" i="29"/>
  <c r="H974" i="29"/>
  <c r="H978" i="29"/>
  <c r="H1104" i="29" s="1"/>
  <c r="H969" i="29"/>
  <c r="H977" i="29"/>
  <c r="H1103" i="29" s="1"/>
  <c r="H970" i="29"/>
  <c r="H971" i="29"/>
  <c r="H975" i="29"/>
  <c r="H979" i="29"/>
  <c r="H1105" i="29" s="1"/>
  <c r="F982" i="29"/>
  <c r="G981" i="29"/>
  <c r="G1085" i="29" s="1"/>
  <c r="G980" i="29"/>
  <c r="J702" i="29"/>
  <c r="J1013" i="29" s="1"/>
  <c r="J1015" i="29" s="1"/>
  <c r="K703" i="29"/>
  <c r="K1014" i="29" s="1"/>
  <c r="M941" i="29"/>
  <c r="M553" i="29"/>
  <c r="M554" i="29" s="1"/>
  <c r="M643" i="29"/>
  <c r="M644" i="29" s="1"/>
  <c r="M463" i="29"/>
  <c r="L598" i="29"/>
  <c r="L599" i="29" s="1"/>
  <c r="M837" i="29"/>
  <c r="M838" i="29" s="1"/>
  <c r="M508" i="29"/>
  <c r="M509" i="29" s="1"/>
  <c r="L747" i="29"/>
  <c r="L748" i="29" s="1"/>
  <c r="M792" i="29"/>
  <c r="M793" i="29" s="1"/>
  <c r="M882" i="29"/>
  <c r="M883" i="29" s="1"/>
  <c r="M688" i="29"/>
  <c r="M689" i="29" s="1"/>
  <c r="H418" i="29"/>
  <c r="H419" i="29" s="1"/>
  <c r="N843" i="29"/>
  <c r="AI843" i="29" s="1"/>
  <c r="AI844" i="29"/>
  <c r="N842" i="29"/>
  <c r="AI841" i="29"/>
  <c r="N901" i="29"/>
  <c r="N902" i="29"/>
  <c r="AI900" i="29"/>
  <c r="AI639" i="29"/>
  <c r="N631" i="29"/>
  <c r="AI631" i="29" s="1"/>
  <c r="AI642" i="29"/>
  <c r="AI636" i="29"/>
  <c r="AI641" i="29"/>
  <c r="AI633" i="29"/>
  <c r="AI640" i="29"/>
  <c r="N632" i="29"/>
  <c r="AI632" i="29" s="1"/>
  <c r="AI630" i="29"/>
  <c r="AI461" i="29"/>
  <c r="N452" i="29"/>
  <c r="AI452" i="29" s="1"/>
  <c r="AI455" i="29"/>
  <c r="N451" i="29"/>
  <c r="AI451" i="29" s="1"/>
  <c r="AI458" i="29"/>
  <c r="AI450" i="29"/>
  <c r="AI538" i="29"/>
  <c r="AI534" i="29"/>
  <c r="AI537" i="29"/>
  <c r="AI529" i="29"/>
  <c r="AI532" i="29"/>
  <c r="N528" i="29"/>
  <c r="AI528" i="29" s="1"/>
  <c r="N527" i="29"/>
  <c r="AI527" i="29" s="1"/>
  <c r="AI526" i="29"/>
  <c r="AI608" i="29"/>
  <c r="AI609" i="29"/>
  <c r="N604" i="29"/>
  <c r="AI604" i="29" s="1"/>
  <c r="AI610" i="29"/>
  <c r="AI613" i="29"/>
  <c r="AI605" i="29"/>
  <c r="N603" i="29"/>
  <c r="AI602" i="29"/>
  <c r="N424" i="29"/>
  <c r="N423" i="29"/>
  <c r="AI422" i="29"/>
  <c r="M735" i="29"/>
  <c r="M736" i="29"/>
  <c r="AI867" i="29"/>
  <c r="AI863" i="29"/>
  <c r="AI865" i="29"/>
  <c r="AI862" i="29"/>
  <c r="AI866" i="29"/>
  <c r="AI861" i="29"/>
  <c r="AI864" i="29"/>
  <c r="AI860" i="29"/>
  <c r="AI858" i="29"/>
  <c r="N856" i="29"/>
  <c r="AI856" i="29" s="1"/>
  <c r="N857" i="29"/>
  <c r="AI857" i="29" s="1"/>
  <c r="AI855" i="29"/>
  <c r="AI1012" i="29" s="1"/>
  <c r="AI923" i="29"/>
  <c r="AI917" i="29"/>
  <c r="AI926" i="29"/>
  <c r="AI922" i="29"/>
  <c r="N916" i="29"/>
  <c r="AI916" i="29" s="1"/>
  <c r="AI925" i="29"/>
  <c r="AI921" i="29"/>
  <c r="AI920" i="29"/>
  <c r="AI919" i="29"/>
  <c r="N915" i="29"/>
  <c r="AI915" i="29" s="1"/>
  <c r="AI924" i="29"/>
  <c r="AI918" i="29"/>
  <c r="AI914" i="29"/>
  <c r="AI763" i="29"/>
  <c r="AI759" i="29"/>
  <c r="AI755" i="29"/>
  <c r="AI757" i="29"/>
  <c r="N753" i="29"/>
  <c r="AI753" i="29" s="1"/>
  <c r="AI758" i="29"/>
  <c r="AI754" i="29"/>
  <c r="N752" i="29"/>
  <c r="AI751" i="29"/>
  <c r="AI440" i="29"/>
  <c r="AI443" i="29"/>
  <c r="AI439" i="29"/>
  <c r="AI446" i="29"/>
  <c r="AI442" i="29"/>
  <c r="N438" i="29"/>
  <c r="AI438" i="29" s="1"/>
  <c r="AI445" i="29"/>
  <c r="N437" i="29"/>
  <c r="AI437" i="29" s="1"/>
  <c r="AI436" i="29"/>
  <c r="AI507" i="29"/>
  <c r="AI503" i="29"/>
  <c r="AI499" i="29"/>
  <c r="AI506" i="29"/>
  <c r="AI502" i="29"/>
  <c r="AI498" i="29"/>
  <c r="N497" i="29"/>
  <c r="AI497" i="29" s="1"/>
  <c r="AI505" i="29"/>
  <c r="N496" i="29"/>
  <c r="AI496" i="29" s="1"/>
  <c r="AI495" i="29"/>
  <c r="AI879" i="29"/>
  <c r="AI881" i="29"/>
  <c r="AI873" i="29"/>
  <c r="AI880" i="29"/>
  <c r="AI874" i="29"/>
  <c r="AI877" i="29"/>
  <c r="AI875" i="29"/>
  <c r="N870" i="29"/>
  <c r="AI870" i="29" s="1"/>
  <c r="N871" i="29"/>
  <c r="AI871" i="29" s="1"/>
  <c r="AI869" i="29"/>
  <c r="AI939" i="29"/>
  <c r="AI935" i="29"/>
  <c r="AI940" i="29"/>
  <c r="AI936" i="29"/>
  <c r="N930" i="29"/>
  <c r="AI930" i="29" s="1"/>
  <c r="AI938" i="29"/>
  <c r="AI933" i="29"/>
  <c r="AI937" i="29"/>
  <c r="N929" i="29"/>
  <c r="AI929" i="29" s="1"/>
  <c r="AI934" i="29"/>
  <c r="AI928" i="29"/>
  <c r="AI789" i="29"/>
  <c r="AI785" i="29"/>
  <c r="N781" i="29"/>
  <c r="AI781" i="29" s="1"/>
  <c r="AI786" i="29"/>
  <c r="AI787" i="29"/>
  <c r="AI784" i="29"/>
  <c r="AI788" i="29"/>
  <c r="AI783" i="29"/>
  <c r="AI782" i="29"/>
  <c r="N780" i="29"/>
  <c r="AI780" i="29" s="1"/>
  <c r="AI779" i="29"/>
  <c r="AI659" i="29"/>
  <c r="AI654" i="29"/>
  <c r="AI650" i="29"/>
  <c r="N649" i="29"/>
  <c r="AI649" i="29" s="1"/>
  <c r="N648" i="29"/>
  <c r="AI647" i="29"/>
  <c r="AI776" i="29"/>
  <c r="AI772" i="29"/>
  <c r="AI770" i="29"/>
  <c r="AI768" i="29"/>
  <c r="AI771" i="29"/>
  <c r="AI777" i="29"/>
  <c r="N767" i="29"/>
  <c r="AI767" i="29" s="1"/>
  <c r="AI775" i="29"/>
  <c r="N766" i="29"/>
  <c r="AI766" i="29" s="1"/>
  <c r="AI773" i="29"/>
  <c r="AI769" i="29"/>
  <c r="AI765" i="29"/>
  <c r="M587" i="29"/>
  <c r="M586" i="29"/>
  <c r="AI668" i="29"/>
  <c r="AI671" i="29"/>
  <c r="AI667" i="29"/>
  <c r="N663" i="29"/>
  <c r="AI663" i="29" s="1"/>
  <c r="AI670" i="29"/>
  <c r="N662" i="29"/>
  <c r="AI662" i="29" s="1"/>
  <c r="AI673" i="29"/>
  <c r="AI669" i="29"/>
  <c r="AI665" i="29"/>
  <c r="AI661" i="29"/>
  <c r="AI808" i="29"/>
  <c r="AI803" i="29"/>
  <c r="N797" i="29"/>
  <c r="AI804" i="29"/>
  <c r="N798" i="29"/>
  <c r="AI798" i="29" s="1"/>
  <c r="AI799" i="29"/>
  <c r="AI805" i="29"/>
  <c r="AI800" i="29"/>
  <c r="AI796" i="29"/>
  <c r="M559" i="29"/>
  <c r="M558" i="29"/>
  <c r="AI473" i="29"/>
  <c r="N469" i="29"/>
  <c r="AI469" i="29" s="1"/>
  <c r="AI476" i="29"/>
  <c r="N468" i="29"/>
  <c r="AI479" i="29"/>
  <c r="AI471" i="29"/>
  <c r="AI478" i="29"/>
  <c r="AI467" i="29"/>
  <c r="AI521" i="29"/>
  <c r="N513" i="29"/>
  <c r="AI524" i="29"/>
  <c r="AI523" i="29"/>
  <c r="AI518" i="29"/>
  <c r="N514" i="29"/>
  <c r="AI514" i="29" s="1"/>
  <c r="AI520" i="29"/>
  <c r="AI512" i="29"/>
  <c r="AI819" i="29"/>
  <c r="N811" i="29"/>
  <c r="AI811" i="29" s="1"/>
  <c r="AI814" i="29"/>
  <c r="AI822" i="29"/>
  <c r="AI820" i="29"/>
  <c r="AI817" i="29"/>
  <c r="N812" i="29"/>
  <c r="AI812" i="29" s="1"/>
  <c r="AI821" i="29"/>
  <c r="AI816" i="29"/>
  <c r="AI810" i="29"/>
  <c r="M572" i="29"/>
  <c r="M573" i="29"/>
  <c r="M722" i="29"/>
  <c r="M721" i="29"/>
  <c r="N482" i="29"/>
  <c r="AI493" i="29"/>
  <c r="AI489" i="29"/>
  <c r="AI492" i="29"/>
  <c r="AI488" i="29"/>
  <c r="AI487" i="29"/>
  <c r="N483" i="29"/>
  <c r="AI483" i="29" s="1"/>
  <c r="AI481" i="29"/>
  <c r="AI686" i="29"/>
  <c r="AI681" i="29"/>
  <c r="N677" i="29"/>
  <c r="AI677" i="29" s="1"/>
  <c r="AI683" i="29"/>
  <c r="AI678" i="29"/>
  <c r="N676" i="29"/>
  <c r="AI676" i="29" s="1"/>
  <c r="AI684" i="29"/>
  <c r="AI679" i="29"/>
  <c r="AI675" i="29"/>
  <c r="AI551" i="29"/>
  <c r="AI543" i="29"/>
  <c r="AI550" i="29"/>
  <c r="N542" i="29"/>
  <c r="AI542" i="29" s="1"/>
  <c r="AI545" i="29"/>
  <c r="N541" i="29"/>
  <c r="AI541" i="29" s="1"/>
  <c r="AI552" i="29"/>
  <c r="AI544" i="29"/>
  <c r="AI540" i="29"/>
  <c r="AI626" i="29"/>
  <c r="AI622" i="29"/>
  <c r="N618" i="29"/>
  <c r="AI618" i="29" s="1"/>
  <c r="AI621" i="29"/>
  <c r="N617" i="29"/>
  <c r="AI617" i="29" s="1"/>
  <c r="AI619" i="29"/>
  <c r="AI623" i="29"/>
  <c r="AI616" i="29"/>
  <c r="AI833" i="29"/>
  <c r="AI835" i="29"/>
  <c r="AI828" i="29"/>
  <c r="AI834" i="29"/>
  <c r="AI831" i="29"/>
  <c r="AI827" i="29"/>
  <c r="N825" i="29"/>
  <c r="AI825" i="29" s="1"/>
  <c r="N826" i="29"/>
  <c r="AI826" i="29" s="1"/>
  <c r="AI829" i="29"/>
  <c r="AI832" i="29"/>
  <c r="AI824" i="29"/>
  <c r="M708" i="29"/>
  <c r="M707" i="29"/>
  <c r="N1018" i="29"/>
  <c r="O50" i="29"/>
  <c r="O885" i="29" s="1"/>
  <c r="O51" i="29"/>
  <c r="M889" i="29"/>
  <c r="M1022" i="29" s="1"/>
  <c r="M888" i="29"/>
  <c r="M1021" i="29" s="1"/>
  <c r="M894" i="29"/>
  <c r="M1027" i="29" s="1"/>
  <c r="M893" i="29"/>
  <c r="M1026" i="29" s="1"/>
  <c r="M887" i="29"/>
  <c r="M1020" i="29" s="1"/>
  <c r="M891" i="29"/>
  <c r="M1024" i="29" s="1"/>
  <c r="M890" i="29"/>
  <c r="M1023" i="29" s="1"/>
  <c r="M886" i="29"/>
  <c r="M892" i="29"/>
  <c r="M1025" i="29" s="1"/>
  <c r="M895" i="29"/>
  <c r="M1028" i="29" s="1"/>
  <c r="O555" i="29"/>
  <c r="AI555" i="29"/>
  <c r="P188" i="14"/>
  <c r="P187" i="14"/>
  <c r="K1130" i="29"/>
  <c r="Q54" i="29"/>
  <c r="Q1033" i="29" s="1"/>
  <c r="P898" i="29"/>
  <c r="P645" i="29"/>
  <c r="P510" i="29"/>
  <c r="P465" i="29"/>
  <c r="P839" i="29"/>
  <c r="Q48" i="29"/>
  <c r="H93" i="14"/>
  <c r="O704" i="29"/>
  <c r="P45" i="29"/>
  <c r="P192" i="14"/>
  <c r="P191" i="14"/>
  <c r="R196" i="14"/>
  <c r="R195" i="14"/>
  <c r="P420" i="29"/>
  <c r="N226" i="14"/>
  <c r="M254" i="14" s="1"/>
  <c r="N76" i="14"/>
  <c r="L154" i="14"/>
  <c r="L155" i="14" s="1"/>
  <c r="K78" i="14"/>
  <c r="G102" i="14"/>
  <c r="G88" i="14"/>
  <c r="H89" i="14" s="1"/>
  <c r="P749" i="29"/>
  <c r="Q46" i="29"/>
  <c r="AI704" i="29"/>
  <c r="J227" i="14"/>
  <c r="I255" i="14" s="1"/>
  <c r="J124" i="14"/>
  <c r="J119" i="14" s="1"/>
  <c r="J81" i="14"/>
  <c r="O75" i="14"/>
  <c r="AI51" i="29"/>
  <c r="P600" i="29"/>
  <c r="P44" i="29"/>
  <c r="P1061" i="29" s="1"/>
  <c r="I84" i="14"/>
  <c r="I85" i="14"/>
  <c r="J86" i="14" s="1"/>
  <c r="P794" i="29"/>
  <c r="Q47" i="29"/>
  <c r="M154" i="14"/>
  <c r="M155" i="14" s="1"/>
  <c r="L78" i="14"/>
  <c r="F138" i="14"/>
  <c r="F139" i="14" s="1"/>
  <c r="F126" i="14"/>
  <c r="L129" i="14"/>
  <c r="P131" i="14"/>
  <c r="Q82" i="14" s="1"/>
  <c r="Q943" i="29" s="1"/>
  <c r="Q163" i="14"/>
  <c r="P22" i="29"/>
  <c r="P1069" i="29" s="1"/>
  <c r="P52" i="29"/>
  <c r="E1127" i="29"/>
  <c r="E1129" i="29"/>
  <c r="K375" i="29"/>
  <c r="L1084" i="29"/>
  <c r="J1128" i="29" l="1"/>
  <c r="M129" i="14"/>
  <c r="F128" i="14"/>
  <c r="G127" i="14" s="1"/>
  <c r="F147" i="14"/>
  <c r="F148" i="14" s="1"/>
  <c r="G149" i="14"/>
  <c r="P526" i="29"/>
  <c r="P512" i="29"/>
  <c r="P540" i="29"/>
  <c r="O447" i="29"/>
  <c r="O442" i="29"/>
  <c r="O440" i="29"/>
  <c r="O448" i="29"/>
  <c r="O439" i="29"/>
  <c r="O446" i="29"/>
  <c r="O441" i="29"/>
  <c r="O445" i="29"/>
  <c r="O443" i="29"/>
  <c r="O444" i="29"/>
  <c r="N732" i="29"/>
  <c r="N727" i="29"/>
  <c r="N730" i="29"/>
  <c r="N723" i="29"/>
  <c r="N731" i="29"/>
  <c r="AI731" i="29" s="1"/>
  <c r="N725" i="29"/>
  <c r="N728" i="29"/>
  <c r="N729" i="29"/>
  <c r="N726" i="29"/>
  <c r="N724" i="29"/>
  <c r="O820" i="29"/>
  <c r="O815" i="29"/>
  <c r="O818" i="29"/>
  <c r="O817" i="29"/>
  <c r="O816" i="29"/>
  <c r="O813" i="29"/>
  <c r="O821" i="29"/>
  <c r="O819" i="29"/>
  <c r="O814" i="29"/>
  <c r="O822" i="29"/>
  <c r="O523" i="29"/>
  <c r="O518" i="29"/>
  <c r="O516" i="29"/>
  <c r="O522" i="29"/>
  <c r="O521" i="29"/>
  <c r="O524" i="29"/>
  <c r="O515" i="29"/>
  <c r="O517" i="29"/>
  <c r="O520" i="29"/>
  <c r="O519" i="29"/>
  <c r="O803" i="29"/>
  <c r="O808" i="29"/>
  <c r="O805" i="29"/>
  <c r="O802" i="29"/>
  <c r="O800" i="29"/>
  <c r="O801" i="29"/>
  <c r="O804" i="29"/>
  <c r="O799" i="29"/>
  <c r="O806" i="29"/>
  <c r="O807" i="29"/>
  <c r="P602" i="29"/>
  <c r="P616" i="29"/>
  <c r="P630" i="29"/>
  <c r="P779" i="29"/>
  <c r="P765" i="29"/>
  <c r="P751" i="29"/>
  <c r="P647" i="29"/>
  <c r="P675" i="29"/>
  <c r="P661" i="29"/>
  <c r="N709" i="29"/>
  <c r="N718" i="29"/>
  <c r="N715" i="29"/>
  <c r="N710" i="29"/>
  <c r="N716" i="29"/>
  <c r="N711" i="29"/>
  <c r="N712" i="29"/>
  <c r="N713" i="29"/>
  <c r="N714" i="29"/>
  <c r="N717" i="29"/>
  <c r="O678" i="29"/>
  <c r="O682" i="29"/>
  <c r="O686" i="29"/>
  <c r="O679" i="29"/>
  <c r="O683" i="29"/>
  <c r="O681" i="29"/>
  <c r="O684" i="29"/>
  <c r="O687" i="29"/>
  <c r="O685" i="29"/>
  <c r="O680" i="29"/>
  <c r="O828" i="29"/>
  <c r="O829" i="29"/>
  <c r="O834" i="29"/>
  <c r="O831" i="29"/>
  <c r="O835" i="29"/>
  <c r="O832" i="29"/>
  <c r="O827" i="29"/>
  <c r="O833" i="29"/>
  <c r="O836" i="29"/>
  <c r="O830" i="29"/>
  <c r="O533" i="29"/>
  <c r="O534" i="29"/>
  <c r="O529" i="29"/>
  <c r="O530" i="29"/>
  <c r="O532" i="29"/>
  <c r="O535" i="29"/>
  <c r="O537" i="29"/>
  <c r="O538" i="29"/>
  <c r="O536" i="29"/>
  <c r="O531" i="29"/>
  <c r="P422" i="29"/>
  <c r="P450" i="29"/>
  <c r="P436" i="29"/>
  <c r="P928" i="29"/>
  <c r="P900" i="29"/>
  <c r="P914" i="29"/>
  <c r="O761" i="29"/>
  <c r="O756" i="29"/>
  <c r="O759" i="29"/>
  <c r="O754" i="29"/>
  <c r="O757" i="29"/>
  <c r="O755" i="29"/>
  <c r="O760" i="29"/>
  <c r="O763" i="29"/>
  <c r="O758" i="29"/>
  <c r="O762" i="29"/>
  <c r="N739" i="29"/>
  <c r="N746" i="29"/>
  <c r="N745" i="29"/>
  <c r="N743" i="29"/>
  <c r="N738" i="29"/>
  <c r="N742" i="29"/>
  <c r="N737" i="29"/>
  <c r="N741" i="29"/>
  <c r="N744" i="29"/>
  <c r="N740" i="29"/>
  <c r="O611" i="29"/>
  <c r="O607" i="29"/>
  <c r="O610" i="29"/>
  <c r="O608" i="29"/>
  <c r="O612" i="29"/>
  <c r="O613" i="29"/>
  <c r="O605" i="29"/>
  <c r="O609" i="29"/>
  <c r="O606" i="29"/>
  <c r="O614" i="29"/>
  <c r="O657" i="29"/>
  <c r="O655" i="29"/>
  <c r="O652" i="29"/>
  <c r="O654" i="29"/>
  <c r="O656" i="29"/>
  <c r="O651" i="29"/>
  <c r="O653" i="29"/>
  <c r="O650" i="29"/>
  <c r="O659" i="29"/>
  <c r="O658" i="29"/>
  <c r="O939" i="29"/>
  <c r="O932" i="29"/>
  <c r="O931" i="29"/>
  <c r="O934" i="29"/>
  <c r="O936" i="29"/>
  <c r="O937" i="29"/>
  <c r="O933" i="29"/>
  <c r="O935" i="29"/>
  <c r="O938" i="29"/>
  <c r="O940" i="29"/>
  <c r="O551" i="29"/>
  <c r="O543" i="29"/>
  <c r="O552" i="29"/>
  <c r="O545" i="29"/>
  <c r="O547" i="29"/>
  <c r="O549" i="29"/>
  <c r="O550" i="29"/>
  <c r="O544" i="29"/>
  <c r="O546" i="29"/>
  <c r="O548" i="29"/>
  <c r="P824" i="29"/>
  <c r="P796" i="29"/>
  <c r="P810" i="29"/>
  <c r="P841" i="29"/>
  <c r="P855" i="29"/>
  <c r="P869" i="29"/>
  <c r="O557" i="29"/>
  <c r="O585" i="29"/>
  <c r="O571" i="29"/>
  <c r="O785" i="29"/>
  <c r="O789" i="29"/>
  <c r="O790" i="29"/>
  <c r="O786" i="29"/>
  <c r="O782" i="29"/>
  <c r="O783" i="29"/>
  <c r="O791" i="29"/>
  <c r="O784" i="29"/>
  <c r="O787" i="29"/>
  <c r="O788" i="29"/>
  <c r="O487" i="29"/>
  <c r="O492" i="29"/>
  <c r="O484" i="29"/>
  <c r="O486" i="29"/>
  <c r="O493" i="29"/>
  <c r="O488" i="29"/>
  <c r="O489" i="29"/>
  <c r="O485" i="29"/>
  <c r="O491" i="29"/>
  <c r="O490" i="29"/>
  <c r="O626" i="29"/>
  <c r="O628" i="29"/>
  <c r="O621" i="29"/>
  <c r="O622" i="29"/>
  <c r="O623" i="29"/>
  <c r="O627" i="29"/>
  <c r="O619" i="29"/>
  <c r="O624" i="29"/>
  <c r="O625" i="29"/>
  <c r="O620" i="29"/>
  <c r="O666" i="29"/>
  <c r="O670" i="29"/>
  <c r="O665" i="29"/>
  <c r="O672" i="29"/>
  <c r="O669" i="29"/>
  <c r="O664" i="29"/>
  <c r="O673" i="29"/>
  <c r="O671" i="29"/>
  <c r="O668" i="29"/>
  <c r="O667" i="29"/>
  <c r="O903" i="29"/>
  <c r="O909" i="29"/>
  <c r="O906" i="29"/>
  <c r="O905" i="29"/>
  <c r="O904" i="29"/>
  <c r="O910" i="29"/>
  <c r="O908" i="29"/>
  <c r="O912" i="29"/>
  <c r="O911" i="29"/>
  <c r="O907" i="29"/>
  <c r="O776" i="29"/>
  <c r="O775" i="29"/>
  <c r="O769" i="29"/>
  <c r="O770" i="29"/>
  <c r="O777" i="29"/>
  <c r="O771" i="29"/>
  <c r="O768" i="29"/>
  <c r="O774" i="29"/>
  <c r="O773" i="29"/>
  <c r="O772" i="29"/>
  <c r="O502" i="29"/>
  <c r="O501" i="29"/>
  <c r="O503" i="29"/>
  <c r="O505" i="29"/>
  <c r="O504" i="29"/>
  <c r="O498" i="29"/>
  <c r="O507" i="29"/>
  <c r="O499" i="29"/>
  <c r="O500" i="29"/>
  <c r="O506" i="29"/>
  <c r="O634" i="29"/>
  <c r="O633" i="29"/>
  <c r="O639" i="29"/>
  <c r="O642" i="29"/>
  <c r="O640" i="29"/>
  <c r="O641" i="29"/>
  <c r="O636" i="29"/>
  <c r="O637" i="29"/>
  <c r="O635" i="29"/>
  <c r="O638" i="29"/>
  <c r="O867" i="29"/>
  <c r="O860" i="29"/>
  <c r="O866" i="29"/>
  <c r="O858" i="29"/>
  <c r="O859" i="29"/>
  <c r="O865" i="29"/>
  <c r="O862" i="29"/>
  <c r="O864" i="29"/>
  <c r="O861" i="29"/>
  <c r="O863" i="29"/>
  <c r="O924" i="29"/>
  <c r="O925" i="29"/>
  <c r="O919" i="29"/>
  <c r="O923" i="29"/>
  <c r="O921" i="29"/>
  <c r="O926" i="29"/>
  <c r="O917" i="29"/>
  <c r="O922" i="29"/>
  <c r="O920" i="29"/>
  <c r="O918" i="29"/>
  <c r="P495" i="29"/>
  <c r="P481" i="29"/>
  <c r="P467" i="29"/>
  <c r="O462" i="29"/>
  <c r="O453" i="29"/>
  <c r="O459" i="29"/>
  <c r="O458" i="29"/>
  <c r="O461" i="29"/>
  <c r="O457" i="29"/>
  <c r="O456" i="29"/>
  <c r="O454" i="29"/>
  <c r="O460" i="29"/>
  <c r="O455" i="29"/>
  <c r="O470" i="29"/>
  <c r="O475" i="29"/>
  <c r="O473" i="29"/>
  <c r="O471" i="29"/>
  <c r="O477" i="29"/>
  <c r="O478" i="29"/>
  <c r="O479" i="29"/>
  <c r="O472" i="29"/>
  <c r="O474" i="29"/>
  <c r="O476" i="29"/>
  <c r="O877" i="29"/>
  <c r="O876" i="29"/>
  <c r="O872" i="29"/>
  <c r="O874" i="29"/>
  <c r="O875" i="29"/>
  <c r="O878" i="29"/>
  <c r="O879" i="29"/>
  <c r="O880" i="29"/>
  <c r="O881" i="29"/>
  <c r="O873" i="29"/>
  <c r="N590" i="29"/>
  <c r="N591" i="29"/>
  <c r="N594" i="29"/>
  <c r="N593" i="29"/>
  <c r="N596" i="29"/>
  <c r="AI596" i="29" s="1"/>
  <c r="N588" i="29"/>
  <c r="AI588" i="29" s="1"/>
  <c r="N595" i="29"/>
  <c r="N597" i="29"/>
  <c r="N589" i="29"/>
  <c r="N592" i="29"/>
  <c r="N564" i="29"/>
  <c r="N561" i="29"/>
  <c r="N569" i="29"/>
  <c r="AI569" i="29" s="1"/>
  <c r="N567" i="29"/>
  <c r="N562" i="29"/>
  <c r="N563" i="29"/>
  <c r="N566" i="29"/>
  <c r="N565" i="29"/>
  <c r="N568" i="29"/>
  <c r="N560" i="29"/>
  <c r="O706" i="29"/>
  <c r="O720" i="29"/>
  <c r="O734" i="29"/>
  <c r="O429" i="29"/>
  <c r="O430" i="29"/>
  <c r="O428" i="29"/>
  <c r="O433" i="29"/>
  <c r="O427" i="29"/>
  <c r="O425" i="29"/>
  <c r="O432" i="29"/>
  <c r="O434" i="29"/>
  <c r="O426" i="29"/>
  <c r="O431" i="29"/>
  <c r="O852" i="29"/>
  <c r="O847" i="29"/>
  <c r="O853" i="29"/>
  <c r="O849" i="29"/>
  <c r="O846" i="29"/>
  <c r="O848" i="29"/>
  <c r="O851" i="29"/>
  <c r="O844" i="29"/>
  <c r="O845" i="29"/>
  <c r="O850" i="29"/>
  <c r="N578" i="29"/>
  <c r="N579" i="29"/>
  <c r="AI579" i="29" s="1"/>
  <c r="N583" i="29"/>
  <c r="N581" i="29"/>
  <c r="N575" i="29"/>
  <c r="N577" i="29"/>
  <c r="N576" i="29"/>
  <c r="N574" i="29"/>
  <c r="N582" i="29"/>
  <c r="AI582" i="29" s="1"/>
  <c r="N580" i="29"/>
  <c r="AI580" i="29" s="1"/>
  <c r="K405" i="29"/>
  <c r="K377" i="29"/>
  <c r="K391" i="29"/>
  <c r="J389" i="29"/>
  <c r="J388" i="29"/>
  <c r="J383" i="29"/>
  <c r="J382" i="29"/>
  <c r="J386" i="29"/>
  <c r="J384" i="29"/>
  <c r="J385" i="29"/>
  <c r="J380" i="29"/>
  <c r="J381" i="29"/>
  <c r="J387" i="29"/>
  <c r="J415" i="29"/>
  <c r="J414" i="29"/>
  <c r="J410" i="29"/>
  <c r="J412" i="29"/>
  <c r="J411" i="29"/>
  <c r="J413" i="29"/>
  <c r="J416" i="29"/>
  <c r="J408" i="29"/>
  <c r="J417" i="29"/>
  <c r="J409" i="29"/>
  <c r="J402" i="29"/>
  <c r="J401" i="29"/>
  <c r="J394" i="29"/>
  <c r="J403" i="29"/>
  <c r="J400" i="29"/>
  <c r="J395" i="29"/>
  <c r="J396" i="29"/>
  <c r="J397" i="29"/>
  <c r="J398" i="29"/>
  <c r="J399" i="29"/>
  <c r="I972" i="29"/>
  <c r="I977" i="29"/>
  <c r="I1103" i="29" s="1"/>
  <c r="J379" i="29"/>
  <c r="J378" i="29"/>
  <c r="J392" i="29"/>
  <c r="J393" i="29"/>
  <c r="M994" i="29"/>
  <c r="H1093" i="29"/>
  <c r="M989" i="29"/>
  <c r="M992" i="29"/>
  <c r="I973" i="29"/>
  <c r="I1099" i="29" s="1"/>
  <c r="I1113" i="29" s="1"/>
  <c r="L1049" i="29"/>
  <c r="F1058" i="29"/>
  <c r="F1070" i="29" s="1"/>
  <c r="F1076" i="29" s="1"/>
  <c r="N122" i="14"/>
  <c r="N129" i="14" s="1"/>
  <c r="M1062" i="29"/>
  <c r="K1000" i="29"/>
  <c r="H1099" i="29"/>
  <c r="H1113" i="29" s="1"/>
  <c r="J406" i="29"/>
  <c r="J407" i="29"/>
  <c r="I976" i="29"/>
  <c r="I1102" i="29" s="1"/>
  <c r="F1115" i="29"/>
  <c r="F1129" i="29" s="1"/>
  <c r="M995" i="29"/>
  <c r="M997" i="29"/>
  <c r="O1018" i="29"/>
  <c r="O1074" i="29"/>
  <c r="O1075" i="29" s="1"/>
  <c r="M991" i="29"/>
  <c r="M1097" i="29" s="1"/>
  <c r="N985" i="29"/>
  <c r="M692" i="29"/>
  <c r="M1003" i="29" s="1"/>
  <c r="M996" i="29"/>
  <c r="M988" i="29"/>
  <c r="M697" i="29"/>
  <c r="M1008" i="29" s="1"/>
  <c r="M1011" i="29"/>
  <c r="M1064" i="29" s="1"/>
  <c r="M987" i="29"/>
  <c r="L966" i="29"/>
  <c r="L1060" i="29"/>
  <c r="N700" i="29"/>
  <c r="N1011" i="29" s="1"/>
  <c r="N698" i="29"/>
  <c r="N1009" i="29" s="1"/>
  <c r="N699" i="29"/>
  <c r="N1010" i="29" s="1"/>
  <c r="O701" i="29"/>
  <c r="O1012" i="29" s="1"/>
  <c r="O691" i="29"/>
  <c r="O1002" i="29" s="1"/>
  <c r="O696" i="29"/>
  <c r="O1007" i="29" s="1"/>
  <c r="N695" i="29"/>
  <c r="N1006" i="29" s="1"/>
  <c r="N694" i="29"/>
  <c r="N693" i="29"/>
  <c r="N1004" i="29" s="1"/>
  <c r="P690" i="29"/>
  <c r="P1001" i="29" s="1"/>
  <c r="M993" i="29"/>
  <c r="N1044" i="29"/>
  <c r="AI696" i="29"/>
  <c r="AI701" i="29"/>
  <c r="AI691" i="29"/>
  <c r="M990" i="29"/>
  <c r="M1096" i="29" s="1"/>
  <c r="I979" i="29"/>
  <c r="I1105" i="29" s="1"/>
  <c r="N1039" i="29"/>
  <c r="P984" i="29"/>
  <c r="M986" i="29"/>
  <c r="I969" i="29"/>
  <c r="I968" i="29"/>
  <c r="J967" i="29"/>
  <c r="AI852" i="29"/>
  <c r="AI1009" i="29" s="1"/>
  <c r="AI433" i="29"/>
  <c r="N1036" i="29"/>
  <c r="M896" i="29"/>
  <c r="M1019" i="29"/>
  <c r="M1106" i="29" s="1"/>
  <c r="M1116" i="29" s="1"/>
  <c r="AI430" i="29"/>
  <c r="AI850" i="29"/>
  <c r="AI1007" i="29" s="1"/>
  <c r="AI434" i="29"/>
  <c r="AI909" i="29"/>
  <c r="N1043" i="29"/>
  <c r="AI431" i="29"/>
  <c r="AI907" i="29"/>
  <c r="N1041" i="29"/>
  <c r="AI911" i="29"/>
  <c r="N1045" i="29"/>
  <c r="O1034" i="29"/>
  <c r="AI426" i="29"/>
  <c r="AI904" i="29"/>
  <c r="N1038" i="29"/>
  <c r="AI853" i="29"/>
  <c r="AI1010" i="29" s="1"/>
  <c r="L897" i="29"/>
  <c r="L1030" i="29" s="1"/>
  <c r="L1029" i="29"/>
  <c r="L998" i="29"/>
  <c r="AI902" i="29"/>
  <c r="N1035" i="29"/>
  <c r="M464" i="29"/>
  <c r="AI908" i="29"/>
  <c r="N1042" i="29"/>
  <c r="AI849" i="29"/>
  <c r="AI1006" i="29" s="1"/>
  <c r="AI424" i="29"/>
  <c r="AI906" i="29"/>
  <c r="N1040" i="29"/>
  <c r="AI845" i="29"/>
  <c r="AI1002" i="29" s="1"/>
  <c r="L999" i="29"/>
  <c r="AI428" i="29"/>
  <c r="AI912" i="29"/>
  <c r="N1046" i="29"/>
  <c r="AI848" i="29"/>
  <c r="AI1005" i="29" s="1"/>
  <c r="M942" i="29"/>
  <c r="M1048" i="29" s="1"/>
  <c r="M1047" i="29"/>
  <c r="AI903" i="29"/>
  <c r="N1037" i="29"/>
  <c r="AI847" i="29"/>
  <c r="AI1004" i="29" s="1"/>
  <c r="AI429" i="29"/>
  <c r="I978" i="29"/>
  <c r="I1104" i="29" s="1"/>
  <c r="I971" i="29"/>
  <c r="I970" i="29"/>
  <c r="I974" i="29"/>
  <c r="I975" i="29"/>
  <c r="G982" i="29"/>
  <c r="H981" i="29"/>
  <c r="H1085" i="29" s="1"/>
  <c r="H980" i="29"/>
  <c r="AI680" i="29"/>
  <c r="AI425" i="29"/>
  <c r="K1114" i="29"/>
  <c r="K1128" i="29" s="1"/>
  <c r="AI628" i="29"/>
  <c r="L703" i="29"/>
  <c r="L1014" i="29" s="1"/>
  <c r="K702" i="29"/>
  <c r="K1013" i="29" s="1"/>
  <c r="K1015" i="29" s="1"/>
  <c r="M598" i="29"/>
  <c r="M599" i="29" s="1"/>
  <c r="AI901" i="29"/>
  <c r="N941" i="29"/>
  <c r="AI482" i="29"/>
  <c r="AI648" i="29"/>
  <c r="N688" i="29"/>
  <c r="N689" i="29" s="1"/>
  <c r="AI752" i="29"/>
  <c r="N792" i="29"/>
  <c r="N793" i="29" s="1"/>
  <c r="AI603" i="29"/>
  <c r="N643" i="29"/>
  <c r="N644" i="29" s="1"/>
  <c r="AI842" i="29"/>
  <c r="N882" i="29"/>
  <c r="N883" i="29" s="1"/>
  <c r="AI423" i="29"/>
  <c r="N463" i="29"/>
  <c r="M747" i="29"/>
  <c r="M748" i="29" s="1"/>
  <c r="AI468" i="29"/>
  <c r="N508" i="29"/>
  <c r="N509" i="29" s="1"/>
  <c r="AI513" i="29"/>
  <c r="N553" i="29"/>
  <c r="N554" i="29" s="1"/>
  <c r="AI797" i="29"/>
  <c r="N837" i="29"/>
  <c r="N838" i="29" s="1"/>
  <c r="I418" i="29"/>
  <c r="I419" i="29" s="1"/>
  <c r="AI657" i="29"/>
  <c r="AI427" i="29"/>
  <c r="AI472" i="29"/>
  <c r="AI801" i="29"/>
  <c r="AI607" i="29"/>
  <c r="AI652" i="29"/>
  <c r="AI432" i="29"/>
  <c r="AI851" i="29"/>
  <c r="AI1008" i="29" s="1"/>
  <c r="AI756" i="29"/>
  <c r="AI517" i="29"/>
  <c r="AI910" i="29"/>
  <c r="AI761" i="29"/>
  <c r="AI612" i="29"/>
  <c r="AI846" i="29"/>
  <c r="AI1003" i="29" s="1"/>
  <c r="AI806" i="29"/>
  <c r="AI522" i="29"/>
  <c r="AI477" i="29"/>
  <c r="AI905" i="29"/>
  <c r="AI730" i="29"/>
  <c r="AI726" i="29"/>
  <c r="AI724" i="29"/>
  <c r="AI723" i="29"/>
  <c r="N721" i="29"/>
  <c r="AI721" i="29" s="1"/>
  <c r="AI725" i="29"/>
  <c r="N722" i="29"/>
  <c r="AI722" i="29" s="1"/>
  <c r="AI728" i="29"/>
  <c r="AI729" i="29"/>
  <c r="AI727" i="29"/>
  <c r="AI732" i="29"/>
  <c r="AI720" i="29"/>
  <c r="O542" i="29"/>
  <c r="O541" i="29"/>
  <c r="O649" i="29"/>
  <c r="O648" i="29"/>
  <c r="O798" i="29"/>
  <c r="O797" i="29"/>
  <c r="O468" i="29"/>
  <c r="O469" i="29"/>
  <c r="O424" i="29"/>
  <c r="O423" i="29"/>
  <c r="AI743" i="29"/>
  <c r="AI739" i="29"/>
  <c r="N735" i="29"/>
  <c r="AI735" i="29" s="1"/>
  <c r="AI737" i="29"/>
  <c r="AI746" i="29"/>
  <c r="AI740" i="29"/>
  <c r="AI741" i="29"/>
  <c r="AI738" i="29"/>
  <c r="AI744" i="29"/>
  <c r="AI745" i="29"/>
  <c r="AI742" i="29"/>
  <c r="N736" i="29"/>
  <c r="AI736" i="29" s="1"/>
  <c r="AI734" i="29"/>
  <c r="O752" i="29"/>
  <c r="O753" i="29"/>
  <c r="O663" i="29"/>
  <c r="O662" i="29"/>
  <c r="O812" i="29"/>
  <c r="O811" i="29"/>
  <c r="O483" i="29"/>
  <c r="O482" i="29"/>
  <c r="O438" i="29"/>
  <c r="O437" i="29"/>
  <c r="O767" i="29"/>
  <c r="O766" i="29"/>
  <c r="O677" i="29"/>
  <c r="O676" i="29"/>
  <c r="O825" i="29"/>
  <c r="O826" i="29"/>
  <c r="O604" i="29"/>
  <c r="O603" i="29"/>
  <c r="O451" i="29"/>
  <c r="O452" i="29"/>
  <c r="AI592" i="29"/>
  <c r="AI595" i="29"/>
  <c r="AI594" i="29"/>
  <c r="AI590" i="29"/>
  <c r="N586" i="29"/>
  <c r="AI586" i="29" s="1"/>
  <c r="AI597" i="29"/>
  <c r="AI591" i="29"/>
  <c r="AI593" i="29"/>
  <c r="AI589" i="29"/>
  <c r="N587" i="29"/>
  <c r="AI587" i="29" s="1"/>
  <c r="AI585" i="29"/>
  <c r="O780" i="29"/>
  <c r="O781" i="29"/>
  <c r="O617" i="29"/>
  <c r="O618" i="29"/>
  <c r="AI563" i="29"/>
  <c r="N559" i="29"/>
  <c r="AI559" i="29" s="1"/>
  <c r="AI566" i="29"/>
  <c r="N558" i="29"/>
  <c r="AI565" i="29"/>
  <c r="AI561" i="29"/>
  <c r="AI568" i="29"/>
  <c r="AI564" i="29"/>
  <c r="AI560" i="29"/>
  <c r="AI557" i="29"/>
  <c r="O915" i="29"/>
  <c r="O916" i="29"/>
  <c r="O631" i="29"/>
  <c r="O632" i="29"/>
  <c r="AI583" i="29"/>
  <c r="AI575" i="29"/>
  <c r="AI581" i="29"/>
  <c r="AI577" i="29"/>
  <c r="N573" i="29"/>
  <c r="AI573" i="29" s="1"/>
  <c r="AI574" i="29"/>
  <c r="N572" i="29"/>
  <c r="AI572" i="29" s="1"/>
  <c r="AI578" i="29"/>
  <c r="AI576" i="29"/>
  <c r="AI571" i="29"/>
  <c r="O1040" i="29"/>
  <c r="O901" i="29"/>
  <c r="O902" i="29"/>
  <c r="O842" i="29"/>
  <c r="O843" i="29"/>
  <c r="O514" i="29"/>
  <c r="O513" i="29"/>
  <c r="O930" i="29"/>
  <c r="O929" i="29"/>
  <c r="O856" i="29"/>
  <c r="O857" i="29"/>
  <c r="AI712" i="29"/>
  <c r="N708" i="29"/>
  <c r="AI708" i="29" s="1"/>
  <c r="AI715" i="29"/>
  <c r="N707" i="29"/>
  <c r="AI718" i="29"/>
  <c r="AI713" i="29"/>
  <c r="AI714" i="29"/>
  <c r="AI709" i="29"/>
  <c r="AI717" i="29"/>
  <c r="AI710" i="29"/>
  <c r="AI706" i="29"/>
  <c r="O528" i="29"/>
  <c r="O527" i="29"/>
  <c r="O497" i="29"/>
  <c r="O496" i="29"/>
  <c r="O871" i="29"/>
  <c r="O870" i="29"/>
  <c r="O890" i="29"/>
  <c r="O1023" i="29" s="1"/>
  <c r="O887" i="29"/>
  <c r="O1020" i="29" s="1"/>
  <c r="O895" i="29"/>
  <c r="O1028" i="29" s="1"/>
  <c r="O892" i="29"/>
  <c r="O1025" i="29" s="1"/>
  <c r="O891" i="29"/>
  <c r="O1024" i="29" s="1"/>
  <c r="O893" i="29"/>
  <c r="O1026" i="29" s="1"/>
  <c r="O886" i="29"/>
  <c r="O889" i="29"/>
  <c r="O1022" i="29" s="1"/>
  <c r="O888" i="29"/>
  <c r="O1021" i="29" s="1"/>
  <c r="O894" i="29"/>
  <c r="O1027" i="29" s="1"/>
  <c r="N890" i="29"/>
  <c r="N1023" i="29" s="1"/>
  <c r="AI885" i="29"/>
  <c r="AI1018" i="29" s="1"/>
  <c r="N892" i="29"/>
  <c r="N1025" i="29" s="1"/>
  <c r="N889" i="29"/>
  <c r="N1022" i="29" s="1"/>
  <c r="N888" i="29"/>
  <c r="N1021" i="29" s="1"/>
  <c r="N891" i="29"/>
  <c r="N1024" i="29" s="1"/>
  <c r="N895" i="29"/>
  <c r="N1028" i="29" s="1"/>
  <c r="N894" i="29"/>
  <c r="N1027" i="29" s="1"/>
  <c r="N887" i="29"/>
  <c r="N1020" i="29" s="1"/>
  <c r="N886" i="29"/>
  <c r="N893" i="29"/>
  <c r="N1026" i="29" s="1"/>
  <c r="L1130" i="29"/>
  <c r="P50" i="29"/>
  <c r="P885" i="29" s="1"/>
  <c r="P51" i="29"/>
  <c r="AI1075" i="29"/>
  <c r="AI1074" i="29"/>
  <c r="P555" i="29"/>
  <c r="Q187" i="14"/>
  <c r="Q188" i="14"/>
  <c r="Q465" i="29"/>
  <c r="Q898" i="29"/>
  <c r="R54" i="29"/>
  <c r="R1033" i="29" s="1"/>
  <c r="Q510" i="29"/>
  <c r="Q645" i="29"/>
  <c r="J85" i="14"/>
  <c r="K86" i="14" s="1"/>
  <c r="J84" i="14"/>
  <c r="G104" i="14"/>
  <c r="G103" i="14"/>
  <c r="H101" i="14" s="1"/>
  <c r="Q839" i="29"/>
  <c r="R48" i="29"/>
  <c r="H90" i="14"/>
  <c r="H87" i="14" s="1"/>
  <c r="H94" i="14"/>
  <c r="I95" i="14" s="1"/>
  <c r="I96" i="14" s="1"/>
  <c r="L227" i="14"/>
  <c r="K255" i="14" s="1"/>
  <c r="L124" i="14"/>
  <c r="L119" i="14" s="1"/>
  <c r="L81" i="14"/>
  <c r="Q749" i="29"/>
  <c r="R46" i="29"/>
  <c r="Q794" i="29"/>
  <c r="R47" i="29"/>
  <c r="Q420" i="29"/>
  <c r="S195" i="14"/>
  <c r="S196" i="14"/>
  <c r="P704" i="29"/>
  <c r="Q45" i="29"/>
  <c r="Q600" i="29"/>
  <c r="G140" i="14"/>
  <c r="F141" i="14"/>
  <c r="F142" i="14" s="1"/>
  <c r="P75" i="14"/>
  <c r="Q44" i="29"/>
  <c r="Q1061" i="29" s="1"/>
  <c r="K227" i="14"/>
  <c r="J255" i="14" s="1"/>
  <c r="K124" i="14"/>
  <c r="K119" i="14" s="1"/>
  <c r="K81" i="14"/>
  <c r="Q192" i="14"/>
  <c r="Q191" i="14"/>
  <c r="O226" i="14"/>
  <c r="N254" i="14" s="1"/>
  <c r="O76" i="14"/>
  <c r="Q131" i="14"/>
  <c r="R82" i="14" s="1"/>
  <c r="R943" i="29" s="1"/>
  <c r="R163" i="14"/>
  <c r="Q22" i="29"/>
  <c r="Q1069" i="29" s="1"/>
  <c r="Q52" i="29"/>
  <c r="F1127" i="29"/>
  <c r="L375" i="29"/>
  <c r="M1084" i="29"/>
  <c r="G1113" i="29"/>
  <c r="Q841" i="29" l="1"/>
  <c r="Q855" i="29"/>
  <c r="Q869" i="29"/>
  <c r="P471" i="29"/>
  <c r="P477" i="29"/>
  <c r="P470" i="29"/>
  <c r="P479" i="29"/>
  <c r="P472" i="29"/>
  <c r="P474" i="29"/>
  <c r="P473" i="29"/>
  <c r="P478" i="29"/>
  <c r="P476" i="29"/>
  <c r="P475" i="29"/>
  <c r="O596" i="29"/>
  <c r="O589" i="29"/>
  <c r="O592" i="29"/>
  <c r="O588" i="29"/>
  <c r="O594" i="29"/>
  <c r="O591" i="29"/>
  <c r="O595" i="29"/>
  <c r="O597" i="29"/>
  <c r="O590" i="29"/>
  <c r="O593" i="29"/>
  <c r="P459" i="29"/>
  <c r="P455" i="29"/>
  <c r="P456" i="29"/>
  <c r="P460" i="29"/>
  <c r="P457" i="29"/>
  <c r="P458" i="29"/>
  <c r="P461" i="29"/>
  <c r="P453" i="29"/>
  <c r="P462" i="29"/>
  <c r="P454" i="29"/>
  <c r="P635" i="29"/>
  <c r="P634" i="29"/>
  <c r="P633" i="29"/>
  <c r="P641" i="29"/>
  <c r="P638" i="29"/>
  <c r="P639" i="29"/>
  <c r="P640" i="29"/>
  <c r="P642" i="29"/>
  <c r="P637" i="29"/>
  <c r="P636" i="29"/>
  <c r="Q751" i="29"/>
  <c r="Q779" i="29"/>
  <c r="Q765" i="29"/>
  <c r="Q512" i="29"/>
  <c r="Q540" i="29"/>
  <c r="Q526" i="29"/>
  <c r="P488" i="29"/>
  <c r="P485" i="29"/>
  <c r="P493" i="29"/>
  <c r="P489" i="29"/>
  <c r="P487" i="29"/>
  <c r="P490" i="29"/>
  <c r="P486" i="29"/>
  <c r="P484" i="29"/>
  <c r="P492" i="29"/>
  <c r="P491" i="29"/>
  <c r="O569" i="29"/>
  <c r="O562" i="29"/>
  <c r="O565" i="29"/>
  <c r="O560" i="29"/>
  <c r="O566" i="29"/>
  <c r="O568" i="29"/>
  <c r="O564" i="29"/>
  <c r="O567" i="29"/>
  <c r="O563" i="29"/>
  <c r="O561" i="29"/>
  <c r="P431" i="29"/>
  <c r="P430" i="29"/>
  <c r="P429" i="29"/>
  <c r="P428" i="29"/>
  <c r="P426" i="29"/>
  <c r="P434" i="29"/>
  <c r="P433" i="29"/>
  <c r="P425" i="29"/>
  <c r="P427" i="29"/>
  <c r="P432" i="29"/>
  <c r="P626" i="29"/>
  <c r="P622" i="29"/>
  <c r="P620" i="29"/>
  <c r="P619" i="29"/>
  <c r="P623" i="29"/>
  <c r="P628" i="29"/>
  <c r="P625" i="29"/>
  <c r="P624" i="29"/>
  <c r="P621" i="29"/>
  <c r="P627" i="29"/>
  <c r="Q630" i="29"/>
  <c r="Q616" i="29"/>
  <c r="Q602" i="29"/>
  <c r="Q661" i="29"/>
  <c r="Q675" i="29"/>
  <c r="Q647" i="29"/>
  <c r="Q436" i="29"/>
  <c r="Q450" i="29"/>
  <c r="Q422" i="29"/>
  <c r="P585" i="29"/>
  <c r="P571" i="29"/>
  <c r="P557" i="29"/>
  <c r="P505" i="29"/>
  <c r="P502" i="29"/>
  <c r="P504" i="29"/>
  <c r="P498" i="29"/>
  <c r="P506" i="29"/>
  <c r="P499" i="29"/>
  <c r="P507" i="29"/>
  <c r="P503" i="29"/>
  <c r="P500" i="29"/>
  <c r="P501" i="29"/>
  <c r="P874" i="29"/>
  <c r="P881" i="29"/>
  <c r="P878" i="29"/>
  <c r="P873" i="29"/>
  <c r="P872" i="29"/>
  <c r="P880" i="29"/>
  <c r="P877" i="29"/>
  <c r="P876" i="29"/>
  <c r="P875" i="29"/>
  <c r="P879" i="29"/>
  <c r="P668" i="29"/>
  <c r="P669" i="29"/>
  <c r="P672" i="29"/>
  <c r="P664" i="29"/>
  <c r="P673" i="29"/>
  <c r="P667" i="29"/>
  <c r="P665" i="29"/>
  <c r="P670" i="29"/>
  <c r="P671" i="29"/>
  <c r="P666" i="29"/>
  <c r="P612" i="29"/>
  <c r="P608" i="29"/>
  <c r="P611" i="29"/>
  <c r="P607" i="29"/>
  <c r="P610" i="29"/>
  <c r="P609" i="29"/>
  <c r="P605" i="29"/>
  <c r="P613" i="29"/>
  <c r="P606" i="29"/>
  <c r="P614" i="29"/>
  <c r="Q900" i="29"/>
  <c r="Q928" i="29"/>
  <c r="Q914" i="29"/>
  <c r="O739" i="29"/>
  <c r="O737" i="29"/>
  <c r="O740" i="29"/>
  <c r="O741" i="29"/>
  <c r="O744" i="29"/>
  <c r="O738" i="29"/>
  <c r="O742" i="29"/>
  <c r="O746" i="29"/>
  <c r="O745" i="29"/>
  <c r="O743" i="29"/>
  <c r="P858" i="29"/>
  <c r="P866" i="29"/>
  <c r="P865" i="29"/>
  <c r="P861" i="29"/>
  <c r="P864" i="29"/>
  <c r="P863" i="29"/>
  <c r="P859" i="29"/>
  <c r="P860" i="29"/>
  <c r="P862" i="29"/>
  <c r="P867" i="29"/>
  <c r="P684" i="29"/>
  <c r="P685" i="29"/>
  <c r="P686" i="29"/>
  <c r="P678" i="29"/>
  <c r="P682" i="29"/>
  <c r="P681" i="29"/>
  <c r="P679" i="29"/>
  <c r="P687" i="29"/>
  <c r="P683" i="29"/>
  <c r="P680" i="29"/>
  <c r="O729" i="29"/>
  <c r="O724" i="29"/>
  <c r="O732" i="29"/>
  <c r="O723" i="29"/>
  <c r="O728" i="29"/>
  <c r="O727" i="29"/>
  <c r="O726" i="29"/>
  <c r="O725" i="29"/>
  <c r="O731" i="29"/>
  <c r="O730" i="29"/>
  <c r="P853" i="29"/>
  <c r="P848" i="29"/>
  <c r="P852" i="29"/>
  <c r="P845" i="29"/>
  <c r="P844" i="29"/>
  <c r="P846" i="29"/>
  <c r="P847" i="29"/>
  <c r="P849" i="29"/>
  <c r="P850" i="29"/>
  <c r="P851" i="29"/>
  <c r="P922" i="29"/>
  <c r="P925" i="29"/>
  <c r="P923" i="29"/>
  <c r="P917" i="29"/>
  <c r="P918" i="29"/>
  <c r="P919" i="29"/>
  <c r="P926" i="29"/>
  <c r="P921" i="29"/>
  <c r="P920" i="29"/>
  <c r="P924" i="29"/>
  <c r="P656" i="29"/>
  <c r="P653" i="29"/>
  <c r="P654" i="29"/>
  <c r="P655" i="29"/>
  <c r="P657" i="29"/>
  <c r="P650" i="29"/>
  <c r="P658" i="29"/>
  <c r="P651" i="29"/>
  <c r="P659" i="29"/>
  <c r="P652" i="29"/>
  <c r="Q824" i="29"/>
  <c r="Q810" i="29"/>
  <c r="Q796" i="29"/>
  <c r="Q481" i="29"/>
  <c r="Q495" i="29"/>
  <c r="Q467" i="29"/>
  <c r="O718" i="29"/>
  <c r="O716" i="29"/>
  <c r="O711" i="29"/>
  <c r="O709" i="29"/>
  <c r="O712" i="29"/>
  <c r="O713" i="29"/>
  <c r="O714" i="29"/>
  <c r="O715" i="29"/>
  <c r="O710" i="29"/>
  <c r="O717" i="29"/>
  <c r="P819" i="29"/>
  <c r="P817" i="29"/>
  <c r="P822" i="29"/>
  <c r="P818" i="29"/>
  <c r="P816" i="29"/>
  <c r="P821" i="29"/>
  <c r="P813" i="29"/>
  <c r="P820" i="29"/>
  <c r="P815" i="29"/>
  <c r="P814" i="29"/>
  <c r="P912" i="29"/>
  <c r="P905" i="29"/>
  <c r="P910" i="29"/>
  <c r="P911" i="29"/>
  <c r="P907" i="29"/>
  <c r="P909" i="29"/>
  <c r="P904" i="29"/>
  <c r="P906" i="29"/>
  <c r="P908" i="29"/>
  <c r="P903" i="29"/>
  <c r="P756" i="29"/>
  <c r="P757" i="29"/>
  <c r="P754" i="29"/>
  <c r="P763" i="29"/>
  <c r="P755" i="29"/>
  <c r="P758" i="29"/>
  <c r="P760" i="29"/>
  <c r="P759" i="29"/>
  <c r="P762" i="29"/>
  <c r="P761" i="29"/>
  <c r="P544" i="29"/>
  <c r="P551" i="29"/>
  <c r="P545" i="29"/>
  <c r="P548" i="29"/>
  <c r="P550" i="29"/>
  <c r="P549" i="29"/>
  <c r="P546" i="29"/>
  <c r="P552" i="29"/>
  <c r="P543" i="29"/>
  <c r="P547" i="29"/>
  <c r="P720" i="29"/>
  <c r="P706" i="29"/>
  <c r="P734" i="29"/>
  <c r="P806" i="29"/>
  <c r="P801" i="29"/>
  <c r="P802" i="29"/>
  <c r="P804" i="29"/>
  <c r="P808" i="29"/>
  <c r="P803" i="29"/>
  <c r="P805" i="29"/>
  <c r="P807" i="29"/>
  <c r="P799" i="29"/>
  <c r="P800" i="29"/>
  <c r="P937" i="29"/>
  <c r="P938" i="29"/>
  <c r="P939" i="29"/>
  <c r="P931" i="29"/>
  <c r="P934" i="29"/>
  <c r="P933" i="29"/>
  <c r="P935" i="29"/>
  <c r="P940" i="29"/>
  <c r="P936" i="29"/>
  <c r="P932" i="29"/>
  <c r="P773" i="29"/>
  <c r="P770" i="29"/>
  <c r="P777" i="29"/>
  <c r="P771" i="29"/>
  <c r="P776" i="29"/>
  <c r="P772" i="29"/>
  <c r="P769" i="29"/>
  <c r="P768" i="29"/>
  <c r="P775" i="29"/>
  <c r="P774" i="29"/>
  <c r="P520" i="29"/>
  <c r="P521" i="29"/>
  <c r="P518" i="29"/>
  <c r="P523" i="29"/>
  <c r="P516" i="29"/>
  <c r="P515" i="29"/>
  <c r="P524" i="29"/>
  <c r="P519" i="29"/>
  <c r="P522" i="29"/>
  <c r="P517" i="29"/>
  <c r="O582" i="29"/>
  <c r="O577" i="29"/>
  <c r="O576" i="29"/>
  <c r="O583" i="29"/>
  <c r="O581" i="29"/>
  <c r="O579" i="29"/>
  <c r="O574" i="29"/>
  <c r="O575" i="29"/>
  <c r="O578" i="29"/>
  <c r="O580" i="29"/>
  <c r="P832" i="29"/>
  <c r="P833" i="29"/>
  <c r="P835" i="29"/>
  <c r="P836" i="29"/>
  <c r="P830" i="29"/>
  <c r="P827" i="29"/>
  <c r="P829" i="29"/>
  <c r="P828" i="29"/>
  <c r="P831" i="29"/>
  <c r="P834" i="29"/>
  <c r="P444" i="29"/>
  <c r="P443" i="29"/>
  <c r="P442" i="29"/>
  <c r="P441" i="29"/>
  <c r="P439" i="29"/>
  <c r="P447" i="29"/>
  <c r="P445" i="29"/>
  <c r="P448" i="29"/>
  <c r="P440" i="29"/>
  <c r="P446" i="29"/>
  <c r="P786" i="29"/>
  <c r="P787" i="29"/>
  <c r="P784" i="29"/>
  <c r="P785" i="29"/>
  <c r="P788" i="29"/>
  <c r="P790" i="29"/>
  <c r="P783" i="29"/>
  <c r="P791" i="29"/>
  <c r="P782" i="29"/>
  <c r="P789" i="29"/>
  <c r="P531" i="29"/>
  <c r="P538" i="29"/>
  <c r="P530" i="29"/>
  <c r="P537" i="29"/>
  <c r="P532" i="29"/>
  <c r="P535" i="29"/>
  <c r="P534" i="29"/>
  <c r="P529" i="29"/>
  <c r="P536" i="29"/>
  <c r="P533" i="29"/>
  <c r="L405" i="29"/>
  <c r="L377" i="29"/>
  <c r="L391" i="29"/>
  <c r="K398" i="29"/>
  <c r="K400" i="29"/>
  <c r="K395" i="29"/>
  <c r="K403" i="29"/>
  <c r="K401" i="29"/>
  <c r="K396" i="29"/>
  <c r="K397" i="29"/>
  <c r="K394" i="29"/>
  <c r="K399" i="29"/>
  <c r="K402" i="29"/>
  <c r="K386" i="29"/>
  <c r="K385" i="29"/>
  <c r="K389" i="29"/>
  <c r="K381" i="29"/>
  <c r="K388" i="29"/>
  <c r="K384" i="29"/>
  <c r="K387" i="29"/>
  <c r="K382" i="29"/>
  <c r="K380" i="29"/>
  <c r="K383" i="29"/>
  <c r="K412" i="29"/>
  <c r="K408" i="29"/>
  <c r="K411" i="29"/>
  <c r="K410" i="29"/>
  <c r="K414" i="29"/>
  <c r="K413" i="29"/>
  <c r="K417" i="29"/>
  <c r="K416" i="29"/>
  <c r="K415" i="29"/>
  <c r="K409" i="29"/>
  <c r="K378" i="29"/>
  <c r="K379" i="29"/>
  <c r="K393" i="29"/>
  <c r="K392" i="29"/>
  <c r="Q984" i="29"/>
  <c r="I1093" i="29"/>
  <c r="M1049" i="29"/>
  <c r="O1039" i="29"/>
  <c r="O1045" i="29"/>
  <c r="AI1014" i="29"/>
  <c r="M1094" i="29"/>
  <c r="O122" i="14"/>
  <c r="P1074" i="29"/>
  <c r="P1075" i="29" s="1"/>
  <c r="N1062" i="29"/>
  <c r="K406" i="29"/>
  <c r="K407" i="29"/>
  <c r="K967" i="29"/>
  <c r="O985" i="29"/>
  <c r="N692" i="29"/>
  <c r="N1003" i="29" s="1"/>
  <c r="N1005" i="29"/>
  <c r="N1063" i="29" s="1"/>
  <c r="N1064" i="29"/>
  <c r="M966" i="29"/>
  <c r="M1060" i="29"/>
  <c r="O1036" i="29"/>
  <c r="AI700" i="29"/>
  <c r="AI698" i="29"/>
  <c r="AI699" i="29"/>
  <c r="Q690" i="29"/>
  <c r="Q1001" i="29" s="1"/>
  <c r="AI992" i="29"/>
  <c r="P701" i="29"/>
  <c r="P1012" i="29" s="1"/>
  <c r="P696" i="29"/>
  <c r="P1007" i="29" s="1"/>
  <c r="P691" i="29"/>
  <c r="P1002" i="29" s="1"/>
  <c r="N992" i="29"/>
  <c r="O1043" i="29"/>
  <c r="J970" i="29"/>
  <c r="O1044" i="29"/>
  <c r="O1046" i="29"/>
  <c r="AI988" i="29"/>
  <c r="O699" i="29"/>
  <c r="O1010" i="29" s="1"/>
  <c r="O700" i="29"/>
  <c r="O1011" i="29" s="1"/>
  <c r="O698" i="29"/>
  <c r="O1009" i="29" s="1"/>
  <c r="O694" i="29"/>
  <c r="O1005" i="29" s="1"/>
  <c r="O695" i="29"/>
  <c r="O1006" i="29" s="1"/>
  <c r="O693" i="29"/>
  <c r="N697" i="29"/>
  <c r="N1008" i="29" s="1"/>
  <c r="N987" i="29"/>
  <c r="AI693" i="29"/>
  <c r="AI695" i="29"/>
  <c r="AI694" i="29"/>
  <c r="N995" i="29"/>
  <c r="AI986" i="29"/>
  <c r="N997" i="29"/>
  <c r="AI997" i="29"/>
  <c r="O1042" i="29"/>
  <c r="N464" i="29"/>
  <c r="N989" i="29"/>
  <c r="AI989" i="29"/>
  <c r="J974" i="29"/>
  <c r="P1034" i="29"/>
  <c r="N988" i="29"/>
  <c r="O1041" i="29"/>
  <c r="J978" i="29"/>
  <c r="J1104" i="29" s="1"/>
  <c r="N942" i="29"/>
  <c r="N1048" i="29" s="1"/>
  <c r="AI1048" i="29" s="1"/>
  <c r="N1047" i="29"/>
  <c r="AI1047" i="29" s="1"/>
  <c r="N990" i="29"/>
  <c r="N1096" i="29" s="1"/>
  <c r="M998" i="29"/>
  <c r="N993" i="29"/>
  <c r="M999" i="29"/>
  <c r="AI993" i="29"/>
  <c r="N991" i="29"/>
  <c r="N1097" i="29" s="1"/>
  <c r="O896" i="29"/>
  <c r="O1019" i="29"/>
  <c r="O1106" i="29" s="1"/>
  <c r="N896" i="29"/>
  <c r="N1019" i="29"/>
  <c r="N1106" i="29" s="1"/>
  <c r="AI991" i="29"/>
  <c r="M1029" i="29"/>
  <c r="M897" i="29"/>
  <c r="M1030" i="29" s="1"/>
  <c r="L1000" i="29"/>
  <c r="J979" i="29"/>
  <c r="J1105" i="29" s="1"/>
  <c r="AI1013" i="29"/>
  <c r="AI1015" i="29" s="1"/>
  <c r="N994" i="29"/>
  <c r="N996" i="29"/>
  <c r="O1037" i="29"/>
  <c r="L1031" i="29"/>
  <c r="AI994" i="29"/>
  <c r="AI996" i="29"/>
  <c r="J969" i="29"/>
  <c r="O1035" i="29"/>
  <c r="J972" i="29"/>
  <c r="O1038" i="29"/>
  <c r="J976" i="29"/>
  <c r="J1102" i="29" s="1"/>
  <c r="N986" i="29"/>
  <c r="J975" i="29"/>
  <c r="J973" i="29"/>
  <c r="J1099" i="29" s="1"/>
  <c r="H982" i="29"/>
  <c r="J977" i="29"/>
  <c r="J1103" i="29" s="1"/>
  <c r="J971" i="29"/>
  <c r="J968" i="29"/>
  <c r="I981" i="29"/>
  <c r="I1085" i="29" s="1"/>
  <c r="I980" i="29"/>
  <c r="AI941" i="29"/>
  <c r="AI942" i="29" s="1"/>
  <c r="L702" i="29"/>
  <c r="L1013" i="29" s="1"/>
  <c r="L1015" i="29" s="1"/>
  <c r="M703" i="29"/>
  <c r="M1014" i="29" s="1"/>
  <c r="AI837" i="29"/>
  <c r="AI838" i="29" s="1"/>
  <c r="L1114" i="29"/>
  <c r="L1128" i="29" s="1"/>
  <c r="AI882" i="29"/>
  <c r="AI643" i="29"/>
  <c r="AI644" i="29" s="1"/>
  <c r="O941" i="29"/>
  <c r="O792" i="29"/>
  <c r="O793" i="29" s="1"/>
  <c r="AI707" i="29"/>
  <c r="N747" i="29"/>
  <c r="N748" i="29" s="1"/>
  <c r="O882" i="29"/>
  <c r="O883" i="29" s="1"/>
  <c r="AI463" i="29"/>
  <c r="O553" i="29"/>
  <c r="O554" i="29" s="1"/>
  <c r="O643" i="29"/>
  <c r="O644" i="29" s="1"/>
  <c r="O508" i="29"/>
  <c r="O509" i="29" s="1"/>
  <c r="AI792" i="29"/>
  <c r="AI793" i="29" s="1"/>
  <c r="AI558" i="29"/>
  <c r="N598" i="29"/>
  <c r="N599" i="29" s="1"/>
  <c r="AI508" i="29"/>
  <c r="AI509" i="29" s="1"/>
  <c r="O463" i="29"/>
  <c r="O688" i="29"/>
  <c r="O689" i="29" s="1"/>
  <c r="AI553" i="29"/>
  <c r="AI554" i="29" s="1"/>
  <c r="O837" i="29"/>
  <c r="O838" i="29" s="1"/>
  <c r="AI688" i="29"/>
  <c r="AI689" i="29" s="1"/>
  <c r="J418" i="29"/>
  <c r="J419" i="29" s="1"/>
  <c r="AI711" i="29"/>
  <c r="AI567" i="29"/>
  <c r="AI716" i="29"/>
  <c r="AI562" i="29"/>
  <c r="P542" i="29"/>
  <c r="P541" i="29"/>
  <c r="P423" i="29"/>
  <c r="P424" i="29"/>
  <c r="O573" i="29"/>
  <c r="O572" i="29"/>
  <c r="P856" i="29"/>
  <c r="P857" i="29"/>
  <c r="P514" i="29"/>
  <c r="P513" i="29"/>
  <c r="P663" i="29"/>
  <c r="P662" i="29"/>
  <c r="P438" i="29"/>
  <c r="P437" i="29"/>
  <c r="O587" i="29"/>
  <c r="O586" i="29"/>
  <c r="P752" i="29"/>
  <c r="P753" i="29"/>
  <c r="P842" i="29"/>
  <c r="P843" i="29"/>
  <c r="P603" i="29"/>
  <c r="P604" i="29"/>
  <c r="P497" i="29"/>
  <c r="P496" i="29"/>
  <c r="P452" i="29"/>
  <c r="P451" i="29"/>
  <c r="O558" i="29"/>
  <c r="O559" i="29"/>
  <c r="P780" i="29"/>
  <c r="P781" i="29"/>
  <c r="P930" i="29"/>
  <c r="P929" i="29"/>
  <c r="P871" i="29"/>
  <c r="P870" i="29"/>
  <c r="P617" i="29"/>
  <c r="P618" i="29"/>
  <c r="P468" i="29"/>
  <c r="P469" i="29"/>
  <c r="Q1034" i="29"/>
  <c r="O708" i="29"/>
  <c r="O707" i="29"/>
  <c r="P767" i="29"/>
  <c r="P766" i="29"/>
  <c r="P902" i="29"/>
  <c r="P1035" i="29" s="1"/>
  <c r="P901" i="29"/>
  <c r="P825" i="29"/>
  <c r="P826" i="29"/>
  <c r="P632" i="29"/>
  <c r="P631" i="29"/>
  <c r="P483" i="29"/>
  <c r="P482" i="29"/>
  <c r="O721" i="29"/>
  <c r="O722" i="29"/>
  <c r="P916" i="29"/>
  <c r="P915" i="29"/>
  <c r="P797" i="29"/>
  <c r="P798" i="29"/>
  <c r="P649" i="29"/>
  <c r="P648" i="29"/>
  <c r="O735" i="29"/>
  <c r="O736" i="29"/>
  <c r="P812" i="29"/>
  <c r="P811" i="29"/>
  <c r="P676" i="29"/>
  <c r="P677" i="29"/>
  <c r="P528" i="29"/>
  <c r="P527" i="29"/>
  <c r="O1116" i="29"/>
  <c r="M1130" i="29"/>
  <c r="AI890" i="29"/>
  <c r="AI1023" i="29" s="1"/>
  <c r="AI893" i="29"/>
  <c r="AI1026" i="29" s="1"/>
  <c r="AI886" i="29"/>
  <c r="AI1019" i="29" s="1"/>
  <c r="AI887" i="29"/>
  <c r="AI1020" i="29" s="1"/>
  <c r="AI894" i="29"/>
  <c r="AI1027" i="29" s="1"/>
  <c r="AI895" i="29"/>
  <c r="AI1028" i="29" s="1"/>
  <c r="AI891" i="29"/>
  <c r="AI1024" i="29" s="1"/>
  <c r="AI888" i="29"/>
  <c r="AI1021" i="29" s="1"/>
  <c r="AI889" i="29"/>
  <c r="AI1022" i="29" s="1"/>
  <c r="AI892" i="29"/>
  <c r="AI1025" i="29" s="1"/>
  <c r="Q51" i="29"/>
  <c r="Q50" i="29"/>
  <c r="Q885" i="29" s="1"/>
  <c r="Q555" i="29"/>
  <c r="R187" i="14"/>
  <c r="R188" i="14"/>
  <c r="R510" i="29"/>
  <c r="R465" i="29"/>
  <c r="R645" i="29"/>
  <c r="R898" i="29"/>
  <c r="S54" i="29"/>
  <c r="S1033" i="29" s="1"/>
  <c r="H91" i="14"/>
  <c r="I92" i="14" s="1"/>
  <c r="I93" i="14" s="1"/>
  <c r="K85" i="14"/>
  <c r="L86" i="14" s="1"/>
  <c r="K84" i="14"/>
  <c r="R192" i="14"/>
  <c r="R191" i="14"/>
  <c r="Q704" i="29"/>
  <c r="R45" i="29"/>
  <c r="R794" i="29"/>
  <c r="S47" i="29"/>
  <c r="I97" i="14"/>
  <c r="J98" i="14" s="1"/>
  <c r="J99" i="14" s="1"/>
  <c r="J100" i="14" s="1"/>
  <c r="L85" i="14"/>
  <c r="M86" i="14" s="1"/>
  <c r="L84" i="14"/>
  <c r="G83" i="14"/>
  <c r="G225" i="14" s="1"/>
  <c r="F253" i="14" s="1"/>
  <c r="G17" i="29"/>
  <c r="R749" i="29"/>
  <c r="S46" i="29"/>
  <c r="T196" i="14"/>
  <c r="T195" i="14"/>
  <c r="R839" i="29"/>
  <c r="S48" i="29"/>
  <c r="Q75" i="14"/>
  <c r="P226" i="14"/>
  <c r="O254" i="14" s="1"/>
  <c r="P76" i="14"/>
  <c r="R600" i="29"/>
  <c r="R420" i="29"/>
  <c r="H102" i="14"/>
  <c r="H104" i="14" s="1"/>
  <c r="H88" i="14"/>
  <c r="I89" i="14" s="1"/>
  <c r="N154" i="14"/>
  <c r="N155" i="14" s="1"/>
  <c r="M78" i="14"/>
  <c r="R44" i="29"/>
  <c r="R1061" i="29" s="1"/>
  <c r="S163" i="14"/>
  <c r="R131" i="14"/>
  <c r="S82" i="14" s="1"/>
  <c r="S943" i="29" s="1"/>
  <c r="R22" i="29"/>
  <c r="R1069" i="29" s="1"/>
  <c r="R52" i="29"/>
  <c r="G1127" i="29"/>
  <c r="H1127" i="29" s="1"/>
  <c r="I1127" i="29" s="1"/>
  <c r="M375" i="29"/>
  <c r="N1084" i="29"/>
  <c r="R841" i="29" l="1"/>
  <c r="R855" i="29"/>
  <c r="R869" i="29"/>
  <c r="R675" i="29"/>
  <c r="R661" i="29"/>
  <c r="R647" i="29"/>
  <c r="R436" i="29"/>
  <c r="R422" i="29"/>
  <c r="R450" i="29"/>
  <c r="Q557" i="29"/>
  <c r="Q571" i="29"/>
  <c r="Q585" i="29"/>
  <c r="P714" i="29"/>
  <c r="P709" i="29"/>
  <c r="P710" i="29"/>
  <c r="P717" i="29"/>
  <c r="P712" i="29"/>
  <c r="P711" i="29"/>
  <c r="P713" i="29"/>
  <c r="P718" i="29"/>
  <c r="P715" i="29"/>
  <c r="P716" i="29"/>
  <c r="Q818" i="29"/>
  <c r="Q817" i="29"/>
  <c r="Q819" i="29"/>
  <c r="Q822" i="29"/>
  <c r="Q814" i="29"/>
  <c r="Q816" i="29"/>
  <c r="Q813" i="29"/>
  <c r="Q820" i="29"/>
  <c r="Q821" i="29"/>
  <c r="Q815" i="29"/>
  <c r="Q921" i="29"/>
  <c r="Q922" i="29"/>
  <c r="Q920" i="29"/>
  <c r="Q917" i="29"/>
  <c r="Q919" i="29"/>
  <c r="Q926" i="29"/>
  <c r="Q924" i="29"/>
  <c r="Q925" i="29"/>
  <c r="Q923" i="29"/>
  <c r="Q918" i="29"/>
  <c r="Q441" i="29"/>
  <c r="Q445" i="29"/>
  <c r="Q446" i="29"/>
  <c r="Q447" i="29"/>
  <c r="Q439" i="29"/>
  <c r="Q448" i="29"/>
  <c r="Q443" i="29"/>
  <c r="Q442" i="29"/>
  <c r="Q440" i="29"/>
  <c r="Q444" i="29"/>
  <c r="Q549" i="29"/>
  <c r="Q544" i="29"/>
  <c r="Q547" i="29"/>
  <c r="Q546" i="29"/>
  <c r="Q543" i="29"/>
  <c r="Q552" i="29"/>
  <c r="Q545" i="29"/>
  <c r="Q551" i="29"/>
  <c r="Q550" i="29"/>
  <c r="Q548" i="29"/>
  <c r="R467" i="29"/>
  <c r="R481" i="29"/>
  <c r="R495" i="29"/>
  <c r="P730" i="29"/>
  <c r="P729" i="29"/>
  <c r="P727" i="29"/>
  <c r="P726" i="29"/>
  <c r="P725" i="29"/>
  <c r="P728" i="29"/>
  <c r="P724" i="29"/>
  <c r="P732" i="29"/>
  <c r="P723" i="29"/>
  <c r="P731" i="29"/>
  <c r="Q833" i="29"/>
  <c r="Q832" i="29"/>
  <c r="Q829" i="29"/>
  <c r="Q828" i="29"/>
  <c r="Q836" i="29"/>
  <c r="Q831" i="29"/>
  <c r="Q827" i="29"/>
  <c r="Q834" i="29"/>
  <c r="Q830" i="29"/>
  <c r="Q835" i="29"/>
  <c r="Q937" i="29"/>
  <c r="Q934" i="29"/>
  <c r="Q940" i="29"/>
  <c r="Q933" i="29"/>
  <c r="Q939" i="29"/>
  <c r="Q931" i="29"/>
  <c r="Q932" i="29"/>
  <c r="Q935" i="29"/>
  <c r="Q938" i="29"/>
  <c r="Q936" i="29"/>
  <c r="Q657" i="29"/>
  <c r="Q654" i="29"/>
  <c r="Q655" i="29"/>
  <c r="Q656" i="29"/>
  <c r="Q653" i="29"/>
  <c r="Q659" i="29"/>
  <c r="Q658" i="29"/>
  <c r="Q651" i="29"/>
  <c r="Q652" i="29"/>
  <c r="Q650" i="29"/>
  <c r="Q520" i="29"/>
  <c r="Q516" i="29"/>
  <c r="Q522" i="29"/>
  <c r="Q523" i="29"/>
  <c r="Q517" i="29"/>
  <c r="Q515" i="29"/>
  <c r="Q518" i="29"/>
  <c r="Q524" i="29"/>
  <c r="Q519" i="29"/>
  <c r="Q521" i="29"/>
  <c r="R602" i="29"/>
  <c r="R630" i="29"/>
  <c r="R616" i="29"/>
  <c r="R540" i="29"/>
  <c r="R512" i="29"/>
  <c r="R526" i="29"/>
  <c r="R914" i="29"/>
  <c r="R900" i="29"/>
  <c r="R928" i="29"/>
  <c r="Q903" i="29"/>
  <c r="Q906" i="29"/>
  <c r="Q908" i="29"/>
  <c r="Q910" i="29"/>
  <c r="Q909" i="29"/>
  <c r="Q904" i="29"/>
  <c r="Q911" i="29"/>
  <c r="Q905" i="29"/>
  <c r="Q912" i="29"/>
  <c r="Q907" i="29"/>
  <c r="Q685" i="29"/>
  <c r="Q682" i="29"/>
  <c r="Q681" i="29"/>
  <c r="Q678" i="29"/>
  <c r="Q683" i="29"/>
  <c r="Q684" i="29"/>
  <c r="Q680" i="29"/>
  <c r="Q686" i="29"/>
  <c r="Q679" i="29"/>
  <c r="Q687" i="29"/>
  <c r="Q768" i="29"/>
  <c r="Q771" i="29"/>
  <c r="Q774" i="29"/>
  <c r="Q770" i="29"/>
  <c r="Q775" i="29"/>
  <c r="Q776" i="29"/>
  <c r="Q772" i="29"/>
  <c r="Q769" i="29"/>
  <c r="Q773" i="29"/>
  <c r="Q777" i="29"/>
  <c r="R751" i="29"/>
  <c r="R765" i="29"/>
  <c r="R779" i="29"/>
  <c r="R810" i="29"/>
  <c r="R796" i="29"/>
  <c r="R824" i="29"/>
  <c r="Q734" i="29"/>
  <c r="Q706" i="29"/>
  <c r="Q720" i="29"/>
  <c r="P562" i="29"/>
  <c r="P564" i="29"/>
  <c r="P565" i="29"/>
  <c r="P569" i="29"/>
  <c r="P568" i="29"/>
  <c r="P563" i="29"/>
  <c r="P561" i="29"/>
  <c r="P566" i="29"/>
  <c r="P560" i="29"/>
  <c r="P567" i="29"/>
  <c r="Q668" i="29"/>
  <c r="Q670" i="29"/>
  <c r="Q672" i="29"/>
  <c r="Q664" i="29"/>
  <c r="Q665" i="29"/>
  <c r="Q666" i="29"/>
  <c r="Q673" i="29"/>
  <c r="Q667" i="29"/>
  <c r="Q671" i="29"/>
  <c r="Q669" i="29"/>
  <c r="Q791" i="29"/>
  <c r="Q790" i="29"/>
  <c r="Q787" i="29"/>
  <c r="Q783" i="29"/>
  <c r="Q782" i="29"/>
  <c r="Q788" i="29"/>
  <c r="Q786" i="29"/>
  <c r="Q789" i="29"/>
  <c r="Q785" i="29"/>
  <c r="Q784" i="29"/>
  <c r="Q471" i="29"/>
  <c r="Q475" i="29"/>
  <c r="Q473" i="29"/>
  <c r="Q479" i="29"/>
  <c r="Q478" i="29"/>
  <c r="Q477" i="29"/>
  <c r="Q470" i="29"/>
  <c r="Q474" i="29"/>
  <c r="Q476" i="29"/>
  <c r="Q472" i="29"/>
  <c r="P578" i="29"/>
  <c r="P575" i="29"/>
  <c r="P580" i="29"/>
  <c r="P579" i="29"/>
  <c r="P581" i="29"/>
  <c r="P582" i="29"/>
  <c r="P583" i="29"/>
  <c r="P577" i="29"/>
  <c r="P576" i="29"/>
  <c r="P574" i="29"/>
  <c r="Q609" i="29"/>
  <c r="Q608" i="29"/>
  <c r="Q611" i="29"/>
  <c r="Q612" i="29"/>
  <c r="Q613" i="29"/>
  <c r="Q605" i="29"/>
  <c r="Q610" i="29"/>
  <c r="Q614" i="29"/>
  <c r="Q606" i="29"/>
  <c r="Q607" i="29"/>
  <c r="Q762" i="29"/>
  <c r="Q760" i="29"/>
  <c r="Q758" i="29"/>
  <c r="Q757" i="29"/>
  <c r="Q754" i="29"/>
  <c r="Q763" i="29"/>
  <c r="Q755" i="29"/>
  <c r="Q756" i="29"/>
  <c r="Q759" i="29"/>
  <c r="Q761" i="29"/>
  <c r="Q499" i="29"/>
  <c r="Q504" i="29"/>
  <c r="Q498" i="29"/>
  <c r="Q507" i="29"/>
  <c r="Q501" i="29"/>
  <c r="Q502" i="29"/>
  <c r="Q506" i="29"/>
  <c r="Q505" i="29"/>
  <c r="Q503" i="29"/>
  <c r="Q500" i="29"/>
  <c r="P591" i="29"/>
  <c r="P588" i="29"/>
  <c r="P592" i="29"/>
  <c r="P597" i="29"/>
  <c r="P593" i="29"/>
  <c r="P589" i="29"/>
  <c r="P596" i="29"/>
  <c r="P590" i="29"/>
  <c r="P594" i="29"/>
  <c r="P595" i="29"/>
  <c r="Q627" i="29"/>
  <c r="Q626" i="29"/>
  <c r="Q622" i="29"/>
  <c r="Q619" i="29"/>
  <c r="Q625" i="29"/>
  <c r="Q623" i="29"/>
  <c r="Q620" i="29"/>
  <c r="Q621" i="29"/>
  <c r="Q628" i="29"/>
  <c r="Q624" i="29"/>
  <c r="Q874" i="29"/>
  <c r="Q881" i="29"/>
  <c r="Q875" i="29"/>
  <c r="Q876" i="29"/>
  <c r="Q879" i="29"/>
  <c r="Q877" i="29"/>
  <c r="Q880" i="29"/>
  <c r="Q872" i="29"/>
  <c r="Q878" i="29"/>
  <c r="Q873" i="29"/>
  <c r="Q487" i="29"/>
  <c r="Q488" i="29"/>
  <c r="Q490" i="29"/>
  <c r="Q484" i="29"/>
  <c r="Q493" i="29"/>
  <c r="Q485" i="29"/>
  <c r="Q491" i="29"/>
  <c r="Q486" i="29"/>
  <c r="Q489" i="29"/>
  <c r="Q492" i="29"/>
  <c r="Q432" i="29"/>
  <c r="Q433" i="29"/>
  <c r="Q429" i="29"/>
  <c r="Q431" i="29"/>
  <c r="Q434" i="29"/>
  <c r="Q426" i="29"/>
  <c r="Q430" i="29"/>
  <c r="Q425" i="29"/>
  <c r="Q428" i="29"/>
  <c r="Q427" i="29"/>
  <c r="Q634" i="29"/>
  <c r="Q636" i="29"/>
  <c r="Q633" i="29"/>
  <c r="Q640" i="29"/>
  <c r="Q641" i="29"/>
  <c r="Q637" i="29"/>
  <c r="Q642" i="29"/>
  <c r="Q635" i="29"/>
  <c r="Q638" i="29"/>
  <c r="Q639" i="29"/>
  <c r="Q867" i="29"/>
  <c r="Q862" i="29"/>
  <c r="Q861" i="29"/>
  <c r="Q858" i="29"/>
  <c r="Q864" i="29"/>
  <c r="Q859" i="29"/>
  <c r="Q860" i="29"/>
  <c r="Q863" i="29"/>
  <c r="Q866" i="29"/>
  <c r="Q865" i="29"/>
  <c r="P737" i="29"/>
  <c r="P739" i="29"/>
  <c r="P740" i="29"/>
  <c r="P743" i="29"/>
  <c r="P738" i="29"/>
  <c r="P744" i="29"/>
  <c r="P741" i="29"/>
  <c r="P742" i="29"/>
  <c r="P745" i="29"/>
  <c r="P746" i="29"/>
  <c r="Q808" i="29"/>
  <c r="Q803" i="29"/>
  <c r="Q804" i="29"/>
  <c r="Q800" i="29"/>
  <c r="Q807" i="29"/>
  <c r="Q799" i="29"/>
  <c r="Q802" i="29"/>
  <c r="Q801" i="29"/>
  <c r="Q806" i="29"/>
  <c r="Q805" i="29"/>
  <c r="Q462" i="29"/>
  <c r="Q454" i="29"/>
  <c r="Q460" i="29"/>
  <c r="Q453" i="29"/>
  <c r="Q461" i="29"/>
  <c r="Q456" i="29"/>
  <c r="Q457" i="29"/>
  <c r="Q458" i="29"/>
  <c r="Q459" i="29"/>
  <c r="Q455" i="29"/>
  <c r="Q533" i="29"/>
  <c r="Q535" i="29"/>
  <c r="Q530" i="29"/>
  <c r="Q536" i="29"/>
  <c r="Q534" i="29"/>
  <c r="Q537" i="29"/>
  <c r="Q538" i="29"/>
  <c r="Q529" i="29"/>
  <c r="Q531" i="29"/>
  <c r="Q532" i="29"/>
  <c r="Q846" i="29"/>
  <c r="Q845" i="29"/>
  <c r="Q844" i="29"/>
  <c r="Q852" i="29"/>
  <c r="Q849" i="29"/>
  <c r="Q847" i="29"/>
  <c r="Q851" i="29"/>
  <c r="Q850" i="29"/>
  <c r="Q848" i="29"/>
  <c r="Q853" i="29"/>
  <c r="M405" i="29"/>
  <c r="M377" i="29"/>
  <c r="M391" i="29"/>
  <c r="L401" i="29"/>
  <c r="L403" i="29"/>
  <c r="L399" i="29"/>
  <c r="L396" i="29"/>
  <c r="L394" i="29"/>
  <c r="L402" i="29"/>
  <c r="L400" i="29"/>
  <c r="L395" i="29"/>
  <c r="L398" i="29"/>
  <c r="L397" i="29"/>
  <c r="L387" i="29"/>
  <c r="L382" i="29"/>
  <c r="L386" i="29"/>
  <c r="L380" i="29"/>
  <c r="L381" i="29"/>
  <c r="L384" i="29"/>
  <c r="L389" i="29"/>
  <c r="L388" i="29"/>
  <c r="L385" i="29"/>
  <c r="L383" i="29"/>
  <c r="L411" i="29"/>
  <c r="L417" i="29"/>
  <c r="L416" i="29"/>
  <c r="L412" i="29"/>
  <c r="L409" i="29"/>
  <c r="L413" i="29"/>
  <c r="L414" i="29"/>
  <c r="L410" i="29"/>
  <c r="L408" i="29"/>
  <c r="L415" i="29"/>
  <c r="G20" i="29"/>
  <c r="G19" i="29"/>
  <c r="G18" i="29"/>
  <c r="G1065" i="29" s="1"/>
  <c r="G1086" i="29" s="1"/>
  <c r="K970" i="29"/>
  <c r="L379" i="29"/>
  <c r="L378" i="29"/>
  <c r="L392" i="29"/>
  <c r="L393" i="29"/>
  <c r="P1041" i="29"/>
  <c r="AI692" i="29"/>
  <c r="J1093" i="29"/>
  <c r="K974" i="29"/>
  <c r="F256" i="14"/>
  <c r="G228" i="14"/>
  <c r="AI995" i="29"/>
  <c r="O1064" i="29"/>
  <c r="P122" i="14"/>
  <c r="O997" i="29"/>
  <c r="O991" i="29"/>
  <c r="O1097" i="29" s="1"/>
  <c r="N1094" i="29"/>
  <c r="N1049" i="29"/>
  <c r="AI1049" i="29" s="1"/>
  <c r="O1063" i="29"/>
  <c r="L407" i="29"/>
  <c r="L406" i="29"/>
  <c r="P1037" i="29"/>
  <c r="O986" i="29"/>
  <c r="O988" i="29"/>
  <c r="O996" i="29"/>
  <c r="O692" i="29"/>
  <c r="O1003" i="29" s="1"/>
  <c r="O1004" i="29"/>
  <c r="O1062" i="29" s="1"/>
  <c r="O992" i="29"/>
  <c r="O995" i="29"/>
  <c r="P1044" i="29"/>
  <c r="Q887" i="29"/>
  <c r="Q1020" i="29" s="1"/>
  <c r="Q1074" i="29"/>
  <c r="Q1075" i="29" s="1"/>
  <c r="AI990" i="29"/>
  <c r="K977" i="29"/>
  <c r="K1103" i="29" s="1"/>
  <c r="N966" i="29"/>
  <c r="N1060" i="29"/>
  <c r="R690" i="29"/>
  <c r="R1001" i="29" s="1"/>
  <c r="M1000" i="29"/>
  <c r="P1043" i="29"/>
  <c r="P694" i="29"/>
  <c r="P1005" i="29" s="1"/>
  <c r="P695" i="29"/>
  <c r="P1006" i="29" s="1"/>
  <c r="P693" i="29"/>
  <c r="P1004" i="29" s="1"/>
  <c r="P1042" i="29"/>
  <c r="P699" i="29"/>
  <c r="P700" i="29"/>
  <c r="P1011" i="29" s="1"/>
  <c r="P698" i="29"/>
  <c r="P1009" i="29" s="1"/>
  <c r="O989" i="29"/>
  <c r="P985" i="29"/>
  <c r="O993" i="29"/>
  <c r="P1036" i="29"/>
  <c r="P1045" i="29"/>
  <c r="AI987" i="29"/>
  <c r="O987" i="29"/>
  <c r="Q696" i="29"/>
  <c r="Q1007" i="29" s="1"/>
  <c r="Q701" i="29"/>
  <c r="Q1012" i="29" s="1"/>
  <c r="Q691" i="29"/>
  <c r="Q1002" i="29" s="1"/>
  <c r="R984" i="29"/>
  <c r="O990" i="29"/>
  <c r="O1096" i="29" s="1"/>
  <c r="O994" i="29"/>
  <c r="AI697" i="29"/>
  <c r="O697" i="29"/>
  <c r="O1008" i="29" s="1"/>
  <c r="K972" i="29"/>
  <c r="K975" i="29"/>
  <c r="K978" i="29"/>
  <c r="K1104" i="29" s="1"/>
  <c r="K976" i="29"/>
  <c r="K1102" i="29" s="1"/>
  <c r="K971" i="29"/>
  <c r="P1038" i="29"/>
  <c r="O942" i="29"/>
  <c r="O1048" i="29" s="1"/>
  <c r="O1047" i="29"/>
  <c r="M1031" i="29"/>
  <c r="M1114" i="29"/>
  <c r="M1128" i="29" s="1"/>
  <c r="N998" i="29"/>
  <c r="N999" i="29"/>
  <c r="P1018" i="29"/>
  <c r="K979" i="29"/>
  <c r="K1105" i="29" s="1"/>
  <c r="L967" i="29"/>
  <c r="P1046" i="29"/>
  <c r="O464" i="29"/>
  <c r="P1040" i="29"/>
  <c r="N897" i="29"/>
  <c r="N1030" i="29" s="1"/>
  <c r="N1029" i="29"/>
  <c r="K968" i="29"/>
  <c r="O897" i="29"/>
  <c r="O1030" i="29" s="1"/>
  <c r="O1029" i="29"/>
  <c r="Q1018" i="29"/>
  <c r="AI883" i="29"/>
  <c r="AI896" i="29" s="1"/>
  <c r="P1039" i="29"/>
  <c r="AI464" i="29"/>
  <c r="K969" i="29"/>
  <c r="K973" i="29"/>
  <c r="K1099" i="29" s="1"/>
  <c r="I982" i="29"/>
  <c r="J981" i="29"/>
  <c r="J1085" i="29" s="1"/>
  <c r="J980" i="29"/>
  <c r="M702" i="29"/>
  <c r="M1013" i="29" s="1"/>
  <c r="M1015" i="29" s="1"/>
  <c r="AI598" i="29"/>
  <c r="AI599" i="29" s="1"/>
  <c r="P941" i="29"/>
  <c r="P508" i="29"/>
  <c r="P509" i="29" s="1"/>
  <c r="P837" i="29"/>
  <c r="P838" i="29" s="1"/>
  <c r="P882" i="29"/>
  <c r="P883" i="29" s="1"/>
  <c r="P553" i="29"/>
  <c r="P554" i="29" s="1"/>
  <c r="P688" i="29"/>
  <c r="P689" i="29" s="1"/>
  <c r="O747" i="29"/>
  <c r="O748" i="29" s="1"/>
  <c r="P792" i="29"/>
  <c r="P793" i="29" s="1"/>
  <c r="P463" i="29"/>
  <c r="O598" i="29"/>
  <c r="O599" i="29" s="1"/>
  <c r="P643" i="29"/>
  <c r="P644" i="29" s="1"/>
  <c r="AI747" i="29"/>
  <c r="AI748" i="29" s="1"/>
  <c r="K418" i="29"/>
  <c r="K419" i="29" s="1"/>
  <c r="Q497" i="29"/>
  <c r="Q496" i="29"/>
  <c r="Q618" i="29"/>
  <c r="Q617" i="29"/>
  <c r="Q528" i="29"/>
  <c r="Q527" i="29"/>
  <c r="P587" i="29"/>
  <c r="P586" i="29"/>
  <c r="Q469" i="29"/>
  <c r="Q468" i="29"/>
  <c r="Q541" i="29"/>
  <c r="Q542" i="29"/>
  <c r="Q798" i="29"/>
  <c r="Q797" i="29"/>
  <c r="Q843" i="29"/>
  <c r="Q842" i="29"/>
  <c r="Q677" i="29"/>
  <c r="Q676" i="29"/>
  <c r="Q811" i="29"/>
  <c r="Q812" i="29"/>
  <c r="Q857" i="29"/>
  <c r="Q856" i="29"/>
  <c r="P707" i="29"/>
  <c r="P708" i="29"/>
  <c r="Q826" i="29"/>
  <c r="Q825" i="29"/>
  <c r="Q871" i="29"/>
  <c r="Q870" i="29"/>
  <c r="P722" i="29"/>
  <c r="P721" i="29"/>
  <c r="Q649" i="29"/>
  <c r="Q648" i="29"/>
  <c r="Q423" i="29"/>
  <c r="Q424" i="29"/>
  <c r="Q901" i="29"/>
  <c r="Q902" i="29"/>
  <c r="Q1046" i="29"/>
  <c r="Q753" i="29"/>
  <c r="Q752" i="29"/>
  <c r="P736" i="29"/>
  <c r="P735" i="29"/>
  <c r="Q662" i="29"/>
  <c r="Q663" i="29"/>
  <c r="Q437" i="29"/>
  <c r="Q438" i="29"/>
  <c r="Q915" i="29"/>
  <c r="Q916" i="29"/>
  <c r="Q766" i="29"/>
  <c r="Q767" i="29"/>
  <c r="Q603" i="29"/>
  <c r="Q604" i="29"/>
  <c r="Q452" i="29"/>
  <c r="Q451" i="29"/>
  <c r="Q929" i="29"/>
  <c r="Q930" i="29"/>
  <c r="P572" i="29"/>
  <c r="P573" i="29"/>
  <c r="Q780" i="29"/>
  <c r="Q781" i="29"/>
  <c r="Q483" i="29"/>
  <c r="Q482" i="29"/>
  <c r="Q632" i="29"/>
  <c r="Q631" i="29"/>
  <c r="Q514" i="29"/>
  <c r="Q513" i="29"/>
  <c r="P558" i="29"/>
  <c r="P559" i="29"/>
  <c r="P890" i="29"/>
  <c r="P1023" i="29" s="1"/>
  <c r="P892" i="29"/>
  <c r="P1025" i="29" s="1"/>
  <c r="P891" i="29"/>
  <c r="P1024" i="29" s="1"/>
  <c r="P893" i="29"/>
  <c r="P1026" i="29" s="1"/>
  <c r="P895" i="29"/>
  <c r="P1028" i="29" s="1"/>
  <c r="P889" i="29"/>
  <c r="P1022" i="29" s="1"/>
  <c r="P888" i="29"/>
  <c r="P1021" i="29" s="1"/>
  <c r="P894" i="29"/>
  <c r="P1027" i="29" s="1"/>
  <c r="P886" i="29"/>
  <c r="P887" i="29"/>
  <c r="P1020" i="29" s="1"/>
  <c r="Q892" i="29"/>
  <c r="Q1025" i="29" s="1"/>
  <c r="Q894" i="29"/>
  <c r="Q1027" i="29" s="1"/>
  <c r="Q886" i="29"/>
  <c r="Q893" i="29"/>
  <c r="Q1026" i="29" s="1"/>
  <c r="Q890" i="29"/>
  <c r="Q1023" i="29" s="1"/>
  <c r="Q891" i="29"/>
  <c r="Q1024" i="29" s="1"/>
  <c r="Q895" i="29"/>
  <c r="Q1028" i="29" s="1"/>
  <c r="Q889" i="29"/>
  <c r="Q1022" i="29" s="1"/>
  <c r="Q888" i="29"/>
  <c r="Q1021" i="29" s="1"/>
  <c r="R51" i="29"/>
  <c r="R50" i="29"/>
  <c r="R885" i="29" s="1"/>
  <c r="R555" i="29"/>
  <c r="AI1096" i="29"/>
  <c r="C216" i="54" s="1"/>
  <c r="S187" i="14"/>
  <c r="S188" i="14"/>
  <c r="AI1097" i="29"/>
  <c r="S465" i="29"/>
  <c r="S510" i="29"/>
  <c r="S645" i="29"/>
  <c r="S898" i="29"/>
  <c r="T54" i="29"/>
  <c r="T1033" i="29" s="1"/>
  <c r="M227" i="14"/>
  <c r="L255" i="14" s="1"/>
  <c r="M124" i="14"/>
  <c r="M119" i="14" s="1"/>
  <c r="M81" i="14"/>
  <c r="H83" i="14"/>
  <c r="H225" i="14" s="1"/>
  <c r="G253" i="14" s="1"/>
  <c r="H17" i="29"/>
  <c r="S600" i="29"/>
  <c r="O154" i="14"/>
  <c r="O155" i="14" s="1"/>
  <c r="N78" i="14"/>
  <c r="H103" i="14"/>
  <c r="I101" i="14" s="1"/>
  <c r="S44" i="29"/>
  <c r="S1061" i="29" s="1"/>
  <c r="Q226" i="14"/>
  <c r="P254" i="14" s="1"/>
  <c r="Q76" i="14"/>
  <c r="O129" i="14"/>
  <c r="S749" i="29"/>
  <c r="T46" i="29"/>
  <c r="S839" i="29"/>
  <c r="T48" i="29"/>
  <c r="U196" i="14"/>
  <c r="U195" i="14"/>
  <c r="I94" i="14"/>
  <c r="J95" i="14" s="1"/>
  <c r="I90" i="14"/>
  <c r="G105" i="14"/>
  <c r="G107" i="14" s="1"/>
  <c r="H106" i="14" s="1"/>
  <c r="G117" i="14"/>
  <c r="G111" i="14" s="1"/>
  <c r="S420" i="29"/>
  <c r="S794" i="29"/>
  <c r="T47" i="29"/>
  <c r="R75" i="14"/>
  <c r="S191" i="14"/>
  <c r="S192" i="14"/>
  <c r="R704" i="29"/>
  <c r="S45" i="29"/>
  <c r="S22" i="29"/>
  <c r="S1069" i="29" s="1"/>
  <c r="S52" i="29"/>
  <c r="T163" i="14"/>
  <c r="S131" i="14"/>
  <c r="T82" i="14" s="1"/>
  <c r="T943" i="29" s="1"/>
  <c r="J1113" i="29"/>
  <c r="J1127" i="29" s="1"/>
  <c r="N375" i="29"/>
  <c r="O1084" i="29"/>
  <c r="AI36" i="29"/>
  <c r="AI966" i="29" s="1"/>
  <c r="F257" i="14" l="1"/>
  <c r="G1110" i="29"/>
  <c r="R834" i="29"/>
  <c r="R835" i="29"/>
  <c r="R829" i="29"/>
  <c r="R828" i="29"/>
  <c r="R831" i="29"/>
  <c r="R832" i="29"/>
  <c r="R830" i="29"/>
  <c r="R827" i="29"/>
  <c r="R833" i="29"/>
  <c r="R836" i="29"/>
  <c r="R522" i="29"/>
  <c r="R520" i="29"/>
  <c r="R521" i="29"/>
  <c r="R523" i="29"/>
  <c r="R515" i="29"/>
  <c r="R518" i="29"/>
  <c r="R517" i="29"/>
  <c r="R519" i="29"/>
  <c r="R524" i="29"/>
  <c r="R516" i="29"/>
  <c r="R488" i="29"/>
  <c r="R484" i="29"/>
  <c r="R491" i="29"/>
  <c r="R492" i="29"/>
  <c r="R487" i="29"/>
  <c r="R490" i="29"/>
  <c r="R485" i="29"/>
  <c r="R489" i="29"/>
  <c r="R493" i="29"/>
  <c r="R486" i="29"/>
  <c r="R431" i="29"/>
  <c r="R432" i="29"/>
  <c r="R433" i="29"/>
  <c r="R428" i="29"/>
  <c r="R434" i="29"/>
  <c r="R427" i="29"/>
  <c r="R429" i="29"/>
  <c r="R430" i="29"/>
  <c r="R426" i="29"/>
  <c r="R425" i="29"/>
  <c r="R720" i="29"/>
  <c r="R706" i="29"/>
  <c r="R734" i="29"/>
  <c r="R806" i="29"/>
  <c r="R804" i="29"/>
  <c r="R807" i="29"/>
  <c r="R803" i="29"/>
  <c r="R802" i="29"/>
  <c r="R800" i="29"/>
  <c r="R799" i="29"/>
  <c r="R801" i="29"/>
  <c r="R808" i="29"/>
  <c r="R805" i="29"/>
  <c r="R552" i="29"/>
  <c r="R543" i="29"/>
  <c r="R547" i="29"/>
  <c r="R544" i="29"/>
  <c r="R546" i="29"/>
  <c r="R549" i="29"/>
  <c r="R545" i="29"/>
  <c r="R551" i="29"/>
  <c r="R550" i="29"/>
  <c r="R548" i="29"/>
  <c r="R471" i="29"/>
  <c r="R475" i="29"/>
  <c r="R476" i="29"/>
  <c r="R472" i="29"/>
  <c r="R478" i="29"/>
  <c r="R470" i="29"/>
  <c r="R479" i="29"/>
  <c r="R474" i="29"/>
  <c r="R477" i="29"/>
  <c r="R473" i="29"/>
  <c r="R446" i="29"/>
  <c r="R447" i="29"/>
  <c r="R441" i="29"/>
  <c r="R445" i="29"/>
  <c r="R442" i="29"/>
  <c r="R443" i="29"/>
  <c r="R444" i="29"/>
  <c r="R439" i="29"/>
  <c r="R440" i="29"/>
  <c r="R448" i="29"/>
  <c r="S481" i="29"/>
  <c r="S495" i="29"/>
  <c r="S467" i="29"/>
  <c r="S779" i="29"/>
  <c r="S751" i="29"/>
  <c r="S765" i="29"/>
  <c r="R557" i="29"/>
  <c r="R585" i="29"/>
  <c r="R571" i="29"/>
  <c r="R820" i="29"/>
  <c r="R814" i="29"/>
  <c r="R819" i="29"/>
  <c r="R821" i="29"/>
  <c r="R816" i="29"/>
  <c r="R822" i="29"/>
  <c r="R815" i="29"/>
  <c r="R817" i="29"/>
  <c r="R818" i="29"/>
  <c r="R813" i="29"/>
  <c r="R628" i="29"/>
  <c r="R621" i="29"/>
  <c r="R624" i="29"/>
  <c r="R622" i="29"/>
  <c r="R625" i="29"/>
  <c r="R619" i="29"/>
  <c r="R623" i="29"/>
  <c r="R620" i="29"/>
  <c r="R626" i="29"/>
  <c r="R627" i="29"/>
  <c r="R652" i="29"/>
  <c r="R659" i="29"/>
  <c r="R656" i="29"/>
  <c r="R650" i="29"/>
  <c r="R655" i="29"/>
  <c r="R651" i="29"/>
  <c r="R658" i="29"/>
  <c r="R657" i="29"/>
  <c r="R653" i="29"/>
  <c r="R654" i="29"/>
  <c r="S422" i="29"/>
  <c r="S450" i="29"/>
  <c r="S436" i="29"/>
  <c r="S869" i="29"/>
  <c r="S855" i="29"/>
  <c r="S841" i="29"/>
  <c r="S512" i="29"/>
  <c r="S526" i="29"/>
  <c r="S540" i="29"/>
  <c r="S630" i="29"/>
  <c r="S616" i="29"/>
  <c r="S602" i="29"/>
  <c r="R789" i="29"/>
  <c r="R787" i="29"/>
  <c r="R782" i="29"/>
  <c r="R783" i="29"/>
  <c r="R791" i="29"/>
  <c r="R785" i="29"/>
  <c r="R786" i="29"/>
  <c r="R784" i="29"/>
  <c r="R788" i="29"/>
  <c r="R790" i="29"/>
  <c r="R636" i="29"/>
  <c r="R637" i="29"/>
  <c r="R635" i="29"/>
  <c r="R633" i="29"/>
  <c r="R642" i="29"/>
  <c r="R634" i="29"/>
  <c r="R638" i="29"/>
  <c r="R639" i="29"/>
  <c r="R640" i="29"/>
  <c r="R641" i="29"/>
  <c r="R669" i="29"/>
  <c r="R666" i="29"/>
  <c r="R667" i="29"/>
  <c r="R672" i="29"/>
  <c r="R673" i="29"/>
  <c r="R668" i="29"/>
  <c r="R664" i="29"/>
  <c r="R665" i="29"/>
  <c r="R671" i="29"/>
  <c r="R670" i="29"/>
  <c r="R770" i="29"/>
  <c r="R771" i="29"/>
  <c r="R768" i="29"/>
  <c r="R772" i="29"/>
  <c r="R777" i="29"/>
  <c r="R774" i="29"/>
  <c r="R775" i="29"/>
  <c r="R769" i="29"/>
  <c r="R773" i="29"/>
  <c r="R776" i="29"/>
  <c r="R938" i="29"/>
  <c r="R935" i="29"/>
  <c r="R932" i="29"/>
  <c r="R931" i="29"/>
  <c r="R937" i="29"/>
  <c r="R939" i="29"/>
  <c r="R940" i="29"/>
  <c r="R933" i="29"/>
  <c r="R936" i="29"/>
  <c r="R934" i="29"/>
  <c r="R614" i="29"/>
  <c r="R611" i="29"/>
  <c r="R610" i="29"/>
  <c r="R605" i="29"/>
  <c r="R613" i="29"/>
  <c r="R607" i="29"/>
  <c r="R612" i="29"/>
  <c r="R609" i="29"/>
  <c r="R606" i="29"/>
  <c r="R608" i="29"/>
  <c r="Q592" i="29"/>
  <c r="Q593" i="29"/>
  <c r="Q591" i="29"/>
  <c r="Q597" i="29"/>
  <c r="Q590" i="29"/>
  <c r="Q594" i="29"/>
  <c r="Q589" i="29"/>
  <c r="Q588" i="29"/>
  <c r="Q596" i="29"/>
  <c r="Q595" i="29"/>
  <c r="R683" i="29"/>
  <c r="R685" i="29"/>
  <c r="R682" i="29"/>
  <c r="R678" i="29"/>
  <c r="R687" i="29"/>
  <c r="R679" i="29"/>
  <c r="R680" i="29"/>
  <c r="R684" i="29"/>
  <c r="R681" i="29"/>
  <c r="R686" i="29"/>
  <c r="S928" i="29"/>
  <c r="S900" i="29"/>
  <c r="S914" i="29"/>
  <c r="S647" i="29"/>
  <c r="S675" i="29"/>
  <c r="S661" i="29"/>
  <c r="Q726" i="29"/>
  <c r="Q727" i="29"/>
  <c r="Q729" i="29"/>
  <c r="Q730" i="29"/>
  <c r="Q731" i="29"/>
  <c r="Q723" i="29"/>
  <c r="Q732" i="29"/>
  <c r="Q724" i="29"/>
  <c r="Q725" i="29"/>
  <c r="Q728" i="29"/>
  <c r="R759" i="29"/>
  <c r="R763" i="29"/>
  <c r="R758" i="29"/>
  <c r="R755" i="29"/>
  <c r="R761" i="29"/>
  <c r="R756" i="29"/>
  <c r="R754" i="29"/>
  <c r="R757" i="29"/>
  <c r="R760" i="29"/>
  <c r="R762" i="29"/>
  <c r="R903" i="29"/>
  <c r="R912" i="29"/>
  <c r="R910" i="29"/>
  <c r="R907" i="29"/>
  <c r="R904" i="29"/>
  <c r="R909" i="29"/>
  <c r="R911" i="29"/>
  <c r="R905" i="29"/>
  <c r="R906" i="29"/>
  <c r="R908" i="29"/>
  <c r="Q579" i="29"/>
  <c r="Q581" i="29"/>
  <c r="Q576" i="29"/>
  <c r="Q574" i="29"/>
  <c r="Q582" i="29"/>
  <c r="Q583" i="29"/>
  <c r="Q575" i="29"/>
  <c r="Q580" i="29"/>
  <c r="Q577" i="29"/>
  <c r="Q578" i="29"/>
  <c r="R875" i="29"/>
  <c r="R872" i="29"/>
  <c r="R876" i="29"/>
  <c r="R874" i="29"/>
  <c r="R877" i="29"/>
  <c r="R878" i="29"/>
  <c r="R881" i="29"/>
  <c r="R873" i="29"/>
  <c r="R879" i="29"/>
  <c r="R880" i="29"/>
  <c r="S810" i="29"/>
  <c r="S824" i="29"/>
  <c r="S796" i="29"/>
  <c r="Q715" i="29"/>
  <c r="Q718" i="29"/>
  <c r="Q713" i="29"/>
  <c r="Q710" i="29"/>
  <c r="Q714" i="29"/>
  <c r="Q711" i="29"/>
  <c r="Q712" i="29"/>
  <c r="Q717" i="29"/>
  <c r="Q709" i="29"/>
  <c r="Q716" i="29"/>
  <c r="R919" i="29"/>
  <c r="R926" i="29"/>
  <c r="R920" i="29"/>
  <c r="R924" i="29"/>
  <c r="R925" i="29"/>
  <c r="R918" i="29"/>
  <c r="R922" i="29"/>
  <c r="R917" i="29"/>
  <c r="R921" i="29"/>
  <c r="R923" i="29"/>
  <c r="Q563" i="29"/>
  <c r="Q562" i="29"/>
  <c r="Q566" i="29"/>
  <c r="Q561" i="29"/>
  <c r="Q568" i="29"/>
  <c r="Q560" i="29"/>
  <c r="Q564" i="29"/>
  <c r="Q567" i="29"/>
  <c r="Q565" i="29"/>
  <c r="Q569" i="29"/>
  <c r="R863" i="29"/>
  <c r="R860" i="29"/>
  <c r="R862" i="29"/>
  <c r="R867" i="29"/>
  <c r="R858" i="29"/>
  <c r="R859" i="29"/>
  <c r="R866" i="29"/>
  <c r="R865" i="29"/>
  <c r="R861" i="29"/>
  <c r="R864" i="29"/>
  <c r="Q742" i="29"/>
  <c r="Q741" i="29"/>
  <c r="Q740" i="29"/>
  <c r="Q738" i="29"/>
  <c r="Q737" i="29"/>
  <c r="Q745" i="29"/>
  <c r="Q746" i="29"/>
  <c r="Q739" i="29"/>
  <c r="Q743" i="29"/>
  <c r="Q744" i="29"/>
  <c r="R529" i="29"/>
  <c r="R532" i="29"/>
  <c r="R536" i="29"/>
  <c r="R534" i="29"/>
  <c r="R533" i="29"/>
  <c r="R535" i="29"/>
  <c r="R538" i="29"/>
  <c r="R530" i="29"/>
  <c r="R537" i="29"/>
  <c r="R531" i="29"/>
  <c r="R505" i="29"/>
  <c r="R506" i="29"/>
  <c r="R501" i="29"/>
  <c r="R498" i="29"/>
  <c r="R504" i="29"/>
  <c r="R499" i="29"/>
  <c r="R503" i="29"/>
  <c r="R500" i="29"/>
  <c r="R507" i="29"/>
  <c r="R502" i="29"/>
  <c r="R457" i="29"/>
  <c r="R461" i="29"/>
  <c r="R454" i="29"/>
  <c r="R453" i="29"/>
  <c r="R462" i="29"/>
  <c r="R456" i="29"/>
  <c r="R460" i="29"/>
  <c r="R459" i="29"/>
  <c r="R455" i="29"/>
  <c r="R458" i="29"/>
  <c r="R850" i="29"/>
  <c r="R846" i="29"/>
  <c r="R845" i="29"/>
  <c r="R848" i="29"/>
  <c r="R849" i="29"/>
  <c r="R852" i="29"/>
  <c r="R853" i="29"/>
  <c r="R844" i="29"/>
  <c r="R847" i="29"/>
  <c r="R851" i="29"/>
  <c r="N391" i="29"/>
  <c r="N405" i="29"/>
  <c r="N377" i="29"/>
  <c r="M403" i="29"/>
  <c r="M395" i="29"/>
  <c r="M399" i="29"/>
  <c r="M400" i="29"/>
  <c r="M396" i="29"/>
  <c r="M402" i="29"/>
  <c r="M397" i="29"/>
  <c r="M394" i="29"/>
  <c r="M401" i="29"/>
  <c r="M398" i="29"/>
  <c r="M388" i="29"/>
  <c r="M386" i="29"/>
  <c r="M387" i="29"/>
  <c r="M384" i="29"/>
  <c r="M381" i="29"/>
  <c r="M380" i="29"/>
  <c r="M383" i="29"/>
  <c r="M382" i="29"/>
  <c r="M385" i="29"/>
  <c r="M389" i="29"/>
  <c r="M409" i="29"/>
  <c r="M413" i="29"/>
  <c r="M411" i="29"/>
  <c r="M417" i="29"/>
  <c r="M415" i="29"/>
  <c r="M412" i="29"/>
  <c r="M416" i="29"/>
  <c r="M408" i="29"/>
  <c r="M410" i="29"/>
  <c r="M414" i="29"/>
  <c r="H19" i="29"/>
  <c r="H18" i="29"/>
  <c r="H1065" i="29" s="1"/>
  <c r="H1086" i="29" s="1"/>
  <c r="H20" i="29"/>
  <c r="M378" i="29"/>
  <c r="M379" i="29"/>
  <c r="M393" i="29"/>
  <c r="M392" i="29"/>
  <c r="P995" i="29"/>
  <c r="K1093" i="29"/>
  <c r="O1049" i="29"/>
  <c r="P994" i="29"/>
  <c r="Q1041" i="29"/>
  <c r="G256" i="14"/>
  <c r="H228" i="14"/>
  <c r="P991" i="29"/>
  <c r="P1097" i="29" s="1"/>
  <c r="Q122" i="14"/>
  <c r="G23" i="29"/>
  <c r="P1062" i="29"/>
  <c r="O1094" i="29"/>
  <c r="S984" i="29"/>
  <c r="M406" i="29"/>
  <c r="M407" i="29"/>
  <c r="O1031" i="29"/>
  <c r="Q1036" i="29"/>
  <c r="P992" i="29"/>
  <c r="R895" i="29"/>
  <c r="R1028" i="29" s="1"/>
  <c r="R1074" i="29"/>
  <c r="R1075" i="29" s="1"/>
  <c r="N1031" i="29"/>
  <c r="P989" i="29"/>
  <c r="P697" i="29"/>
  <c r="P1008" i="29" s="1"/>
  <c r="P1010" i="29"/>
  <c r="P1063" i="29" s="1"/>
  <c r="P1064" i="29"/>
  <c r="P692" i="29"/>
  <c r="P1003" i="29" s="1"/>
  <c r="P997" i="29"/>
  <c r="Q1035" i="29"/>
  <c r="P996" i="29"/>
  <c r="G1066" i="29"/>
  <c r="G1100" i="29" s="1"/>
  <c r="G1067" i="29"/>
  <c r="G1101" i="29" s="1"/>
  <c r="O966" i="29"/>
  <c r="O1060" i="29"/>
  <c r="P993" i="29"/>
  <c r="P987" i="29"/>
  <c r="P990" i="29"/>
  <c r="P1096" i="29" s="1"/>
  <c r="AI998" i="29"/>
  <c r="S690" i="29"/>
  <c r="S1001" i="29" s="1"/>
  <c r="Q1038" i="29"/>
  <c r="Q985" i="29"/>
  <c r="Q694" i="29"/>
  <c r="Q1005" i="29" s="1"/>
  <c r="Q693" i="29"/>
  <c r="Q1004" i="29" s="1"/>
  <c r="Q695" i="29"/>
  <c r="R1034" i="29"/>
  <c r="Q1043" i="29"/>
  <c r="P986" i="29"/>
  <c r="Q700" i="29"/>
  <c r="Q1011" i="29" s="1"/>
  <c r="Q699" i="29"/>
  <c r="Q698" i="29"/>
  <c r="Q1009" i="29" s="1"/>
  <c r="R696" i="29"/>
  <c r="R1007" i="29" s="1"/>
  <c r="R701" i="29"/>
  <c r="R1012" i="29" s="1"/>
  <c r="R691" i="29"/>
  <c r="R1002" i="29" s="1"/>
  <c r="P988" i="29"/>
  <c r="L970" i="29"/>
  <c r="L978" i="29"/>
  <c r="L1104" i="29" s="1"/>
  <c r="L979" i="29"/>
  <c r="L1105" i="29" s="1"/>
  <c r="L969" i="29"/>
  <c r="L971" i="29"/>
  <c r="L975" i="29"/>
  <c r="L973" i="29"/>
  <c r="L974" i="29"/>
  <c r="Q896" i="29"/>
  <c r="Q1019" i="29"/>
  <c r="Q1106" i="29" s="1"/>
  <c r="Q1116" i="29" s="1"/>
  <c r="L977" i="29"/>
  <c r="L1103" i="29" s="1"/>
  <c r="P464" i="29"/>
  <c r="Q1042" i="29"/>
  <c r="AI999" i="29"/>
  <c r="N1000" i="29"/>
  <c r="Q1039" i="29"/>
  <c r="Q1037" i="29"/>
  <c r="AI897" i="29"/>
  <c r="AI1030" i="29" s="1"/>
  <c r="AI1029" i="29"/>
  <c r="O998" i="29"/>
  <c r="L972" i="29"/>
  <c r="Q1040" i="29"/>
  <c r="P942" i="29"/>
  <c r="P1048" i="29" s="1"/>
  <c r="P1047" i="29"/>
  <c r="O999" i="29"/>
  <c r="R1018" i="29"/>
  <c r="P896" i="29"/>
  <c r="P1019" i="29"/>
  <c r="P1106" i="29" s="1"/>
  <c r="P1116" i="29" s="1"/>
  <c r="Q1045" i="29"/>
  <c r="L968" i="29"/>
  <c r="Q1044" i="29"/>
  <c r="L976" i="29"/>
  <c r="L1102" i="29" s="1"/>
  <c r="M967" i="29"/>
  <c r="J982" i="29"/>
  <c r="K981" i="29"/>
  <c r="K1085" i="29" s="1"/>
  <c r="K980" i="29"/>
  <c r="N703" i="29"/>
  <c r="N1014" i="29" s="1"/>
  <c r="O703" i="29"/>
  <c r="O1014" i="29" s="1"/>
  <c r="AI703" i="29"/>
  <c r="AI1062" i="29"/>
  <c r="Q941" i="29"/>
  <c r="AI1063" i="29"/>
  <c r="AI1064" i="29"/>
  <c r="Q882" i="29"/>
  <c r="Q883" i="29" s="1"/>
  <c r="Q508" i="29"/>
  <c r="Q509" i="29" s="1"/>
  <c r="P747" i="29"/>
  <c r="P748" i="29" s="1"/>
  <c r="Q553" i="29"/>
  <c r="Q554" i="29" s="1"/>
  <c r="Q643" i="29"/>
  <c r="Q644" i="29" s="1"/>
  <c r="Q792" i="29"/>
  <c r="Q793" i="29" s="1"/>
  <c r="Q463" i="29"/>
  <c r="Q688" i="29"/>
  <c r="Q689" i="29" s="1"/>
  <c r="P598" i="29"/>
  <c r="P599" i="29" s="1"/>
  <c r="Q837" i="29"/>
  <c r="Q838" i="29" s="1"/>
  <c r="L418" i="29"/>
  <c r="L419" i="29" s="1"/>
  <c r="R886" i="29"/>
  <c r="R915" i="29"/>
  <c r="R916" i="29"/>
  <c r="R891" i="29"/>
  <c r="R1024" i="29" s="1"/>
  <c r="Q559" i="29"/>
  <c r="Q558" i="29"/>
  <c r="R618" i="29"/>
  <c r="R617" i="29"/>
  <c r="R826" i="29"/>
  <c r="R825" i="29"/>
  <c r="R649" i="29"/>
  <c r="R648" i="29"/>
  <c r="R842" i="29"/>
  <c r="R843" i="29"/>
  <c r="R469" i="29"/>
  <c r="R468" i="29"/>
  <c r="R857" i="29"/>
  <c r="R856" i="29"/>
  <c r="Q572" i="29"/>
  <c r="Q573" i="29"/>
  <c r="R929" i="29"/>
  <c r="R930" i="29"/>
  <c r="R632" i="29"/>
  <c r="R631" i="29"/>
  <c r="R812" i="29"/>
  <c r="R811" i="29"/>
  <c r="R870" i="29"/>
  <c r="R871" i="29"/>
  <c r="R892" i="29"/>
  <c r="R1025" i="29" s="1"/>
  <c r="R887" i="29"/>
  <c r="R1020" i="29" s="1"/>
  <c r="Q586" i="29"/>
  <c r="Q587" i="29"/>
  <c r="R604" i="29"/>
  <c r="R603" i="29"/>
  <c r="R797" i="29"/>
  <c r="R798" i="29"/>
  <c r="R662" i="29"/>
  <c r="R663" i="29"/>
  <c r="R424" i="29"/>
  <c r="R423" i="29"/>
  <c r="R894" i="29"/>
  <c r="R1027" i="29" s="1"/>
  <c r="R513" i="29"/>
  <c r="R514" i="29"/>
  <c r="R676" i="29"/>
  <c r="R677" i="29"/>
  <c r="R438" i="29"/>
  <c r="R437" i="29"/>
  <c r="R528" i="29"/>
  <c r="R527" i="29"/>
  <c r="R753" i="29"/>
  <c r="R752" i="29"/>
  <c r="R451" i="29"/>
  <c r="R452" i="29"/>
  <c r="Q708" i="29"/>
  <c r="Q707" i="29"/>
  <c r="R888" i="29"/>
  <c r="R1021" i="29" s="1"/>
  <c r="R541" i="29"/>
  <c r="R542" i="29"/>
  <c r="R483" i="29"/>
  <c r="R482" i="29"/>
  <c r="R767" i="29"/>
  <c r="R766" i="29"/>
  <c r="Q721" i="29"/>
  <c r="Q722" i="29"/>
  <c r="R890" i="29"/>
  <c r="R1023" i="29" s="1"/>
  <c r="R893" i="29"/>
  <c r="R1026" i="29" s="1"/>
  <c r="R901" i="29"/>
  <c r="R902" i="29"/>
  <c r="R497" i="29"/>
  <c r="R496" i="29"/>
  <c r="R781" i="29"/>
  <c r="R780" i="29"/>
  <c r="Q736" i="29"/>
  <c r="Q735" i="29"/>
  <c r="AI1106" i="29"/>
  <c r="N1116" i="29"/>
  <c r="S50" i="29"/>
  <c r="S885" i="29" s="1"/>
  <c r="S51" i="29"/>
  <c r="P129" i="14"/>
  <c r="S555" i="29"/>
  <c r="T188" i="14"/>
  <c r="T187" i="14"/>
  <c r="T465" i="29"/>
  <c r="T898" i="29"/>
  <c r="U54" i="29"/>
  <c r="U1033" i="29" s="1"/>
  <c r="T645" i="29"/>
  <c r="T510" i="29"/>
  <c r="N227" i="14"/>
  <c r="M255" i="14" s="1"/>
  <c r="N124" i="14"/>
  <c r="N119" i="14" s="1"/>
  <c r="N81" i="14"/>
  <c r="I91" i="14"/>
  <c r="J92" i="14" s="1"/>
  <c r="I87" i="14"/>
  <c r="T839" i="29"/>
  <c r="U48" i="29"/>
  <c r="J96" i="14"/>
  <c r="J97" i="14" s="1"/>
  <c r="K98" i="14" s="1"/>
  <c r="T191" i="14"/>
  <c r="T192" i="14"/>
  <c r="G126" i="14"/>
  <c r="G138" i="14"/>
  <c r="G139" i="14" s="1"/>
  <c r="T600" i="29"/>
  <c r="M84" i="14"/>
  <c r="M85" i="14"/>
  <c r="N86" i="14" s="1"/>
  <c r="R226" i="14"/>
  <c r="Q254" i="14" s="1"/>
  <c r="R76" i="14"/>
  <c r="S75" i="14"/>
  <c r="T749" i="29"/>
  <c r="U46" i="29"/>
  <c r="T420" i="29"/>
  <c r="S704" i="29"/>
  <c r="T45" i="29"/>
  <c r="T794" i="29"/>
  <c r="U47" i="29"/>
  <c r="H117" i="14"/>
  <c r="H111" i="14" s="1"/>
  <c r="H105" i="14"/>
  <c r="H107" i="14" s="1"/>
  <c r="I106" i="14" s="1"/>
  <c r="O78" i="14"/>
  <c r="P154" i="14"/>
  <c r="P155" i="14" s="1"/>
  <c r="V196" i="14"/>
  <c r="V195" i="14"/>
  <c r="T44" i="29"/>
  <c r="T1061" i="29" s="1"/>
  <c r="T22" i="29"/>
  <c r="T1069" i="29" s="1"/>
  <c r="T52" i="29"/>
  <c r="U163" i="14"/>
  <c r="T131" i="14"/>
  <c r="U82" i="14" s="1"/>
  <c r="U943" i="29" s="1"/>
  <c r="AI375" i="29"/>
  <c r="AI1060" i="29"/>
  <c r="O375" i="29"/>
  <c r="P1084" i="29"/>
  <c r="G257" i="14" l="1"/>
  <c r="H1110" i="29"/>
  <c r="G128" i="14"/>
  <c r="H127" i="14" s="1"/>
  <c r="G147" i="14"/>
  <c r="G148" i="14" s="1"/>
  <c r="H149" i="14"/>
  <c r="S834" i="29"/>
  <c r="S829" i="29"/>
  <c r="S832" i="29"/>
  <c r="S833" i="29"/>
  <c r="S835" i="29"/>
  <c r="S827" i="29"/>
  <c r="S830" i="29"/>
  <c r="S836" i="29"/>
  <c r="S828" i="29"/>
  <c r="S831" i="29"/>
  <c r="S904" i="29"/>
  <c r="S905" i="29"/>
  <c r="S911" i="29"/>
  <c r="S910" i="29"/>
  <c r="S906" i="29"/>
  <c r="S912" i="29"/>
  <c r="S908" i="29"/>
  <c r="S907" i="29"/>
  <c r="S903" i="29"/>
  <c r="S909" i="29"/>
  <c r="S847" i="29"/>
  <c r="S850" i="29"/>
  <c r="S851" i="29"/>
  <c r="S849" i="29"/>
  <c r="S848" i="29"/>
  <c r="S845" i="29"/>
  <c r="S844" i="29"/>
  <c r="S853" i="29"/>
  <c r="S852" i="29"/>
  <c r="S846" i="29"/>
  <c r="S759" i="29"/>
  <c r="S755" i="29"/>
  <c r="S762" i="29"/>
  <c r="S757" i="29"/>
  <c r="S758" i="29"/>
  <c r="S760" i="29"/>
  <c r="S756" i="29"/>
  <c r="S761" i="29"/>
  <c r="S763" i="29"/>
  <c r="S754" i="29"/>
  <c r="S819" i="29"/>
  <c r="S815" i="29"/>
  <c r="S822" i="29"/>
  <c r="S820" i="29"/>
  <c r="S814" i="29"/>
  <c r="S816" i="29"/>
  <c r="S818" i="29"/>
  <c r="S817" i="29"/>
  <c r="S813" i="29"/>
  <c r="S821" i="29"/>
  <c r="S937" i="29"/>
  <c r="S936" i="29"/>
  <c r="S935" i="29"/>
  <c r="S933" i="29"/>
  <c r="S934" i="29"/>
  <c r="S938" i="29"/>
  <c r="S932" i="29"/>
  <c r="S939" i="29"/>
  <c r="S931" i="29"/>
  <c r="S940" i="29"/>
  <c r="S865" i="29"/>
  <c r="S866" i="29"/>
  <c r="S864" i="29"/>
  <c r="S860" i="29"/>
  <c r="S859" i="29"/>
  <c r="S863" i="29"/>
  <c r="S858" i="29"/>
  <c r="S861" i="29"/>
  <c r="S862" i="29"/>
  <c r="S867" i="29"/>
  <c r="S782" i="29"/>
  <c r="S790" i="29"/>
  <c r="S785" i="29"/>
  <c r="S787" i="29"/>
  <c r="S788" i="29"/>
  <c r="S784" i="29"/>
  <c r="S783" i="29"/>
  <c r="S789" i="29"/>
  <c r="S791" i="29"/>
  <c r="S786" i="29"/>
  <c r="T602" i="29"/>
  <c r="T616" i="29"/>
  <c r="T630" i="29"/>
  <c r="T661" i="29"/>
  <c r="T675" i="29"/>
  <c r="T647" i="29"/>
  <c r="S606" i="29"/>
  <c r="S609" i="29"/>
  <c r="S610" i="29"/>
  <c r="S613" i="29"/>
  <c r="S605" i="29"/>
  <c r="S614" i="29"/>
  <c r="S611" i="29"/>
  <c r="S607" i="29"/>
  <c r="S612" i="29"/>
  <c r="S608" i="29"/>
  <c r="S877" i="29"/>
  <c r="S875" i="29"/>
  <c r="S878" i="29"/>
  <c r="S881" i="29"/>
  <c r="S873" i="29"/>
  <c r="S872" i="29"/>
  <c r="S874" i="29"/>
  <c r="S876" i="29"/>
  <c r="S880" i="29"/>
  <c r="S879" i="29"/>
  <c r="S474" i="29"/>
  <c r="S472" i="29"/>
  <c r="S477" i="29"/>
  <c r="S476" i="29"/>
  <c r="S471" i="29"/>
  <c r="S470" i="29"/>
  <c r="S473" i="29"/>
  <c r="S479" i="29"/>
  <c r="S475" i="29"/>
  <c r="S478" i="29"/>
  <c r="S626" i="29"/>
  <c r="S622" i="29"/>
  <c r="S627" i="29"/>
  <c r="S628" i="29"/>
  <c r="S625" i="29"/>
  <c r="S621" i="29"/>
  <c r="S619" i="29"/>
  <c r="S623" i="29"/>
  <c r="S620" i="29"/>
  <c r="S624" i="29"/>
  <c r="S445" i="29"/>
  <c r="S443" i="29"/>
  <c r="S446" i="29"/>
  <c r="S444" i="29"/>
  <c r="S442" i="29"/>
  <c r="S447" i="29"/>
  <c r="S439" i="29"/>
  <c r="S448" i="29"/>
  <c r="S441" i="29"/>
  <c r="S440" i="29"/>
  <c r="S507" i="29"/>
  <c r="S502" i="29"/>
  <c r="S506" i="29"/>
  <c r="S501" i="29"/>
  <c r="S499" i="29"/>
  <c r="S504" i="29"/>
  <c r="S500" i="29"/>
  <c r="S505" i="29"/>
  <c r="S503" i="29"/>
  <c r="S498" i="29"/>
  <c r="T751" i="29"/>
  <c r="T765" i="29"/>
  <c r="T779" i="29"/>
  <c r="S585" i="29"/>
  <c r="S571" i="29"/>
  <c r="S557" i="29"/>
  <c r="S670" i="29"/>
  <c r="S673" i="29"/>
  <c r="S668" i="29"/>
  <c r="S669" i="29"/>
  <c r="S665" i="29"/>
  <c r="S667" i="29"/>
  <c r="S666" i="29"/>
  <c r="S664" i="29"/>
  <c r="S672" i="29"/>
  <c r="S671" i="29"/>
  <c r="S640" i="29"/>
  <c r="S639" i="29"/>
  <c r="S635" i="29"/>
  <c r="S637" i="29"/>
  <c r="S633" i="29"/>
  <c r="S636" i="29"/>
  <c r="S638" i="29"/>
  <c r="S634" i="29"/>
  <c r="S642" i="29"/>
  <c r="S641" i="29"/>
  <c r="S458" i="29"/>
  <c r="S457" i="29"/>
  <c r="S462" i="29"/>
  <c r="S461" i="29"/>
  <c r="S456" i="29"/>
  <c r="S454" i="29"/>
  <c r="S453" i="29"/>
  <c r="S455" i="29"/>
  <c r="S459" i="29"/>
  <c r="S460" i="29"/>
  <c r="R577" i="29"/>
  <c r="R574" i="29"/>
  <c r="R575" i="29"/>
  <c r="R580" i="29"/>
  <c r="R581" i="29"/>
  <c r="R583" i="29"/>
  <c r="R576" i="29"/>
  <c r="R582" i="29"/>
  <c r="R578" i="29"/>
  <c r="R579" i="29"/>
  <c r="S491" i="29"/>
  <c r="S492" i="29"/>
  <c r="S493" i="29"/>
  <c r="S490" i="29"/>
  <c r="S489" i="29"/>
  <c r="S485" i="29"/>
  <c r="S488" i="29"/>
  <c r="S484" i="29"/>
  <c r="S487" i="29"/>
  <c r="S486" i="29"/>
  <c r="T824" i="29"/>
  <c r="T810" i="29"/>
  <c r="T796" i="29"/>
  <c r="T914" i="29"/>
  <c r="T928" i="29"/>
  <c r="T900" i="29"/>
  <c r="S706" i="29"/>
  <c r="S720" i="29"/>
  <c r="S734" i="29"/>
  <c r="T481" i="29"/>
  <c r="T495" i="29"/>
  <c r="T467" i="29"/>
  <c r="T450" i="29"/>
  <c r="T436" i="29"/>
  <c r="T422" i="29"/>
  <c r="T540" i="29"/>
  <c r="T526" i="29"/>
  <c r="T512" i="29"/>
  <c r="T841" i="29"/>
  <c r="T869" i="29"/>
  <c r="T855" i="29"/>
  <c r="S682" i="29"/>
  <c r="S678" i="29"/>
  <c r="S685" i="29"/>
  <c r="S687" i="29"/>
  <c r="S679" i="29"/>
  <c r="S680" i="29"/>
  <c r="S684" i="29"/>
  <c r="S681" i="29"/>
  <c r="S683" i="29"/>
  <c r="S686" i="29"/>
  <c r="S552" i="29"/>
  <c r="S546" i="29"/>
  <c r="S543" i="29"/>
  <c r="S549" i="29"/>
  <c r="S551" i="29"/>
  <c r="S550" i="29"/>
  <c r="S544" i="29"/>
  <c r="S548" i="29"/>
  <c r="S547" i="29"/>
  <c r="S545" i="29"/>
  <c r="S432" i="29"/>
  <c r="S431" i="29"/>
  <c r="S433" i="29"/>
  <c r="S434" i="29"/>
  <c r="S425" i="29"/>
  <c r="S427" i="29"/>
  <c r="S426" i="29"/>
  <c r="S429" i="29"/>
  <c r="S428" i="29"/>
  <c r="S430" i="29"/>
  <c r="R590" i="29"/>
  <c r="R591" i="29"/>
  <c r="R592" i="29"/>
  <c r="R593" i="29"/>
  <c r="R596" i="29"/>
  <c r="R588" i="29"/>
  <c r="R597" i="29"/>
  <c r="R589" i="29"/>
  <c r="R595" i="29"/>
  <c r="R594" i="29"/>
  <c r="R743" i="29"/>
  <c r="R745" i="29"/>
  <c r="R741" i="29"/>
  <c r="R740" i="29"/>
  <c r="R746" i="29"/>
  <c r="R742" i="29"/>
  <c r="R737" i="29"/>
  <c r="R738" i="29"/>
  <c r="R739" i="29"/>
  <c r="R744" i="29"/>
  <c r="S657" i="29"/>
  <c r="S656" i="29"/>
  <c r="S653" i="29"/>
  <c r="S655" i="29"/>
  <c r="S650" i="29"/>
  <c r="S659" i="29"/>
  <c r="S651" i="29"/>
  <c r="S652" i="29"/>
  <c r="S654" i="29"/>
  <c r="S658" i="29"/>
  <c r="S534" i="29"/>
  <c r="S530" i="29"/>
  <c r="S535" i="29"/>
  <c r="S533" i="29"/>
  <c r="S532" i="29"/>
  <c r="S529" i="29"/>
  <c r="S538" i="29"/>
  <c r="S537" i="29"/>
  <c r="S531" i="29"/>
  <c r="S536" i="29"/>
  <c r="R564" i="29"/>
  <c r="R565" i="29"/>
  <c r="R560" i="29"/>
  <c r="R568" i="29"/>
  <c r="R563" i="29"/>
  <c r="R561" i="29"/>
  <c r="R569" i="29"/>
  <c r="R567" i="29"/>
  <c r="R566" i="29"/>
  <c r="R562" i="29"/>
  <c r="R716" i="29"/>
  <c r="R710" i="29"/>
  <c r="R714" i="29"/>
  <c r="R711" i="29"/>
  <c r="R712" i="29"/>
  <c r="R718" i="29"/>
  <c r="R717" i="29"/>
  <c r="R713" i="29"/>
  <c r="R715" i="29"/>
  <c r="R709" i="29"/>
  <c r="S802" i="29"/>
  <c r="S803" i="29"/>
  <c r="S808" i="29"/>
  <c r="S805" i="29"/>
  <c r="S807" i="29"/>
  <c r="S799" i="29"/>
  <c r="S800" i="29"/>
  <c r="S806" i="29"/>
  <c r="S804" i="29"/>
  <c r="S801" i="29"/>
  <c r="S922" i="29"/>
  <c r="S919" i="29"/>
  <c r="S924" i="29"/>
  <c r="S925" i="29"/>
  <c r="S921" i="29"/>
  <c r="S918" i="29"/>
  <c r="S923" i="29"/>
  <c r="S920" i="29"/>
  <c r="S917" i="29"/>
  <c r="S926" i="29"/>
  <c r="S519" i="29"/>
  <c r="S516" i="29"/>
  <c r="S522" i="29"/>
  <c r="S521" i="29"/>
  <c r="S523" i="29"/>
  <c r="S515" i="29"/>
  <c r="S518" i="29"/>
  <c r="S517" i="29"/>
  <c r="S520" i="29"/>
  <c r="S524" i="29"/>
  <c r="S772" i="29"/>
  <c r="S768" i="29"/>
  <c r="S771" i="29"/>
  <c r="S770" i="29"/>
  <c r="S773" i="29"/>
  <c r="S777" i="29"/>
  <c r="S776" i="29"/>
  <c r="S769" i="29"/>
  <c r="S774" i="29"/>
  <c r="S775" i="29"/>
  <c r="R731" i="29"/>
  <c r="R728" i="29"/>
  <c r="R723" i="29"/>
  <c r="R729" i="29"/>
  <c r="R730" i="29"/>
  <c r="R732" i="29"/>
  <c r="R724" i="29"/>
  <c r="R725" i="29"/>
  <c r="R726" i="29"/>
  <c r="R727" i="29"/>
  <c r="N389" i="29"/>
  <c r="N386" i="29"/>
  <c r="N384" i="29"/>
  <c r="N380" i="29"/>
  <c r="N382" i="29"/>
  <c r="N381" i="29"/>
  <c r="N383" i="29"/>
  <c r="N388" i="29"/>
  <c r="N387" i="29"/>
  <c r="N385" i="29"/>
  <c r="O391" i="29"/>
  <c r="O405" i="29"/>
  <c r="O377" i="29"/>
  <c r="N414" i="29"/>
  <c r="AI414" i="29" s="1"/>
  <c r="N415" i="29"/>
  <c r="AI415" i="29" s="1"/>
  <c r="N411" i="29"/>
  <c r="AI411" i="29" s="1"/>
  <c r="N409" i="29"/>
  <c r="AI409" i="29" s="1"/>
  <c r="N412" i="29"/>
  <c r="AI412" i="29" s="1"/>
  <c r="N413" i="29"/>
  <c r="AI413" i="29" s="1"/>
  <c r="N416" i="29"/>
  <c r="AI416" i="29" s="1"/>
  <c r="N408" i="29"/>
  <c r="AI408" i="29" s="1"/>
  <c r="N410" i="29"/>
  <c r="AI410" i="29" s="1"/>
  <c r="N417" i="29"/>
  <c r="AI417" i="29" s="1"/>
  <c r="N396" i="29"/>
  <c r="AI396" i="29" s="1"/>
  <c r="N394" i="29"/>
  <c r="AI394" i="29" s="1"/>
  <c r="N401" i="29"/>
  <c r="N400" i="29"/>
  <c r="AI400" i="29" s="1"/>
  <c r="N397" i="29"/>
  <c r="AI397" i="29" s="1"/>
  <c r="N403" i="29"/>
  <c r="AI403" i="29" s="1"/>
  <c r="N395" i="29"/>
  <c r="AI395" i="29" s="1"/>
  <c r="N402" i="29"/>
  <c r="AI402" i="29" s="1"/>
  <c r="N399" i="29"/>
  <c r="AI399" i="29" s="1"/>
  <c r="N398" i="29"/>
  <c r="AI398" i="29" s="1"/>
  <c r="AI401" i="29"/>
  <c r="N393" i="29"/>
  <c r="AI393" i="29" s="1"/>
  <c r="N392" i="29"/>
  <c r="AI392" i="29" s="1"/>
  <c r="N379" i="29"/>
  <c r="N378" i="29"/>
  <c r="L1093" i="29"/>
  <c r="R1046" i="29"/>
  <c r="R1041" i="29"/>
  <c r="Q1062" i="29"/>
  <c r="G1058" i="29"/>
  <c r="G1070" i="29" s="1"/>
  <c r="G1076" i="29" s="1"/>
  <c r="R122" i="14"/>
  <c r="Q78" i="14" s="1"/>
  <c r="H23" i="29"/>
  <c r="R1035" i="29"/>
  <c r="R889" i="29"/>
  <c r="R1022" i="29" s="1"/>
  <c r="P1049" i="29"/>
  <c r="P1094" i="29"/>
  <c r="L1099" i="29"/>
  <c r="L1113" i="29" s="1"/>
  <c r="N406" i="29"/>
  <c r="AI406" i="29" s="1"/>
  <c r="N407" i="29"/>
  <c r="AI407" i="29" s="1"/>
  <c r="T984" i="29"/>
  <c r="S1074" i="29"/>
  <c r="S1075" i="29" s="1"/>
  <c r="Q994" i="29"/>
  <c r="AI1000" i="29"/>
  <c r="Q697" i="29"/>
  <c r="Q1008" i="29" s="1"/>
  <c r="Q1010" i="29"/>
  <c r="Q1063" i="29" s="1"/>
  <c r="Q991" i="29"/>
  <c r="Q1097" i="29" s="1"/>
  <c r="Q995" i="29"/>
  <c r="Q692" i="29"/>
  <c r="Q1003" i="29" s="1"/>
  <c r="Q1006" i="29"/>
  <c r="Q1064" i="29" s="1"/>
  <c r="G1115" i="29"/>
  <c r="G1129" i="29" s="1"/>
  <c r="H1066" i="29"/>
  <c r="H1100" i="29" s="1"/>
  <c r="H1067" i="29"/>
  <c r="H1101" i="29" s="1"/>
  <c r="P966" i="29"/>
  <c r="P1060" i="29"/>
  <c r="Q988" i="29"/>
  <c r="Q989" i="29"/>
  <c r="Q992" i="29"/>
  <c r="R1038" i="29"/>
  <c r="R1040" i="29"/>
  <c r="Q996" i="29"/>
  <c r="R1042" i="29"/>
  <c r="Q993" i="29"/>
  <c r="R985" i="29"/>
  <c r="R694" i="29"/>
  <c r="R693" i="29"/>
  <c r="R1004" i="29" s="1"/>
  <c r="R695" i="29"/>
  <c r="R1006" i="29" s="1"/>
  <c r="R1045" i="29"/>
  <c r="R1039" i="29"/>
  <c r="Q997" i="29"/>
  <c r="Q987" i="29"/>
  <c r="S696" i="29"/>
  <c r="S1007" i="29" s="1"/>
  <c r="S691" i="29"/>
  <c r="S1002" i="29" s="1"/>
  <c r="S701" i="29"/>
  <c r="S1012" i="29" s="1"/>
  <c r="R1043" i="29"/>
  <c r="Q990" i="29"/>
  <c r="Q1096" i="29" s="1"/>
  <c r="R699" i="29"/>
  <c r="R1010" i="29" s="1"/>
  <c r="R700" i="29"/>
  <c r="R1011" i="29" s="1"/>
  <c r="R698" i="29"/>
  <c r="R1009" i="29" s="1"/>
  <c r="T690" i="29"/>
  <c r="T1001" i="29" s="1"/>
  <c r="Q986" i="29"/>
  <c r="M976" i="29"/>
  <c r="M1102" i="29" s="1"/>
  <c r="M970" i="29"/>
  <c r="M968" i="29"/>
  <c r="Q464" i="29"/>
  <c r="M979" i="29"/>
  <c r="M1105" i="29" s="1"/>
  <c r="R1036" i="29"/>
  <c r="O1000" i="29"/>
  <c r="R1044" i="29"/>
  <c r="M973" i="29"/>
  <c r="N967" i="29"/>
  <c r="R1037" i="29"/>
  <c r="M977" i="29"/>
  <c r="M1103" i="29" s="1"/>
  <c r="AI1031" i="29"/>
  <c r="P998" i="29"/>
  <c r="P999" i="29"/>
  <c r="R896" i="29"/>
  <c r="R1019" i="29"/>
  <c r="Q942" i="29"/>
  <c r="Q1048" i="29" s="1"/>
  <c r="Q1047" i="29"/>
  <c r="P1029" i="29"/>
  <c r="P897" i="29"/>
  <c r="P1030" i="29" s="1"/>
  <c r="M974" i="29"/>
  <c r="Q1029" i="29"/>
  <c r="Q897" i="29"/>
  <c r="Q1030" i="29" s="1"/>
  <c r="S1034" i="29"/>
  <c r="M978" i="29"/>
  <c r="M1104" i="29" s="1"/>
  <c r="M969" i="29"/>
  <c r="M971" i="29"/>
  <c r="M975" i="29"/>
  <c r="M972" i="29"/>
  <c r="K982" i="29"/>
  <c r="L981" i="29"/>
  <c r="L1085" i="29" s="1"/>
  <c r="L980" i="29"/>
  <c r="P703" i="29"/>
  <c r="P1014" i="29" s="1"/>
  <c r="O1114" i="29"/>
  <c r="O702" i="29"/>
  <c r="O1013" i="29" s="1"/>
  <c r="O1015" i="29" s="1"/>
  <c r="AI702" i="29"/>
  <c r="N702" i="29"/>
  <c r="N1013" i="29" s="1"/>
  <c r="N1015" i="29" s="1"/>
  <c r="R941" i="29"/>
  <c r="R837" i="29"/>
  <c r="R838" i="29" s="1"/>
  <c r="Q747" i="29"/>
  <c r="Q748" i="29" s="1"/>
  <c r="R882" i="29"/>
  <c r="R883" i="29" s="1"/>
  <c r="R688" i="29"/>
  <c r="R689" i="29" s="1"/>
  <c r="R643" i="29"/>
  <c r="R644" i="29" s="1"/>
  <c r="R508" i="29"/>
  <c r="R509" i="29" s="1"/>
  <c r="R553" i="29"/>
  <c r="R554" i="29" s="1"/>
  <c r="R792" i="29"/>
  <c r="R793" i="29" s="1"/>
  <c r="R463" i="29"/>
  <c r="Q598" i="29"/>
  <c r="Q599" i="29" s="1"/>
  <c r="M418" i="29"/>
  <c r="M419" i="29" s="1"/>
  <c r="S632" i="29"/>
  <c r="S631" i="29"/>
  <c r="S857" i="29"/>
  <c r="S856" i="29"/>
  <c r="AI405" i="29"/>
  <c r="S663" i="29"/>
  <c r="S662" i="29"/>
  <c r="S452" i="29"/>
  <c r="S451" i="29"/>
  <c r="R707" i="29"/>
  <c r="R708" i="29"/>
  <c r="S618" i="29"/>
  <c r="S617" i="29"/>
  <c r="S871" i="29"/>
  <c r="S870" i="29"/>
  <c r="AI377" i="29"/>
  <c r="S676" i="29"/>
  <c r="S677" i="29"/>
  <c r="S424" i="29"/>
  <c r="S423" i="29"/>
  <c r="R586" i="29"/>
  <c r="R587" i="29"/>
  <c r="R722" i="29"/>
  <c r="R721" i="29"/>
  <c r="S985" i="29"/>
  <c r="R735" i="29"/>
  <c r="R736" i="29"/>
  <c r="S604" i="29"/>
  <c r="S603" i="29"/>
  <c r="AI391" i="29"/>
  <c r="S902" i="29"/>
  <c r="S901" i="29"/>
  <c r="S438" i="29"/>
  <c r="S437" i="29"/>
  <c r="R559" i="29"/>
  <c r="R558" i="29"/>
  <c r="S469" i="29"/>
  <c r="S468" i="29"/>
  <c r="S916" i="29"/>
  <c r="S915" i="29"/>
  <c r="R573" i="29"/>
  <c r="R572" i="29"/>
  <c r="S483" i="29"/>
  <c r="S482" i="29"/>
  <c r="S930" i="29"/>
  <c r="S929" i="29"/>
  <c r="S513" i="29"/>
  <c r="S514" i="29"/>
  <c r="S497" i="29"/>
  <c r="S496" i="29"/>
  <c r="S752" i="29"/>
  <c r="S753" i="29"/>
  <c r="S527" i="29"/>
  <c r="S528" i="29"/>
  <c r="S798" i="29"/>
  <c r="S797" i="29"/>
  <c r="S648" i="29"/>
  <c r="S649" i="29"/>
  <c r="S781" i="29"/>
  <c r="S780" i="29"/>
  <c r="S542" i="29"/>
  <c r="S541" i="29"/>
  <c r="S826" i="29"/>
  <c r="S825" i="29"/>
  <c r="S842" i="29"/>
  <c r="S843" i="29"/>
  <c r="S766" i="29"/>
  <c r="S767" i="29"/>
  <c r="S812" i="29"/>
  <c r="S811" i="29"/>
  <c r="S1018" i="29"/>
  <c r="AI1116" i="29"/>
  <c r="C223" i="54" s="1"/>
  <c r="N1130" i="29"/>
  <c r="T50" i="29"/>
  <c r="T885" i="29" s="1"/>
  <c r="T51" i="29"/>
  <c r="T555" i="29"/>
  <c r="U188" i="14"/>
  <c r="U187" i="14"/>
  <c r="U898" i="29"/>
  <c r="V54" i="29"/>
  <c r="V1033" i="29" s="1"/>
  <c r="U645" i="29"/>
  <c r="U465" i="29"/>
  <c r="U510" i="29"/>
  <c r="K99" i="14"/>
  <c r="K100" i="14" s="1"/>
  <c r="U191" i="14"/>
  <c r="U192" i="14"/>
  <c r="U749" i="29"/>
  <c r="V46" i="29"/>
  <c r="H126" i="14"/>
  <c r="H138" i="14"/>
  <c r="H139" i="14" s="1"/>
  <c r="I140" i="14" s="1"/>
  <c r="U420" i="29"/>
  <c r="P78" i="14"/>
  <c r="Q154" i="14"/>
  <c r="Q155" i="14" s="1"/>
  <c r="S226" i="14"/>
  <c r="R254" i="14" s="1"/>
  <c r="S76" i="14"/>
  <c r="T75" i="14"/>
  <c r="U839" i="29"/>
  <c r="V48" i="29"/>
  <c r="N85" i="14"/>
  <c r="O86" i="14" s="1"/>
  <c r="N84" i="14"/>
  <c r="Q129" i="14"/>
  <c r="R129" i="14" s="1"/>
  <c r="W196" i="14"/>
  <c r="W195" i="14"/>
  <c r="U794" i="29"/>
  <c r="V47" i="29"/>
  <c r="U600" i="29"/>
  <c r="J93" i="14"/>
  <c r="I102" i="14"/>
  <c r="I88" i="14"/>
  <c r="J89" i="14" s="1"/>
  <c r="O124" i="14"/>
  <c r="O119" i="14" s="1"/>
  <c r="O227" i="14"/>
  <c r="N255" i="14" s="1"/>
  <c r="O81" i="14"/>
  <c r="U44" i="29"/>
  <c r="U1061" i="29" s="1"/>
  <c r="R154" i="14"/>
  <c r="R155" i="14" s="1"/>
  <c r="T704" i="29"/>
  <c r="U45" i="29"/>
  <c r="G141" i="14"/>
  <c r="G142" i="14" s="1"/>
  <c r="H140" i="14"/>
  <c r="U22" i="29"/>
  <c r="U1069" i="29" s="1"/>
  <c r="U52" i="29"/>
  <c r="V163" i="14"/>
  <c r="U131" i="14"/>
  <c r="V82" i="14" s="1"/>
  <c r="V943" i="29" s="1"/>
  <c r="Q1084" i="29"/>
  <c r="P375" i="29"/>
  <c r="K1113" i="29"/>
  <c r="H128" i="14" l="1"/>
  <c r="I127" i="14" s="1"/>
  <c r="H147" i="14"/>
  <c r="H148" i="14" s="1"/>
  <c r="I149" i="14"/>
  <c r="T443" i="29"/>
  <c r="T439" i="29"/>
  <c r="T447" i="29"/>
  <c r="T445" i="29"/>
  <c r="T444" i="29"/>
  <c r="T441" i="29"/>
  <c r="T446" i="29"/>
  <c r="T448" i="29"/>
  <c r="T440" i="29"/>
  <c r="T442" i="29"/>
  <c r="T906" i="29"/>
  <c r="T909" i="29"/>
  <c r="T905" i="29"/>
  <c r="T903" i="29"/>
  <c r="T907" i="29"/>
  <c r="T908" i="29"/>
  <c r="T912" i="29"/>
  <c r="T910" i="29"/>
  <c r="T904" i="29"/>
  <c r="T911" i="29"/>
  <c r="S565" i="29"/>
  <c r="S561" i="29"/>
  <c r="S569" i="29"/>
  <c r="S564" i="29"/>
  <c r="S566" i="29"/>
  <c r="S562" i="29"/>
  <c r="S563" i="29"/>
  <c r="S560" i="29"/>
  <c r="S568" i="29"/>
  <c r="S567" i="29"/>
  <c r="T865" i="29"/>
  <c r="T861" i="29"/>
  <c r="T859" i="29"/>
  <c r="T867" i="29"/>
  <c r="T864" i="29"/>
  <c r="T866" i="29"/>
  <c r="T862" i="29"/>
  <c r="T858" i="29"/>
  <c r="T860" i="29"/>
  <c r="T863" i="29"/>
  <c r="T936" i="29"/>
  <c r="T933" i="29"/>
  <c r="T934" i="29"/>
  <c r="T931" i="29"/>
  <c r="T932" i="29"/>
  <c r="T938" i="29"/>
  <c r="T937" i="29"/>
  <c r="T935" i="29"/>
  <c r="T939" i="29"/>
  <c r="T940" i="29"/>
  <c r="S582" i="29"/>
  <c r="S576" i="29"/>
  <c r="S581" i="29"/>
  <c r="S574" i="29"/>
  <c r="S577" i="29"/>
  <c r="S578" i="29"/>
  <c r="S575" i="29"/>
  <c r="S583" i="29"/>
  <c r="S580" i="29"/>
  <c r="S579" i="29"/>
  <c r="U630" i="29"/>
  <c r="U616" i="29"/>
  <c r="U602" i="29"/>
  <c r="U450" i="29"/>
  <c r="U436" i="29"/>
  <c r="U422" i="29"/>
  <c r="U540" i="29"/>
  <c r="U526" i="29"/>
  <c r="U512" i="29"/>
  <c r="T878" i="29"/>
  <c r="T881" i="29"/>
  <c r="T877" i="29"/>
  <c r="T876" i="29"/>
  <c r="T874" i="29"/>
  <c r="T873" i="29"/>
  <c r="T880" i="29"/>
  <c r="T875" i="29"/>
  <c r="T872" i="29"/>
  <c r="T879" i="29"/>
  <c r="T478" i="29"/>
  <c r="T477" i="29"/>
  <c r="T473" i="29"/>
  <c r="T470" i="29"/>
  <c r="T474" i="29"/>
  <c r="T476" i="29"/>
  <c r="T479" i="29"/>
  <c r="T475" i="29"/>
  <c r="T471" i="29"/>
  <c r="T472" i="29"/>
  <c r="T921" i="29"/>
  <c r="T917" i="29"/>
  <c r="T926" i="29"/>
  <c r="T922" i="29"/>
  <c r="T919" i="29"/>
  <c r="T920" i="29"/>
  <c r="T925" i="29"/>
  <c r="T918" i="29"/>
  <c r="T924" i="29"/>
  <c r="T923" i="29"/>
  <c r="S588" i="29"/>
  <c r="S594" i="29"/>
  <c r="S596" i="29"/>
  <c r="S597" i="29"/>
  <c r="S595" i="29"/>
  <c r="S589" i="29"/>
  <c r="S590" i="29"/>
  <c r="S592" i="29"/>
  <c r="S593" i="29"/>
  <c r="S591" i="29"/>
  <c r="T658" i="29"/>
  <c r="T650" i="29"/>
  <c r="T657" i="29"/>
  <c r="T651" i="29"/>
  <c r="T652" i="29"/>
  <c r="T654" i="29"/>
  <c r="T655" i="29"/>
  <c r="T656" i="29"/>
  <c r="T659" i="29"/>
  <c r="T653" i="29"/>
  <c r="U928" i="29"/>
  <c r="U914" i="29"/>
  <c r="U900" i="29"/>
  <c r="U855" i="29"/>
  <c r="U869" i="29"/>
  <c r="U841" i="29"/>
  <c r="T850" i="29"/>
  <c r="T849" i="29"/>
  <c r="T846" i="29"/>
  <c r="T845" i="29"/>
  <c r="T844" i="29"/>
  <c r="T852" i="29"/>
  <c r="T847" i="29"/>
  <c r="T851" i="29"/>
  <c r="T853" i="29"/>
  <c r="T848" i="29"/>
  <c r="T501" i="29"/>
  <c r="T502" i="29"/>
  <c r="T500" i="29"/>
  <c r="T503" i="29"/>
  <c r="T499" i="29"/>
  <c r="T498" i="29"/>
  <c r="T507" i="29"/>
  <c r="T506" i="29"/>
  <c r="T504" i="29"/>
  <c r="T505" i="29"/>
  <c r="T808" i="29"/>
  <c r="T807" i="29"/>
  <c r="T805" i="29"/>
  <c r="T802" i="29"/>
  <c r="T799" i="29"/>
  <c r="T800" i="29"/>
  <c r="T801" i="29"/>
  <c r="T806" i="29"/>
  <c r="T803" i="29"/>
  <c r="T804" i="29"/>
  <c r="T787" i="29"/>
  <c r="T782" i="29"/>
  <c r="T785" i="29"/>
  <c r="T791" i="29"/>
  <c r="T790" i="29"/>
  <c r="T786" i="29"/>
  <c r="T783" i="29"/>
  <c r="T789" i="29"/>
  <c r="T784" i="29"/>
  <c r="T788" i="29"/>
  <c r="T685" i="29"/>
  <c r="T684" i="29"/>
  <c r="T678" i="29"/>
  <c r="T680" i="29"/>
  <c r="T683" i="29"/>
  <c r="T681" i="29"/>
  <c r="T682" i="29"/>
  <c r="T679" i="29"/>
  <c r="T686" i="29"/>
  <c r="T687" i="29"/>
  <c r="T459" i="29"/>
  <c r="T455" i="29"/>
  <c r="T456" i="29"/>
  <c r="T458" i="29"/>
  <c r="T454" i="29"/>
  <c r="T462" i="29"/>
  <c r="T457" i="29"/>
  <c r="T460" i="29"/>
  <c r="T461" i="29"/>
  <c r="T453" i="29"/>
  <c r="U810" i="29"/>
  <c r="U796" i="29"/>
  <c r="U824" i="29"/>
  <c r="T523" i="29"/>
  <c r="T520" i="29"/>
  <c r="T517" i="29"/>
  <c r="T516" i="29"/>
  <c r="T521" i="29"/>
  <c r="T515" i="29"/>
  <c r="T519" i="29"/>
  <c r="T524" i="29"/>
  <c r="T518" i="29"/>
  <c r="T522" i="29"/>
  <c r="T493" i="29"/>
  <c r="T486" i="29"/>
  <c r="T490" i="29"/>
  <c r="T489" i="29"/>
  <c r="T485" i="29"/>
  <c r="T492" i="29"/>
  <c r="T487" i="29"/>
  <c r="T488" i="29"/>
  <c r="T491" i="29"/>
  <c r="T484" i="29"/>
  <c r="T816" i="29"/>
  <c r="T821" i="29"/>
  <c r="T813" i="29"/>
  <c r="T822" i="29"/>
  <c r="T817" i="29"/>
  <c r="T819" i="29"/>
  <c r="T818" i="29"/>
  <c r="T820" i="29"/>
  <c r="T814" i="29"/>
  <c r="T815" i="29"/>
  <c r="T775" i="29"/>
  <c r="T777" i="29"/>
  <c r="T771" i="29"/>
  <c r="T774" i="29"/>
  <c r="T768" i="29"/>
  <c r="T773" i="29"/>
  <c r="T772" i="29"/>
  <c r="T769" i="29"/>
  <c r="T770" i="29"/>
  <c r="T776" i="29"/>
  <c r="T671" i="29"/>
  <c r="T666" i="29"/>
  <c r="T665" i="29"/>
  <c r="T664" i="29"/>
  <c r="T667" i="29"/>
  <c r="T668" i="29"/>
  <c r="T670" i="29"/>
  <c r="T669" i="29"/>
  <c r="T673" i="29"/>
  <c r="T672" i="29"/>
  <c r="U495" i="29"/>
  <c r="U467" i="29"/>
  <c r="U481" i="29"/>
  <c r="T530" i="29"/>
  <c r="T534" i="29"/>
  <c r="T533" i="29"/>
  <c r="T531" i="29"/>
  <c r="T538" i="29"/>
  <c r="T529" i="29"/>
  <c r="T532" i="29"/>
  <c r="T536" i="29"/>
  <c r="T535" i="29"/>
  <c r="T537" i="29"/>
  <c r="S744" i="29"/>
  <c r="S743" i="29"/>
  <c r="S746" i="29"/>
  <c r="S742" i="29"/>
  <c r="S739" i="29"/>
  <c r="S741" i="29"/>
  <c r="S740" i="29"/>
  <c r="S738" i="29"/>
  <c r="S745" i="29"/>
  <c r="S737" i="29"/>
  <c r="T835" i="29"/>
  <c r="T832" i="29"/>
  <c r="T831" i="29"/>
  <c r="T827" i="29"/>
  <c r="T836" i="29"/>
  <c r="T834" i="29"/>
  <c r="T828" i="29"/>
  <c r="T829" i="29"/>
  <c r="T830" i="29"/>
  <c r="T833" i="29"/>
  <c r="T755" i="29"/>
  <c r="T760" i="29"/>
  <c r="T763" i="29"/>
  <c r="T758" i="29"/>
  <c r="T759" i="29"/>
  <c r="T761" i="29"/>
  <c r="T756" i="29"/>
  <c r="T762" i="29"/>
  <c r="T757" i="29"/>
  <c r="T754" i="29"/>
  <c r="T639" i="29"/>
  <c r="T637" i="29"/>
  <c r="T638" i="29"/>
  <c r="T641" i="29"/>
  <c r="T633" i="29"/>
  <c r="T642" i="29"/>
  <c r="T640" i="29"/>
  <c r="T634" i="29"/>
  <c r="T635" i="29"/>
  <c r="T636" i="29"/>
  <c r="T720" i="29"/>
  <c r="T734" i="29"/>
  <c r="T706" i="29"/>
  <c r="U751" i="29"/>
  <c r="U779" i="29"/>
  <c r="U765" i="29"/>
  <c r="U675" i="29"/>
  <c r="U647" i="29"/>
  <c r="U661" i="29"/>
  <c r="T557" i="29"/>
  <c r="T571" i="29"/>
  <c r="T585" i="29"/>
  <c r="T551" i="29"/>
  <c r="T549" i="29"/>
  <c r="T550" i="29"/>
  <c r="T545" i="29"/>
  <c r="T543" i="29"/>
  <c r="T547" i="29"/>
  <c r="T552" i="29"/>
  <c r="T544" i="29"/>
  <c r="T546" i="29"/>
  <c r="T548" i="29"/>
  <c r="S731" i="29"/>
  <c r="S723" i="29"/>
  <c r="S724" i="29"/>
  <c r="S727" i="29"/>
  <c r="S730" i="29"/>
  <c r="S729" i="29"/>
  <c r="S732" i="29"/>
  <c r="S725" i="29"/>
  <c r="S728" i="29"/>
  <c r="S726" i="29"/>
  <c r="T623" i="29"/>
  <c r="T624" i="29"/>
  <c r="T622" i="29"/>
  <c r="T627" i="29"/>
  <c r="T625" i="29"/>
  <c r="T619" i="29"/>
  <c r="T626" i="29"/>
  <c r="T620" i="29"/>
  <c r="T621" i="29"/>
  <c r="T628" i="29"/>
  <c r="T430" i="29"/>
  <c r="T434" i="29"/>
  <c r="T425" i="29"/>
  <c r="T432" i="29"/>
  <c r="T426" i="29"/>
  <c r="T433" i="29"/>
  <c r="T429" i="29"/>
  <c r="T431" i="29"/>
  <c r="T428" i="29"/>
  <c r="T427" i="29"/>
  <c r="S715" i="29"/>
  <c r="S712" i="29"/>
  <c r="S713" i="29"/>
  <c r="S714" i="29"/>
  <c r="S711" i="29"/>
  <c r="S709" i="29"/>
  <c r="S717" i="29"/>
  <c r="S710" i="29"/>
  <c r="S718" i="29"/>
  <c r="S716" i="29"/>
  <c r="T613" i="29"/>
  <c r="T607" i="29"/>
  <c r="T612" i="29"/>
  <c r="T608" i="29"/>
  <c r="T609" i="29"/>
  <c r="T610" i="29"/>
  <c r="T611" i="29"/>
  <c r="T614" i="29"/>
  <c r="T606" i="29"/>
  <c r="T605" i="29"/>
  <c r="O382" i="29"/>
  <c r="O388" i="29"/>
  <c r="O383" i="29"/>
  <c r="O385" i="29"/>
  <c r="O381" i="29"/>
  <c r="O387" i="29"/>
  <c r="O380" i="29"/>
  <c r="O386" i="29"/>
  <c r="O384" i="29"/>
  <c r="O389" i="29"/>
  <c r="O417" i="29"/>
  <c r="O411" i="29"/>
  <c r="O412" i="29"/>
  <c r="O409" i="29"/>
  <c r="O408" i="29"/>
  <c r="O415" i="29"/>
  <c r="O414" i="29"/>
  <c r="O410" i="29"/>
  <c r="O413" i="29"/>
  <c r="O416" i="29"/>
  <c r="O401" i="29"/>
  <c r="O394" i="29"/>
  <c r="O400" i="29"/>
  <c r="O397" i="29"/>
  <c r="O403" i="29"/>
  <c r="O399" i="29"/>
  <c r="O395" i="29"/>
  <c r="O402" i="29"/>
  <c r="O398" i="29"/>
  <c r="O396" i="29"/>
  <c r="P391" i="29"/>
  <c r="P405" i="29"/>
  <c r="P377" i="29"/>
  <c r="S1043" i="29"/>
  <c r="M1093" i="29"/>
  <c r="O378" i="29"/>
  <c r="O379" i="29"/>
  <c r="O393" i="29"/>
  <c r="O392" i="29"/>
  <c r="R991" i="29"/>
  <c r="R1097" i="29" s="1"/>
  <c r="T1034" i="29"/>
  <c r="R996" i="29"/>
  <c r="Q1049" i="29"/>
  <c r="Q1094" i="29"/>
  <c r="H1058" i="29"/>
  <c r="H1070" i="29" s="1"/>
  <c r="H1076" i="29" s="1"/>
  <c r="S122" i="14"/>
  <c r="R994" i="29"/>
  <c r="R988" i="29"/>
  <c r="R1064" i="29"/>
  <c r="R1106" i="29"/>
  <c r="R1116" i="29" s="1"/>
  <c r="M1099" i="29"/>
  <c r="M1113" i="29" s="1"/>
  <c r="O407" i="29"/>
  <c r="O406" i="29"/>
  <c r="R986" i="29"/>
  <c r="T1074" i="29"/>
  <c r="T1075" i="29" s="1"/>
  <c r="Q1031" i="29"/>
  <c r="S1040" i="29"/>
  <c r="T890" i="29"/>
  <c r="T1023" i="29" s="1"/>
  <c r="R997" i="29"/>
  <c r="S1039" i="29"/>
  <c r="U984" i="29"/>
  <c r="R1062" i="29"/>
  <c r="R990" i="29"/>
  <c r="R1096" i="29" s="1"/>
  <c r="S1041" i="29"/>
  <c r="R692" i="29"/>
  <c r="R1003" i="29" s="1"/>
  <c r="R1005" i="29"/>
  <c r="R1063" i="29" s="1"/>
  <c r="O967" i="29"/>
  <c r="H1115" i="29"/>
  <c r="H1129" i="29" s="1"/>
  <c r="Q966" i="29"/>
  <c r="Q1060" i="29"/>
  <c r="R995" i="29"/>
  <c r="R992" i="29"/>
  <c r="S1037" i="29"/>
  <c r="T701" i="29"/>
  <c r="T1012" i="29" s="1"/>
  <c r="T696" i="29"/>
  <c r="T1007" i="29" s="1"/>
  <c r="T691" i="29"/>
  <c r="T1002" i="29" s="1"/>
  <c r="R989" i="29"/>
  <c r="S1045" i="29"/>
  <c r="U690" i="29"/>
  <c r="U1001" i="29" s="1"/>
  <c r="R993" i="29"/>
  <c r="R697" i="29"/>
  <c r="R1008" i="29" s="1"/>
  <c r="S1035" i="29"/>
  <c r="R987" i="29"/>
  <c r="S1038" i="29"/>
  <c r="S695" i="29"/>
  <c r="S1006" i="29" s="1"/>
  <c r="S693" i="29"/>
  <c r="S1004" i="29" s="1"/>
  <c r="S694" i="29"/>
  <c r="S700" i="29"/>
  <c r="S1011" i="29" s="1"/>
  <c r="S699" i="29"/>
  <c r="S1010" i="29" s="1"/>
  <c r="S698" i="29"/>
  <c r="S1009" i="29" s="1"/>
  <c r="N972" i="29"/>
  <c r="AI967" i="29"/>
  <c r="R464" i="29"/>
  <c r="N969" i="29"/>
  <c r="P1031" i="29"/>
  <c r="N968" i="29"/>
  <c r="S1044" i="29"/>
  <c r="N977" i="29"/>
  <c r="N1103" i="29" s="1"/>
  <c r="R897" i="29"/>
  <c r="R1030" i="29" s="1"/>
  <c r="R1029" i="29"/>
  <c r="S1046" i="29"/>
  <c r="Q998" i="29"/>
  <c r="Q999" i="29"/>
  <c r="P1000" i="29"/>
  <c r="S1036" i="29"/>
  <c r="S1042" i="29"/>
  <c r="R942" i="29"/>
  <c r="R1048" i="29" s="1"/>
  <c r="R1047" i="29"/>
  <c r="AI388" i="29"/>
  <c r="N978" i="29"/>
  <c r="N1104" i="29" s="1"/>
  <c r="AI381" i="29"/>
  <c r="N971" i="29"/>
  <c r="AI971" i="29" s="1"/>
  <c r="AI383" i="29"/>
  <c r="N973" i="29"/>
  <c r="N1099" i="29" s="1"/>
  <c r="AI380" i="29"/>
  <c r="N970" i="29"/>
  <c r="AI384" i="29"/>
  <c r="N974" i="29"/>
  <c r="AI385" i="29"/>
  <c r="N975" i="29"/>
  <c r="AI389" i="29"/>
  <c r="N979" i="29"/>
  <c r="N1105" i="29" s="1"/>
  <c r="AI386" i="29"/>
  <c r="N976" i="29"/>
  <c r="N1102" i="29" s="1"/>
  <c r="L982" i="29"/>
  <c r="M981" i="29"/>
  <c r="M1085" i="29" s="1"/>
  <c r="M980" i="29"/>
  <c r="AI379" i="29"/>
  <c r="AI968" i="29" s="1"/>
  <c r="P1114" i="29"/>
  <c r="Q703" i="29"/>
  <c r="Q1014" i="29" s="1"/>
  <c r="P702" i="29"/>
  <c r="P1013" i="29" s="1"/>
  <c r="P1015" i="29" s="1"/>
  <c r="AI1094" i="29"/>
  <c r="C215" i="54" s="1"/>
  <c r="C217" i="54" s="1"/>
  <c r="N1114" i="29"/>
  <c r="S941" i="29"/>
  <c r="S882" i="29"/>
  <c r="S883" i="29" s="1"/>
  <c r="S837" i="29"/>
  <c r="S838" i="29" s="1"/>
  <c r="S643" i="29"/>
  <c r="S644" i="29" s="1"/>
  <c r="S792" i="29"/>
  <c r="S793" i="29" s="1"/>
  <c r="S553" i="29"/>
  <c r="S554" i="29" s="1"/>
  <c r="S508" i="29"/>
  <c r="S509" i="29" s="1"/>
  <c r="S688" i="29"/>
  <c r="S689" i="29" s="1"/>
  <c r="R747" i="29"/>
  <c r="R748" i="29" s="1"/>
  <c r="R598" i="29"/>
  <c r="R599" i="29" s="1"/>
  <c r="S463" i="29"/>
  <c r="AI378" i="29"/>
  <c r="N418" i="29"/>
  <c r="N419" i="29" s="1"/>
  <c r="AI382" i="29"/>
  <c r="AI387" i="29"/>
  <c r="T618" i="29"/>
  <c r="T617" i="29"/>
  <c r="T469" i="29"/>
  <c r="T468" i="29"/>
  <c r="T527" i="29"/>
  <c r="T528" i="29"/>
  <c r="T496" i="29"/>
  <c r="T497" i="29"/>
  <c r="T798" i="29"/>
  <c r="T797" i="29"/>
  <c r="T452" i="29"/>
  <c r="T451" i="29"/>
  <c r="T781" i="29"/>
  <c r="T780" i="29"/>
  <c r="T424" i="29"/>
  <c r="T423" i="29"/>
  <c r="T902" i="29"/>
  <c r="T901" i="29"/>
  <c r="T676" i="29"/>
  <c r="T677" i="29"/>
  <c r="T825" i="29"/>
  <c r="T826" i="29"/>
  <c r="T916" i="29"/>
  <c r="T915" i="29"/>
  <c r="T812" i="29"/>
  <c r="T811" i="29"/>
  <c r="S559" i="29"/>
  <c r="S558" i="29"/>
  <c r="T929" i="29"/>
  <c r="T930" i="29"/>
  <c r="S707" i="29"/>
  <c r="S708" i="29"/>
  <c r="T648" i="29"/>
  <c r="T649" i="29"/>
  <c r="T843" i="29"/>
  <c r="T842" i="29"/>
  <c r="S573" i="29"/>
  <c r="S572" i="29"/>
  <c r="T604" i="29"/>
  <c r="T603" i="29"/>
  <c r="S736" i="29"/>
  <c r="S735" i="29"/>
  <c r="T663" i="29"/>
  <c r="T662" i="29"/>
  <c r="T856" i="29"/>
  <c r="T857" i="29"/>
  <c r="S587" i="29"/>
  <c r="S586" i="29"/>
  <c r="T483" i="29"/>
  <c r="T482" i="29"/>
  <c r="T766" i="29"/>
  <c r="T767" i="29"/>
  <c r="T437" i="29"/>
  <c r="T438" i="29"/>
  <c r="T542" i="29"/>
  <c r="T541" i="29"/>
  <c r="T632" i="29"/>
  <c r="T631" i="29"/>
  <c r="S722" i="29"/>
  <c r="S721" i="29"/>
  <c r="T752" i="29"/>
  <c r="T753" i="29"/>
  <c r="T870" i="29"/>
  <c r="T871" i="29"/>
  <c r="T514" i="29"/>
  <c r="T513" i="29"/>
  <c r="O1130" i="29"/>
  <c r="P1130" i="29" s="1"/>
  <c r="Q1130" i="29" s="1"/>
  <c r="AI1130" i="29"/>
  <c r="S891" i="29"/>
  <c r="S1024" i="29" s="1"/>
  <c r="S887" i="29"/>
  <c r="S1020" i="29" s="1"/>
  <c r="S893" i="29"/>
  <c r="S1026" i="29" s="1"/>
  <c r="S886" i="29"/>
  <c r="S888" i="29"/>
  <c r="S1021" i="29" s="1"/>
  <c r="S892" i="29"/>
  <c r="S1025" i="29" s="1"/>
  <c r="S895" i="29"/>
  <c r="S1028" i="29" s="1"/>
  <c r="S894" i="29"/>
  <c r="S1027" i="29" s="1"/>
  <c r="S890" i="29"/>
  <c r="S1023" i="29" s="1"/>
  <c r="S889" i="29"/>
  <c r="S1022" i="29" s="1"/>
  <c r="U50" i="29"/>
  <c r="U885" i="29" s="1"/>
  <c r="U51" i="29"/>
  <c r="T892" i="29"/>
  <c r="T1025" i="29" s="1"/>
  <c r="T891" i="29"/>
  <c r="T1024" i="29" s="1"/>
  <c r="T886" i="29"/>
  <c r="T889" i="29"/>
  <c r="T1022" i="29" s="1"/>
  <c r="T895" i="29"/>
  <c r="T1028" i="29" s="1"/>
  <c r="T888" i="29"/>
  <c r="T1021" i="29" s="1"/>
  <c r="T894" i="29"/>
  <c r="T1027" i="29" s="1"/>
  <c r="T893" i="29"/>
  <c r="T1026" i="29" s="1"/>
  <c r="T887" i="29"/>
  <c r="T1020" i="29" s="1"/>
  <c r="U555" i="29"/>
  <c r="V188" i="14"/>
  <c r="V187" i="14"/>
  <c r="V645" i="29"/>
  <c r="V510" i="29"/>
  <c r="V898" i="29"/>
  <c r="W54" i="29"/>
  <c r="W1033" i="29" s="1"/>
  <c r="V465" i="29"/>
  <c r="H141" i="14"/>
  <c r="H142" i="14" s="1"/>
  <c r="T226" i="14"/>
  <c r="S254" i="14" s="1"/>
  <c r="T76" i="14"/>
  <c r="Q227" i="14"/>
  <c r="P255" i="14" s="1"/>
  <c r="Q124" i="14"/>
  <c r="Q119" i="14" s="1"/>
  <c r="Q81" i="14"/>
  <c r="U704" i="29"/>
  <c r="V45" i="29"/>
  <c r="V44" i="29"/>
  <c r="V1061" i="29" s="1"/>
  <c r="J94" i="14"/>
  <c r="K95" i="14" s="1"/>
  <c r="K96" i="14" s="1"/>
  <c r="V839" i="29"/>
  <c r="W48" i="29"/>
  <c r="V191" i="14"/>
  <c r="V192" i="14"/>
  <c r="J90" i="14"/>
  <c r="J91" i="14" s="1"/>
  <c r="K92" i="14" s="1"/>
  <c r="P124" i="14"/>
  <c r="P119" i="14" s="1"/>
  <c r="P227" i="14"/>
  <c r="O255" i="14" s="1"/>
  <c r="P81" i="14"/>
  <c r="U75" i="14"/>
  <c r="I104" i="14"/>
  <c r="I103" i="14"/>
  <c r="J101" i="14" s="1"/>
  <c r="V600" i="29"/>
  <c r="V794" i="29"/>
  <c r="W47" i="29"/>
  <c r="X196" i="14"/>
  <c r="X195" i="14"/>
  <c r="V420" i="29"/>
  <c r="V749" i="29"/>
  <c r="W46" i="29"/>
  <c r="O85" i="14"/>
  <c r="P86" i="14" s="1"/>
  <c r="O84" i="14"/>
  <c r="V52" i="29"/>
  <c r="V22" i="29"/>
  <c r="V1069" i="29" s="1"/>
  <c r="V131" i="14"/>
  <c r="W82" i="14" s="1"/>
  <c r="W943" i="29" s="1"/>
  <c r="W163" i="14"/>
  <c r="K1127" i="29"/>
  <c r="R1084" i="29"/>
  <c r="Q375" i="29"/>
  <c r="V914" i="29" l="1"/>
  <c r="V928" i="29"/>
  <c r="V900" i="29"/>
  <c r="V751" i="29"/>
  <c r="V765" i="29"/>
  <c r="V779" i="29"/>
  <c r="V824" i="29"/>
  <c r="V810" i="29"/>
  <c r="V796" i="29"/>
  <c r="V647" i="29"/>
  <c r="V661" i="29"/>
  <c r="V675" i="29"/>
  <c r="U788" i="29"/>
  <c r="U791" i="29"/>
  <c r="U784" i="29"/>
  <c r="U790" i="29"/>
  <c r="U787" i="29"/>
  <c r="U785" i="29"/>
  <c r="U783" i="29"/>
  <c r="U782" i="29"/>
  <c r="U786" i="29"/>
  <c r="U789" i="29"/>
  <c r="U478" i="29"/>
  <c r="U473" i="29"/>
  <c r="U475" i="29"/>
  <c r="U477" i="29"/>
  <c r="U479" i="29"/>
  <c r="U470" i="29"/>
  <c r="U474" i="29"/>
  <c r="U471" i="29"/>
  <c r="U476" i="29"/>
  <c r="U472" i="29"/>
  <c r="U935" i="29"/>
  <c r="U931" i="29"/>
  <c r="U932" i="29"/>
  <c r="U939" i="29"/>
  <c r="U938" i="29"/>
  <c r="U936" i="29"/>
  <c r="U940" i="29"/>
  <c r="U933" i="29"/>
  <c r="U934" i="29"/>
  <c r="U937" i="29"/>
  <c r="U460" i="29"/>
  <c r="U459" i="29"/>
  <c r="U453" i="29"/>
  <c r="U455" i="29"/>
  <c r="U458" i="29"/>
  <c r="U461" i="29"/>
  <c r="U456" i="29"/>
  <c r="U457" i="29"/>
  <c r="U462" i="29"/>
  <c r="U454" i="29"/>
  <c r="U706" i="29"/>
  <c r="U720" i="29"/>
  <c r="U734" i="29"/>
  <c r="T595" i="29"/>
  <c r="T589" i="29"/>
  <c r="T596" i="29"/>
  <c r="T591" i="29"/>
  <c r="T592" i="29"/>
  <c r="T590" i="29"/>
  <c r="T597" i="29"/>
  <c r="T588" i="29"/>
  <c r="T594" i="29"/>
  <c r="T593" i="29"/>
  <c r="U761" i="29"/>
  <c r="U755" i="29"/>
  <c r="U756" i="29"/>
  <c r="U754" i="29"/>
  <c r="U758" i="29"/>
  <c r="U759" i="29"/>
  <c r="U760" i="29"/>
  <c r="U762" i="29"/>
  <c r="U763" i="29"/>
  <c r="U757" i="29"/>
  <c r="U502" i="29"/>
  <c r="U504" i="29"/>
  <c r="U507" i="29"/>
  <c r="U503" i="29"/>
  <c r="U499" i="29"/>
  <c r="U501" i="29"/>
  <c r="U500" i="29"/>
  <c r="U506" i="29"/>
  <c r="U498" i="29"/>
  <c r="U505" i="29"/>
  <c r="U609" i="29"/>
  <c r="U613" i="29"/>
  <c r="U608" i="29"/>
  <c r="U606" i="29"/>
  <c r="U614" i="29"/>
  <c r="U610" i="29"/>
  <c r="U605" i="29"/>
  <c r="U612" i="29"/>
  <c r="U611" i="29"/>
  <c r="U607" i="29"/>
  <c r="V869" i="29"/>
  <c r="V855" i="29"/>
  <c r="V841" i="29"/>
  <c r="V481" i="29"/>
  <c r="V467" i="29"/>
  <c r="V495" i="29"/>
  <c r="T581" i="29"/>
  <c r="T575" i="29"/>
  <c r="T578" i="29"/>
  <c r="T576" i="29"/>
  <c r="T582" i="29"/>
  <c r="T579" i="29"/>
  <c r="T574" i="29"/>
  <c r="T580" i="29"/>
  <c r="T583" i="29"/>
  <c r="T577" i="29"/>
  <c r="T716" i="29"/>
  <c r="T713" i="29"/>
  <c r="T714" i="29"/>
  <c r="T715" i="29"/>
  <c r="T717" i="29"/>
  <c r="T709" i="29"/>
  <c r="T718" i="29"/>
  <c r="T711" i="29"/>
  <c r="T710" i="29"/>
  <c r="T712" i="29"/>
  <c r="U626" i="29"/>
  <c r="U619" i="29"/>
  <c r="U624" i="29"/>
  <c r="U621" i="29"/>
  <c r="U625" i="29"/>
  <c r="U627" i="29"/>
  <c r="U623" i="29"/>
  <c r="U622" i="29"/>
  <c r="U628" i="29"/>
  <c r="U620" i="29"/>
  <c r="V450" i="29"/>
  <c r="V422" i="29"/>
  <c r="V436" i="29"/>
  <c r="V630" i="29"/>
  <c r="V616" i="29"/>
  <c r="V602" i="29"/>
  <c r="T567" i="29"/>
  <c r="T563" i="29"/>
  <c r="T565" i="29"/>
  <c r="T568" i="29"/>
  <c r="T560" i="29"/>
  <c r="T569" i="29"/>
  <c r="T561" i="29"/>
  <c r="T564" i="29"/>
  <c r="T562" i="29"/>
  <c r="T566" i="29"/>
  <c r="T741" i="29"/>
  <c r="T740" i="29"/>
  <c r="T743" i="29"/>
  <c r="T745" i="29"/>
  <c r="T737" i="29"/>
  <c r="T746" i="29"/>
  <c r="T738" i="29"/>
  <c r="T744" i="29"/>
  <c r="T739" i="29"/>
  <c r="T742" i="29"/>
  <c r="U848" i="29"/>
  <c r="U845" i="29"/>
  <c r="U850" i="29"/>
  <c r="U849" i="29"/>
  <c r="U846" i="29"/>
  <c r="U851" i="29"/>
  <c r="U844" i="29"/>
  <c r="U853" i="29"/>
  <c r="U852" i="29"/>
  <c r="U847" i="29"/>
  <c r="U517" i="29"/>
  <c r="U515" i="29"/>
  <c r="U516" i="29"/>
  <c r="U518" i="29"/>
  <c r="U524" i="29"/>
  <c r="U521" i="29"/>
  <c r="U523" i="29"/>
  <c r="U520" i="29"/>
  <c r="U519" i="29"/>
  <c r="U522" i="29"/>
  <c r="U641" i="29"/>
  <c r="U633" i="29"/>
  <c r="U642" i="29"/>
  <c r="U639" i="29"/>
  <c r="U634" i="29"/>
  <c r="U635" i="29"/>
  <c r="U636" i="29"/>
  <c r="U638" i="29"/>
  <c r="U637" i="29"/>
  <c r="U640" i="29"/>
  <c r="U670" i="29"/>
  <c r="U667" i="29"/>
  <c r="U668" i="29"/>
  <c r="U669" i="29"/>
  <c r="U671" i="29"/>
  <c r="U664" i="29"/>
  <c r="U673" i="29"/>
  <c r="U665" i="29"/>
  <c r="U666" i="29"/>
  <c r="U672" i="29"/>
  <c r="T730" i="29"/>
  <c r="T724" i="29"/>
  <c r="T723" i="29"/>
  <c r="T725" i="29"/>
  <c r="T726" i="29"/>
  <c r="T727" i="29"/>
  <c r="T728" i="29"/>
  <c r="T731" i="29"/>
  <c r="T729" i="29"/>
  <c r="T732" i="29"/>
  <c r="U829" i="29"/>
  <c r="U833" i="29"/>
  <c r="U832" i="29"/>
  <c r="U827" i="29"/>
  <c r="U836" i="29"/>
  <c r="U835" i="29"/>
  <c r="U828" i="29"/>
  <c r="U831" i="29"/>
  <c r="U830" i="29"/>
  <c r="U834" i="29"/>
  <c r="U879" i="29"/>
  <c r="U877" i="29"/>
  <c r="U876" i="29"/>
  <c r="U875" i="29"/>
  <c r="U880" i="29"/>
  <c r="U873" i="29"/>
  <c r="U872" i="29"/>
  <c r="U878" i="29"/>
  <c r="U874" i="29"/>
  <c r="U881" i="29"/>
  <c r="U536" i="29"/>
  <c r="U532" i="29"/>
  <c r="U537" i="29"/>
  <c r="U531" i="29"/>
  <c r="U534" i="29"/>
  <c r="U535" i="29"/>
  <c r="U529" i="29"/>
  <c r="U538" i="29"/>
  <c r="U530" i="29"/>
  <c r="U533" i="29"/>
  <c r="U655" i="29"/>
  <c r="U651" i="29"/>
  <c r="U653" i="29"/>
  <c r="U659" i="29"/>
  <c r="U650" i="29"/>
  <c r="U654" i="29"/>
  <c r="U658" i="29"/>
  <c r="U652" i="29"/>
  <c r="U656" i="29"/>
  <c r="U657" i="29"/>
  <c r="U808" i="29"/>
  <c r="U806" i="29"/>
  <c r="U803" i="29"/>
  <c r="U800" i="29"/>
  <c r="U802" i="29"/>
  <c r="U804" i="29"/>
  <c r="U805" i="29"/>
  <c r="U807" i="29"/>
  <c r="U799" i="29"/>
  <c r="U801" i="29"/>
  <c r="U865" i="29"/>
  <c r="U866" i="29"/>
  <c r="U860" i="29"/>
  <c r="U862" i="29"/>
  <c r="U867" i="29"/>
  <c r="U859" i="29"/>
  <c r="U861" i="29"/>
  <c r="U863" i="29"/>
  <c r="U864" i="29"/>
  <c r="U858" i="29"/>
  <c r="U543" i="29"/>
  <c r="U549" i="29"/>
  <c r="U544" i="29"/>
  <c r="U548" i="29"/>
  <c r="U552" i="29"/>
  <c r="U547" i="29"/>
  <c r="U546" i="29"/>
  <c r="U551" i="29"/>
  <c r="U550" i="29"/>
  <c r="U545" i="29"/>
  <c r="V526" i="29"/>
  <c r="V512" i="29"/>
  <c r="V540" i="29"/>
  <c r="U571" i="29"/>
  <c r="U585" i="29"/>
  <c r="U557" i="29"/>
  <c r="U685" i="29"/>
  <c r="U684" i="29"/>
  <c r="U680" i="29"/>
  <c r="U678" i="29"/>
  <c r="U686" i="29"/>
  <c r="U679" i="29"/>
  <c r="U681" i="29"/>
  <c r="U687" i="29"/>
  <c r="U682" i="29"/>
  <c r="U683" i="29"/>
  <c r="U818" i="29"/>
  <c r="U822" i="29"/>
  <c r="U816" i="29"/>
  <c r="U813" i="29"/>
  <c r="U821" i="29"/>
  <c r="U814" i="29"/>
  <c r="U815" i="29"/>
  <c r="U819" i="29"/>
  <c r="U817" i="29"/>
  <c r="U820" i="29"/>
  <c r="U909" i="29"/>
  <c r="U907" i="29"/>
  <c r="U903" i="29"/>
  <c r="U906" i="29"/>
  <c r="U912" i="29"/>
  <c r="U904" i="29"/>
  <c r="U911" i="29"/>
  <c r="U910" i="29"/>
  <c r="U905" i="29"/>
  <c r="U908" i="29"/>
  <c r="U429" i="29"/>
  <c r="U426" i="29"/>
  <c r="U431" i="29"/>
  <c r="U433" i="29"/>
  <c r="U434" i="29"/>
  <c r="U427" i="29"/>
  <c r="U425" i="29"/>
  <c r="U430" i="29"/>
  <c r="U432" i="29"/>
  <c r="U428" i="29"/>
  <c r="U773" i="29"/>
  <c r="U770" i="29"/>
  <c r="U772" i="29"/>
  <c r="U771" i="29"/>
  <c r="U777" i="29"/>
  <c r="U774" i="29"/>
  <c r="U769" i="29"/>
  <c r="U776" i="29"/>
  <c r="U768" i="29"/>
  <c r="U775" i="29"/>
  <c r="U484" i="29"/>
  <c r="U492" i="29"/>
  <c r="U489" i="29"/>
  <c r="U486" i="29"/>
  <c r="U490" i="29"/>
  <c r="U493" i="29"/>
  <c r="U487" i="29"/>
  <c r="U485" i="29"/>
  <c r="U488" i="29"/>
  <c r="U491" i="29"/>
  <c r="U925" i="29"/>
  <c r="U923" i="29"/>
  <c r="U917" i="29"/>
  <c r="U919" i="29"/>
  <c r="U924" i="29"/>
  <c r="U918" i="29"/>
  <c r="U920" i="29"/>
  <c r="U921" i="29"/>
  <c r="U922" i="29"/>
  <c r="U926" i="29"/>
  <c r="U445" i="29"/>
  <c r="U446" i="29"/>
  <c r="U440" i="29"/>
  <c r="U439" i="29"/>
  <c r="U448" i="29"/>
  <c r="U441" i="29"/>
  <c r="U442" i="29"/>
  <c r="U444" i="29"/>
  <c r="U443" i="29"/>
  <c r="U447" i="29"/>
  <c r="P415" i="29"/>
  <c r="P416" i="29"/>
  <c r="P412" i="29"/>
  <c r="P409" i="29"/>
  <c r="P413" i="29"/>
  <c r="P414" i="29"/>
  <c r="P410" i="29"/>
  <c r="P408" i="29"/>
  <c r="P417" i="29"/>
  <c r="P411" i="29"/>
  <c r="P397" i="29"/>
  <c r="P402" i="29"/>
  <c r="P400" i="29"/>
  <c r="P395" i="29"/>
  <c r="P398" i="29"/>
  <c r="P399" i="29"/>
  <c r="P394" i="29"/>
  <c r="P403" i="29"/>
  <c r="P396" i="29"/>
  <c r="P401" i="29"/>
  <c r="Q405" i="29"/>
  <c r="Q377" i="29"/>
  <c r="Q391" i="29"/>
  <c r="P388" i="29"/>
  <c r="P384" i="29"/>
  <c r="P380" i="29"/>
  <c r="P381" i="29"/>
  <c r="P389" i="29"/>
  <c r="P382" i="29"/>
  <c r="P386" i="29"/>
  <c r="P383" i="29"/>
  <c r="P387" i="29"/>
  <c r="P385" i="29"/>
  <c r="P378" i="29"/>
  <c r="P379" i="29"/>
  <c r="P393" i="29"/>
  <c r="P392" i="29"/>
  <c r="AI972" i="29"/>
  <c r="N1093" i="29"/>
  <c r="AI1093" i="29" s="1"/>
  <c r="T1036" i="29"/>
  <c r="S987" i="29"/>
  <c r="T122" i="14"/>
  <c r="R1130" i="29"/>
  <c r="AI969" i="29"/>
  <c r="S995" i="29"/>
  <c r="T1018" i="29"/>
  <c r="S991" i="29"/>
  <c r="S1097" i="29" s="1"/>
  <c r="T1046" i="29"/>
  <c r="T985" i="29"/>
  <c r="R1094" i="29"/>
  <c r="V984" i="29"/>
  <c r="R1049" i="29"/>
  <c r="P406" i="29"/>
  <c r="P407" i="29"/>
  <c r="S997" i="29"/>
  <c r="T1037" i="29"/>
  <c r="S697" i="29"/>
  <c r="S1008" i="29" s="1"/>
  <c r="U1074" i="29"/>
  <c r="U1075" i="29" s="1"/>
  <c r="S692" i="29"/>
  <c r="S1003" i="29" s="1"/>
  <c r="S1005" i="29"/>
  <c r="S1063" i="29" s="1"/>
  <c r="S989" i="29"/>
  <c r="S1062" i="29"/>
  <c r="S993" i="29"/>
  <c r="S1064" i="29"/>
  <c r="T1045" i="29"/>
  <c r="R966" i="29"/>
  <c r="R1060" i="29"/>
  <c r="S990" i="29"/>
  <c r="S1096" i="29" s="1"/>
  <c r="S994" i="29"/>
  <c r="S992" i="29"/>
  <c r="T1044" i="29"/>
  <c r="S986" i="29"/>
  <c r="T1042" i="29"/>
  <c r="V690" i="29"/>
  <c r="V1001" i="29" s="1"/>
  <c r="S988" i="29"/>
  <c r="U701" i="29"/>
  <c r="U1012" i="29" s="1"/>
  <c r="U696" i="29"/>
  <c r="U1007" i="29" s="1"/>
  <c r="U691" i="29"/>
  <c r="U1002" i="29" s="1"/>
  <c r="P967" i="29"/>
  <c r="S996" i="29"/>
  <c r="T1039" i="29"/>
  <c r="T1040" i="29"/>
  <c r="T695" i="29"/>
  <c r="T693" i="29"/>
  <c r="T1004" i="29" s="1"/>
  <c r="T694" i="29"/>
  <c r="T1005" i="29" s="1"/>
  <c r="T699" i="29"/>
  <c r="T1010" i="29" s="1"/>
  <c r="T700" i="29"/>
  <c r="T1011" i="29" s="1"/>
  <c r="T698" i="29"/>
  <c r="T1009" i="29" s="1"/>
  <c r="Q1000" i="29"/>
  <c r="T1035" i="29"/>
  <c r="O974" i="29"/>
  <c r="O971" i="29"/>
  <c r="T1019" i="29"/>
  <c r="T896" i="29"/>
  <c r="U1034" i="29"/>
  <c r="T1041" i="29"/>
  <c r="T1043" i="29"/>
  <c r="O977" i="29"/>
  <c r="O1103" i="29" s="1"/>
  <c r="O970" i="29"/>
  <c r="S464" i="29"/>
  <c r="S942" i="29"/>
  <c r="S1048" i="29" s="1"/>
  <c r="S1047" i="29"/>
  <c r="T1038" i="29"/>
  <c r="R998" i="29"/>
  <c r="R999" i="29"/>
  <c r="O975" i="29"/>
  <c r="S896" i="29"/>
  <c r="S1019" i="29"/>
  <c r="R1031" i="29"/>
  <c r="O978" i="29"/>
  <c r="O1104" i="29" s="1"/>
  <c r="O979" i="29"/>
  <c r="O1105" i="29" s="1"/>
  <c r="O973" i="29"/>
  <c r="O969" i="29"/>
  <c r="O972" i="29"/>
  <c r="O976" i="29"/>
  <c r="O1102" i="29" s="1"/>
  <c r="AI970" i="29"/>
  <c r="O968" i="29"/>
  <c r="M982" i="29"/>
  <c r="N981" i="29"/>
  <c r="N980" i="29"/>
  <c r="Q1114" i="29"/>
  <c r="R703" i="29"/>
  <c r="R1014" i="29" s="1"/>
  <c r="Q702" i="29"/>
  <c r="Q1013" i="29" s="1"/>
  <c r="Q1015" i="29" s="1"/>
  <c r="T941" i="29"/>
  <c r="AI1114" i="29"/>
  <c r="N1128" i="29"/>
  <c r="T837" i="29"/>
  <c r="T838" i="29" s="1"/>
  <c r="S598" i="29"/>
  <c r="S599" i="29" s="1"/>
  <c r="T508" i="29"/>
  <c r="T509" i="29" s="1"/>
  <c r="T553" i="29"/>
  <c r="T554" i="29" s="1"/>
  <c r="T792" i="29"/>
  <c r="T793" i="29" s="1"/>
  <c r="T643" i="29"/>
  <c r="T644" i="29" s="1"/>
  <c r="T882" i="29"/>
  <c r="T883" i="29" s="1"/>
  <c r="S747" i="29"/>
  <c r="S748" i="29" s="1"/>
  <c r="T688" i="29"/>
  <c r="T689" i="29" s="1"/>
  <c r="T463" i="29"/>
  <c r="O418" i="29"/>
  <c r="O419" i="29" s="1"/>
  <c r="AI418" i="29"/>
  <c r="U843" i="29"/>
  <c r="U842" i="29"/>
  <c r="U482" i="29"/>
  <c r="U483" i="29"/>
  <c r="T572" i="29"/>
  <c r="T573" i="29"/>
  <c r="U797" i="29"/>
  <c r="U798" i="29"/>
  <c r="U437" i="29"/>
  <c r="U438" i="29"/>
  <c r="U469" i="29"/>
  <c r="U468" i="29"/>
  <c r="T559" i="29"/>
  <c r="T558" i="29"/>
  <c r="U781" i="29"/>
  <c r="U780" i="29"/>
  <c r="U857" i="29"/>
  <c r="U856" i="29"/>
  <c r="U496" i="29"/>
  <c r="U497" i="29"/>
  <c r="U901" i="29"/>
  <c r="U902" i="29"/>
  <c r="T587" i="29"/>
  <c r="T586" i="29"/>
  <c r="U812" i="29"/>
  <c r="U811" i="29"/>
  <c r="U870" i="29"/>
  <c r="U871" i="29"/>
  <c r="U930" i="29"/>
  <c r="U929" i="29"/>
  <c r="U542" i="29"/>
  <c r="U541" i="29"/>
  <c r="U826" i="29"/>
  <c r="U825" i="29"/>
  <c r="U649" i="29"/>
  <c r="U648" i="29"/>
  <c r="U916" i="29"/>
  <c r="U915" i="29"/>
  <c r="U513" i="29"/>
  <c r="U514" i="29"/>
  <c r="U663" i="29"/>
  <c r="U662" i="29"/>
  <c r="U604" i="29"/>
  <c r="U603" i="29"/>
  <c r="T708" i="29"/>
  <c r="T707" i="29"/>
  <c r="U528" i="29"/>
  <c r="U527" i="29"/>
  <c r="U424" i="29"/>
  <c r="U423" i="29"/>
  <c r="U618" i="29"/>
  <c r="U617" i="29"/>
  <c r="T721" i="29"/>
  <c r="T722" i="29"/>
  <c r="U766" i="29"/>
  <c r="U767" i="29"/>
  <c r="U452" i="29"/>
  <c r="U451" i="29"/>
  <c r="U677" i="29"/>
  <c r="U676" i="29"/>
  <c r="U631" i="29"/>
  <c r="U632" i="29"/>
  <c r="T736" i="29"/>
  <c r="T735" i="29"/>
  <c r="U753" i="29"/>
  <c r="U752" i="29"/>
  <c r="V50" i="29"/>
  <c r="V885" i="29" s="1"/>
  <c r="V51" i="29"/>
  <c r="V555" i="29"/>
  <c r="S78" i="14"/>
  <c r="W187" i="14"/>
  <c r="W188" i="14"/>
  <c r="W510" i="29"/>
  <c r="W898" i="29"/>
  <c r="X54" i="29"/>
  <c r="X1033" i="29" s="1"/>
  <c r="W465" i="29"/>
  <c r="W645" i="29"/>
  <c r="J87" i="14"/>
  <c r="J102" i="14" s="1"/>
  <c r="W749" i="29"/>
  <c r="X46" i="29"/>
  <c r="W420" i="29"/>
  <c r="I83" i="14"/>
  <c r="I225" i="14" s="1"/>
  <c r="H253" i="14" s="1"/>
  <c r="I17" i="29"/>
  <c r="S154" i="14"/>
  <c r="S155" i="14" s="1"/>
  <c r="C156" i="14" s="1"/>
  <c r="R78" i="14"/>
  <c r="Y195" i="14"/>
  <c r="Y196" i="14"/>
  <c r="U226" i="14"/>
  <c r="T254" i="14" s="1"/>
  <c r="U76" i="14"/>
  <c r="W839" i="29"/>
  <c r="X48" i="29"/>
  <c r="V704" i="29"/>
  <c r="W45" i="29"/>
  <c r="W600" i="29"/>
  <c r="P84" i="14"/>
  <c r="P85" i="14"/>
  <c r="Q86" i="14" s="1"/>
  <c r="W44" i="29"/>
  <c r="W1061" i="29" s="1"/>
  <c r="S129" i="14"/>
  <c r="W794" i="29"/>
  <c r="X47" i="29"/>
  <c r="W191" i="14"/>
  <c r="W192" i="14"/>
  <c r="K97" i="14"/>
  <c r="L98" i="14" s="1"/>
  <c r="L99" i="14" s="1"/>
  <c r="L100" i="14" s="1"/>
  <c r="K93" i="14"/>
  <c r="K94" i="14" s="1"/>
  <c r="L95" i="14" s="1"/>
  <c r="V75" i="14"/>
  <c r="Q85" i="14"/>
  <c r="R86" i="14" s="1"/>
  <c r="Q84" i="14"/>
  <c r="W131" i="14"/>
  <c r="X82" i="14" s="1"/>
  <c r="X943" i="29" s="1"/>
  <c r="X163" i="14"/>
  <c r="W52" i="29"/>
  <c r="W22" i="29"/>
  <c r="W1069" i="29" s="1"/>
  <c r="AI973" i="29"/>
  <c r="AI1102" i="29"/>
  <c r="AI976" i="29"/>
  <c r="AI974" i="29"/>
  <c r="AI975" i="29"/>
  <c r="AI1104" i="29"/>
  <c r="L1127" i="29"/>
  <c r="M1127" i="29" s="1"/>
  <c r="AI1084" i="29"/>
  <c r="AI1105" i="29"/>
  <c r="AI979" i="29"/>
  <c r="AI978" i="29"/>
  <c r="S1084" i="29"/>
  <c r="R375" i="29"/>
  <c r="AI1103" i="29"/>
  <c r="AI977" i="29"/>
  <c r="T129" i="14" l="1"/>
  <c r="W841" i="29"/>
  <c r="W869" i="29"/>
  <c r="W855" i="29"/>
  <c r="W647" i="29"/>
  <c r="W661" i="29"/>
  <c r="W675" i="29"/>
  <c r="V548" i="29"/>
  <c r="V552" i="29"/>
  <c r="V551" i="29"/>
  <c r="V543" i="29"/>
  <c r="V547" i="29"/>
  <c r="V546" i="29"/>
  <c r="V544" i="29"/>
  <c r="V550" i="29"/>
  <c r="V549" i="29"/>
  <c r="V545" i="29"/>
  <c r="V627" i="29"/>
  <c r="V620" i="29"/>
  <c r="V628" i="29"/>
  <c r="V622" i="29"/>
  <c r="V623" i="29"/>
  <c r="V624" i="29"/>
  <c r="V619" i="29"/>
  <c r="V626" i="29"/>
  <c r="V625" i="29"/>
  <c r="V621" i="29"/>
  <c r="V875" i="29"/>
  <c r="V879" i="29"/>
  <c r="V880" i="29"/>
  <c r="V876" i="29"/>
  <c r="V872" i="29"/>
  <c r="V881" i="29"/>
  <c r="V873" i="29"/>
  <c r="V874" i="29"/>
  <c r="V877" i="29"/>
  <c r="V878" i="29"/>
  <c r="V820" i="29"/>
  <c r="V815" i="29"/>
  <c r="V817" i="29"/>
  <c r="V822" i="29"/>
  <c r="V818" i="29"/>
  <c r="V814" i="29"/>
  <c r="V813" i="29"/>
  <c r="V816" i="29"/>
  <c r="V819" i="29"/>
  <c r="V821" i="29"/>
  <c r="V522" i="29"/>
  <c r="V519" i="29"/>
  <c r="V521" i="29"/>
  <c r="V518" i="29"/>
  <c r="V523" i="29"/>
  <c r="V515" i="29"/>
  <c r="V524" i="29"/>
  <c r="V517" i="29"/>
  <c r="V520" i="29"/>
  <c r="V516" i="29"/>
  <c r="V640" i="29"/>
  <c r="V639" i="29"/>
  <c r="V635" i="29"/>
  <c r="V636" i="29"/>
  <c r="V637" i="29"/>
  <c r="V633" i="29"/>
  <c r="V638" i="29"/>
  <c r="V634" i="29"/>
  <c r="V641" i="29"/>
  <c r="V642" i="29"/>
  <c r="U745" i="29"/>
  <c r="U741" i="29"/>
  <c r="U744" i="29"/>
  <c r="U742" i="29"/>
  <c r="U746" i="29"/>
  <c r="U738" i="29"/>
  <c r="U739" i="29"/>
  <c r="U740" i="29"/>
  <c r="U737" i="29"/>
  <c r="U743" i="29"/>
  <c r="V833" i="29"/>
  <c r="V836" i="29"/>
  <c r="V834" i="29"/>
  <c r="V829" i="29"/>
  <c r="V828" i="29"/>
  <c r="V830" i="29"/>
  <c r="V831" i="29"/>
  <c r="V832" i="29"/>
  <c r="V835" i="29"/>
  <c r="V827" i="29"/>
  <c r="W765" i="29"/>
  <c r="W751" i="29"/>
  <c r="W779" i="29"/>
  <c r="W540" i="29"/>
  <c r="W512" i="29"/>
  <c r="W526" i="29"/>
  <c r="W630" i="29"/>
  <c r="W616" i="29"/>
  <c r="W602" i="29"/>
  <c r="W467" i="29"/>
  <c r="W495" i="29"/>
  <c r="W481" i="29"/>
  <c r="W436" i="29"/>
  <c r="W422" i="29"/>
  <c r="W450" i="29"/>
  <c r="V538" i="29"/>
  <c r="V536" i="29"/>
  <c r="V533" i="29"/>
  <c r="V535" i="29"/>
  <c r="V537" i="29"/>
  <c r="V529" i="29"/>
  <c r="V531" i="29"/>
  <c r="V534" i="29"/>
  <c r="V532" i="29"/>
  <c r="V530" i="29"/>
  <c r="V447" i="29"/>
  <c r="V440" i="29"/>
  <c r="V439" i="29"/>
  <c r="V446" i="29"/>
  <c r="V445" i="29"/>
  <c r="V441" i="29"/>
  <c r="V444" i="29"/>
  <c r="V448" i="29"/>
  <c r="V442" i="29"/>
  <c r="V443" i="29"/>
  <c r="U730" i="29"/>
  <c r="U724" i="29"/>
  <c r="U725" i="29"/>
  <c r="U726" i="29"/>
  <c r="U731" i="29"/>
  <c r="U728" i="29"/>
  <c r="U729" i="29"/>
  <c r="U732" i="29"/>
  <c r="U727" i="29"/>
  <c r="U723" i="29"/>
  <c r="V789" i="29"/>
  <c r="V786" i="29"/>
  <c r="V783" i="29"/>
  <c r="V788" i="29"/>
  <c r="V784" i="29"/>
  <c r="V785" i="29"/>
  <c r="V787" i="29"/>
  <c r="V791" i="29"/>
  <c r="V782" i="29"/>
  <c r="V790" i="29"/>
  <c r="W824" i="29"/>
  <c r="W810" i="29"/>
  <c r="W796" i="29"/>
  <c r="V429" i="29"/>
  <c r="V427" i="29"/>
  <c r="V426" i="29"/>
  <c r="V425" i="29"/>
  <c r="V430" i="29"/>
  <c r="V432" i="29"/>
  <c r="V434" i="29"/>
  <c r="V433" i="29"/>
  <c r="V428" i="29"/>
  <c r="V431" i="29"/>
  <c r="V501" i="29"/>
  <c r="V500" i="29"/>
  <c r="V505" i="29"/>
  <c r="V503" i="29"/>
  <c r="V504" i="29"/>
  <c r="V506" i="29"/>
  <c r="V498" i="29"/>
  <c r="V507" i="29"/>
  <c r="V499" i="29"/>
  <c r="V502" i="29"/>
  <c r="U718" i="29"/>
  <c r="U714" i="29"/>
  <c r="U715" i="29"/>
  <c r="U709" i="29"/>
  <c r="U717" i="29"/>
  <c r="U710" i="29"/>
  <c r="U716" i="29"/>
  <c r="U711" i="29"/>
  <c r="U713" i="29"/>
  <c r="U712" i="29"/>
  <c r="V776" i="29"/>
  <c r="V773" i="29"/>
  <c r="V772" i="29"/>
  <c r="V770" i="29"/>
  <c r="V771" i="29"/>
  <c r="V768" i="29"/>
  <c r="V777" i="29"/>
  <c r="V774" i="29"/>
  <c r="V769" i="29"/>
  <c r="V775" i="29"/>
  <c r="V457" i="29"/>
  <c r="V461" i="29"/>
  <c r="V453" i="29"/>
  <c r="V462" i="29"/>
  <c r="V454" i="29"/>
  <c r="V455" i="29"/>
  <c r="V456" i="29"/>
  <c r="V458" i="29"/>
  <c r="V459" i="29"/>
  <c r="V460" i="29"/>
  <c r="V472" i="29"/>
  <c r="V475" i="29"/>
  <c r="V474" i="29"/>
  <c r="V470" i="29"/>
  <c r="V479" i="29"/>
  <c r="V471" i="29"/>
  <c r="V476" i="29"/>
  <c r="V478" i="29"/>
  <c r="V473" i="29"/>
  <c r="V477" i="29"/>
  <c r="V680" i="29"/>
  <c r="V678" i="29"/>
  <c r="V679" i="29"/>
  <c r="V685" i="29"/>
  <c r="V681" i="29"/>
  <c r="V683" i="29"/>
  <c r="V687" i="29"/>
  <c r="V682" i="29"/>
  <c r="V684" i="29"/>
  <c r="V686" i="29"/>
  <c r="V760" i="29"/>
  <c r="V758" i="29"/>
  <c r="V756" i="29"/>
  <c r="V757" i="29"/>
  <c r="V754" i="29"/>
  <c r="V763" i="29"/>
  <c r="V759" i="29"/>
  <c r="V762" i="29"/>
  <c r="V755" i="29"/>
  <c r="V761" i="29"/>
  <c r="U567" i="29"/>
  <c r="U568" i="29"/>
  <c r="U566" i="29"/>
  <c r="U563" i="29"/>
  <c r="U560" i="29"/>
  <c r="U564" i="29"/>
  <c r="U562" i="29"/>
  <c r="U569" i="29"/>
  <c r="U565" i="29"/>
  <c r="U561" i="29"/>
  <c r="V487" i="29"/>
  <c r="V490" i="29"/>
  <c r="V491" i="29"/>
  <c r="V492" i="29"/>
  <c r="V486" i="29"/>
  <c r="V489" i="29"/>
  <c r="V484" i="29"/>
  <c r="V485" i="29"/>
  <c r="V493" i="29"/>
  <c r="V488" i="29"/>
  <c r="V669" i="29"/>
  <c r="V668" i="29"/>
  <c r="V673" i="29"/>
  <c r="V666" i="29"/>
  <c r="V670" i="29"/>
  <c r="V664" i="29"/>
  <c r="V671" i="29"/>
  <c r="V672" i="29"/>
  <c r="V665" i="29"/>
  <c r="V667" i="29"/>
  <c r="V904" i="29"/>
  <c r="V910" i="29"/>
  <c r="V905" i="29"/>
  <c r="V907" i="29"/>
  <c r="V911" i="29"/>
  <c r="V906" i="29"/>
  <c r="V903" i="29"/>
  <c r="V912" i="29"/>
  <c r="V908" i="29"/>
  <c r="V909" i="29"/>
  <c r="V734" i="29"/>
  <c r="V720" i="29"/>
  <c r="V706" i="29"/>
  <c r="W914" i="29"/>
  <c r="W900" i="29"/>
  <c r="W928" i="29"/>
  <c r="U597" i="29"/>
  <c r="U593" i="29"/>
  <c r="U590" i="29"/>
  <c r="U595" i="29"/>
  <c r="U596" i="29"/>
  <c r="U588" i="29"/>
  <c r="U591" i="29"/>
  <c r="U592" i="29"/>
  <c r="U594" i="29"/>
  <c r="U589" i="29"/>
  <c r="V851" i="29"/>
  <c r="V844" i="29"/>
  <c r="V852" i="29"/>
  <c r="V847" i="29"/>
  <c r="V846" i="29"/>
  <c r="V848" i="29"/>
  <c r="V850" i="29"/>
  <c r="V849" i="29"/>
  <c r="V853" i="29"/>
  <c r="V845" i="29"/>
  <c r="V656" i="29"/>
  <c r="V659" i="29"/>
  <c r="V653" i="29"/>
  <c r="V655" i="29"/>
  <c r="V652" i="29"/>
  <c r="V651" i="29"/>
  <c r="V654" i="29"/>
  <c r="V658" i="29"/>
  <c r="V650" i="29"/>
  <c r="V657" i="29"/>
  <c r="V939" i="29"/>
  <c r="V931" i="29"/>
  <c r="V936" i="29"/>
  <c r="V935" i="29"/>
  <c r="V933" i="29"/>
  <c r="V932" i="29"/>
  <c r="V938" i="29"/>
  <c r="V934" i="29"/>
  <c r="V940" i="29"/>
  <c r="V937" i="29"/>
  <c r="V557" i="29"/>
  <c r="V571" i="29"/>
  <c r="V585" i="29"/>
  <c r="U583" i="29"/>
  <c r="U576" i="29"/>
  <c r="U577" i="29"/>
  <c r="U581" i="29"/>
  <c r="U574" i="29"/>
  <c r="U575" i="29"/>
  <c r="U578" i="29"/>
  <c r="U582" i="29"/>
  <c r="U579" i="29"/>
  <c r="U580" i="29"/>
  <c r="V610" i="29"/>
  <c r="V614" i="29"/>
  <c r="V607" i="29"/>
  <c r="V606" i="29"/>
  <c r="V605" i="29"/>
  <c r="V611" i="29"/>
  <c r="V609" i="29"/>
  <c r="V608" i="29"/>
  <c r="V613" i="29"/>
  <c r="V612" i="29"/>
  <c r="V863" i="29"/>
  <c r="V861" i="29"/>
  <c r="V866" i="29"/>
  <c r="V860" i="29"/>
  <c r="V862" i="29"/>
  <c r="V865" i="29"/>
  <c r="V867" i="29"/>
  <c r="V858" i="29"/>
  <c r="V859" i="29"/>
  <c r="V864" i="29"/>
  <c r="V808" i="29"/>
  <c r="V801" i="29"/>
  <c r="V799" i="29"/>
  <c r="V807" i="29"/>
  <c r="V804" i="29"/>
  <c r="V805" i="29"/>
  <c r="V806" i="29"/>
  <c r="V802" i="29"/>
  <c r="V803" i="29"/>
  <c r="V800" i="29"/>
  <c r="V918" i="29"/>
  <c r="V919" i="29"/>
  <c r="V924" i="29"/>
  <c r="V917" i="29"/>
  <c r="V923" i="29"/>
  <c r="V920" i="29"/>
  <c r="V922" i="29"/>
  <c r="V926" i="29"/>
  <c r="V921" i="29"/>
  <c r="V925" i="29"/>
  <c r="R405" i="29"/>
  <c r="R377" i="29"/>
  <c r="R391" i="29"/>
  <c r="Q401" i="29"/>
  <c r="Q397" i="29"/>
  <c r="Q396" i="29"/>
  <c r="Q400" i="29"/>
  <c r="Q395" i="29"/>
  <c r="Q398" i="29"/>
  <c r="Q402" i="29"/>
  <c r="Q403" i="29"/>
  <c r="Q394" i="29"/>
  <c r="Q399" i="29"/>
  <c r="Q388" i="29"/>
  <c r="Q383" i="29"/>
  <c r="Q387" i="29"/>
  <c r="Q384" i="29"/>
  <c r="Q381" i="29"/>
  <c r="Q386" i="29"/>
  <c r="Q389" i="29"/>
  <c r="Q382" i="29"/>
  <c r="Q385" i="29"/>
  <c r="Q380" i="29"/>
  <c r="Q416" i="29"/>
  <c r="Q409" i="29"/>
  <c r="Q413" i="29"/>
  <c r="Q414" i="29"/>
  <c r="Q411" i="29"/>
  <c r="Q410" i="29"/>
  <c r="Q417" i="29"/>
  <c r="Q412" i="29"/>
  <c r="Q408" i="29"/>
  <c r="Q415" i="29"/>
  <c r="I18" i="29"/>
  <c r="I1065" i="29" s="1"/>
  <c r="I1086" i="29" s="1"/>
  <c r="I20" i="29"/>
  <c r="I19" i="29"/>
  <c r="I1066" i="29" s="1"/>
  <c r="I1100" i="29" s="1"/>
  <c r="Q378" i="29"/>
  <c r="Q379" i="29"/>
  <c r="Q393" i="29"/>
  <c r="Q392" i="29"/>
  <c r="U1043" i="29"/>
  <c r="O1093" i="29"/>
  <c r="T992" i="29"/>
  <c r="U1038" i="29"/>
  <c r="H256" i="14"/>
  <c r="I228" i="14"/>
  <c r="N1085" i="29"/>
  <c r="AI1085" i="29" s="1"/>
  <c r="T987" i="29"/>
  <c r="S1094" i="29"/>
  <c r="T991" i="29"/>
  <c r="T1097" i="29" s="1"/>
  <c r="T989" i="29"/>
  <c r="U1042" i="29"/>
  <c r="U122" i="14"/>
  <c r="S1106" i="29"/>
  <c r="S1116" i="29" s="1"/>
  <c r="S1130" i="29" s="1"/>
  <c r="T1062" i="29"/>
  <c r="U1035" i="29"/>
  <c r="U985" i="29"/>
  <c r="V1034" i="29"/>
  <c r="T1106" i="29"/>
  <c r="T1116" i="29" s="1"/>
  <c r="O1099" i="29"/>
  <c r="O1113" i="29" s="1"/>
  <c r="Q407" i="29"/>
  <c r="Q406" i="29"/>
  <c r="T692" i="29"/>
  <c r="T1003" i="29" s="1"/>
  <c r="T1006" i="29"/>
  <c r="T1064" i="29" s="1"/>
  <c r="T1063" i="29"/>
  <c r="V1074" i="29"/>
  <c r="V1075" i="29" s="1"/>
  <c r="T990" i="29"/>
  <c r="T1096" i="29" s="1"/>
  <c r="R1000" i="29"/>
  <c r="S966" i="29"/>
  <c r="S1060" i="29"/>
  <c r="P978" i="29"/>
  <c r="P1104" i="29" s="1"/>
  <c r="T994" i="29"/>
  <c r="T986" i="29"/>
  <c r="T993" i="29"/>
  <c r="T995" i="29"/>
  <c r="T988" i="29"/>
  <c r="W984" i="29"/>
  <c r="U695" i="29"/>
  <c r="U1006" i="29" s="1"/>
  <c r="U694" i="29"/>
  <c r="U693" i="29"/>
  <c r="U1004" i="29" s="1"/>
  <c r="U1037" i="29"/>
  <c r="T996" i="29"/>
  <c r="U698" i="29"/>
  <c r="U1009" i="29" s="1"/>
  <c r="U699" i="29"/>
  <c r="U1010" i="29" s="1"/>
  <c r="U700" i="29"/>
  <c r="U1011" i="29" s="1"/>
  <c r="T997" i="29"/>
  <c r="U1041" i="29"/>
  <c r="V691" i="29"/>
  <c r="V1002" i="29" s="1"/>
  <c r="V696" i="29"/>
  <c r="V1007" i="29" s="1"/>
  <c r="V701" i="29"/>
  <c r="V1012" i="29" s="1"/>
  <c r="W690" i="29"/>
  <c r="W1001" i="29" s="1"/>
  <c r="U1044" i="29"/>
  <c r="S1049" i="29"/>
  <c r="U1039" i="29"/>
  <c r="T697" i="29"/>
  <c r="T1008" i="29" s="1"/>
  <c r="P976" i="29"/>
  <c r="P1102" i="29" s="1"/>
  <c r="P975" i="29"/>
  <c r="P979" i="29"/>
  <c r="P1105" i="29" s="1"/>
  <c r="T464" i="29"/>
  <c r="U1018" i="29"/>
  <c r="S897" i="29"/>
  <c r="S1030" i="29" s="1"/>
  <c r="S1029" i="29"/>
  <c r="U1045" i="29"/>
  <c r="T942" i="29"/>
  <c r="T1048" i="29" s="1"/>
  <c r="T1047" i="29"/>
  <c r="T1029" i="29"/>
  <c r="T897" i="29"/>
  <c r="T1030" i="29" s="1"/>
  <c r="P977" i="29"/>
  <c r="P1103" i="29" s="1"/>
  <c r="U1040" i="29"/>
  <c r="S998" i="29"/>
  <c r="U1036" i="29"/>
  <c r="S999" i="29"/>
  <c r="U1046" i="29"/>
  <c r="P974" i="29"/>
  <c r="P973" i="29"/>
  <c r="P970" i="29"/>
  <c r="Q967" i="29"/>
  <c r="P972" i="29"/>
  <c r="P968" i="29"/>
  <c r="P971" i="29"/>
  <c r="P969" i="29"/>
  <c r="N982" i="29"/>
  <c r="AI419" i="29"/>
  <c r="AI981" i="29" s="1"/>
  <c r="AI980" i="29"/>
  <c r="O981" i="29"/>
  <c r="O1085" i="29" s="1"/>
  <c r="O980" i="29"/>
  <c r="S703" i="29"/>
  <c r="S1014" i="29" s="1"/>
  <c r="R1114" i="29"/>
  <c r="R702" i="29"/>
  <c r="R1013" i="29" s="1"/>
  <c r="R1015" i="29" s="1"/>
  <c r="U941" i="29"/>
  <c r="O1128" i="29"/>
  <c r="P1128" i="29" s="1"/>
  <c r="Q1128" i="29" s="1"/>
  <c r="AI1128" i="29"/>
  <c r="T747" i="29"/>
  <c r="T748" i="29" s="1"/>
  <c r="T598" i="29"/>
  <c r="T599" i="29" s="1"/>
  <c r="U688" i="29"/>
  <c r="U689" i="29" s="1"/>
  <c r="U508" i="29"/>
  <c r="U509" i="29" s="1"/>
  <c r="U882" i="29"/>
  <c r="U883" i="29" s="1"/>
  <c r="U643" i="29"/>
  <c r="U644" i="29" s="1"/>
  <c r="U837" i="29"/>
  <c r="U838" i="29" s="1"/>
  <c r="U553" i="29"/>
  <c r="U554" i="29" s="1"/>
  <c r="U792" i="29"/>
  <c r="U793" i="29" s="1"/>
  <c r="U463" i="29"/>
  <c r="P418" i="29"/>
  <c r="P419" i="29" s="1"/>
  <c r="V842" i="29"/>
  <c r="V843" i="29"/>
  <c r="V424" i="29"/>
  <c r="V423" i="29"/>
  <c r="U587" i="29"/>
  <c r="U586" i="29"/>
  <c r="V781" i="29"/>
  <c r="V780" i="29"/>
  <c r="U708" i="29"/>
  <c r="U707" i="29"/>
  <c r="V857" i="29"/>
  <c r="V856" i="29"/>
  <c r="V452" i="29"/>
  <c r="V451" i="29"/>
  <c r="V753" i="29"/>
  <c r="V752" i="29"/>
  <c r="U735" i="29"/>
  <c r="U736" i="29"/>
  <c r="V513" i="29"/>
  <c r="V514" i="29"/>
  <c r="V870" i="29"/>
  <c r="V871" i="29"/>
  <c r="V438" i="29"/>
  <c r="V437" i="29"/>
  <c r="V767" i="29"/>
  <c r="V766" i="29"/>
  <c r="V604" i="29"/>
  <c r="V603" i="29"/>
  <c r="V542" i="29"/>
  <c r="V541" i="29"/>
  <c r="V797" i="29"/>
  <c r="V798" i="29"/>
  <c r="V663" i="29"/>
  <c r="V662" i="29"/>
  <c r="V618" i="29"/>
  <c r="V617" i="29"/>
  <c r="V528" i="29"/>
  <c r="V527" i="29"/>
  <c r="V811" i="29"/>
  <c r="V812" i="29"/>
  <c r="V649" i="29"/>
  <c r="V648" i="29"/>
  <c r="V631" i="29"/>
  <c r="V632" i="29"/>
  <c r="V929" i="29"/>
  <c r="V930" i="29"/>
  <c r="U573" i="29"/>
  <c r="U572" i="29"/>
  <c r="V496" i="29"/>
  <c r="V497" i="29"/>
  <c r="U722" i="29"/>
  <c r="U721" i="29"/>
  <c r="V901" i="29"/>
  <c r="V902" i="29"/>
  <c r="V826" i="29"/>
  <c r="V825" i="29"/>
  <c r="V469" i="29"/>
  <c r="V468" i="29"/>
  <c r="V916" i="29"/>
  <c r="V915" i="29"/>
  <c r="U559" i="29"/>
  <c r="U558" i="29"/>
  <c r="U996" i="29"/>
  <c r="V482" i="29"/>
  <c r="V483" i="29"/>
  <c r="V677" i="29"/>
  <c r="V676" i="29"/>
  <c r="T154" i="14"/>
  <c r="T155" i="14" s="1"/>
  <c r="V1018" i="29"/>
  <c r="W51" i="29"/>
  <c r="W50" i="29"/>
  <c r="U886" i="29"/>
  <c r="U890" i="29"/>
  <c r="U1023" i="29" s="1"/>
  <c r="U887" i="29"/>
  <c r="U1020" i="29" s="1"/>
  <c r="U893" i="29"/>
  <c r="U1026" i="29" s="1"/>
  <c r="U892" i="29"/>
  <c r="U1025" i="29" s="1"/>
  <c r="U888" i="29"/>
  <c r="U1021" i="29" s="1"/>
  <c r="U889" i="29"/>
  <c r="U1022" i="29" s="1"/>
  <c r="U895" i="29"/>
  <c r="U1028" i="29" s="1"/>
  <c r="U894" i="29"/>
  <c r="U1027" i="29" s="1"/>
  <c r="U891" i="29"/>
  <c r="U1024" i="29" s="1"/>
  <c r="W555" i="29"/>
  <c r="U129" i="14"/>
  <c r="X187" i="14"/>
  <c r="X188" i="14"/>
  <c r="X465" i="29"/>
  <c r="AJ38" i="29"/>
  <c r="Y54" i="29"/>
  <c r="Y1033" i="29" s="1"/>
  <c r="X898" i="29"/>
  <c r="AJ54" i="29"/>
  <c r="AJ1033" i="29" s="1"/>
  <c r="X645" i="29"/>
  <c r="AJ42" i="29"/>
  <c r="X510" i="29"/>
  <c r="AJ39" i="29"/>
  <c r="J88" i="14"/>
  <c r="K89" i="14" s="1"/>
  <c r="K90" i="14" s="1"/>
  <c r="K87" i="14" s="1"/>
  <c r="S227" i="14"/>
  <c r="R255" i="14" s="1"/>
  <c r="S124" i="14"/>
  <c r="S119" i="14" s="1"/>
  <c r="S81" i="14"/>
  <c r="X794" i="29"/>
  <c r="Y47" i="29"/>
  <c r="AJ47" i="29"/>
  <c r="X839" i="29"/>
  <c r="Y48" i="29"/>
  <c r="AJ48" i="29"/>
  <c r="I105" i="14"/>
  <c r="I107" i="14" s="1"/>
  <c r="J106" i="14" s="1"/>
  <c r="I117" i="14"/>
  <c r="I111" i="14" s="1"/>
  <c r="X749" i="29"/>
  <c r="Y46" i="29"/>
  <c r="AJ46" i="29"/>
  <c r="X192" i="14"/>
  <c r="X191" i="14"/>
  <c r="J104" i="14"/>
  <c r="J103" i="14"/>
  <c r="K101" i="14" s="1"/>
  <c r="Z196" i="14"/>
  <c r="Z195" i="14"/>
  <c r="L96" i="14"/>
  <c r="L97" i="14" s="1"/>
  <c r="M98" i="14" s="1"/>
  <c r="M99" i="14" s="1"/>
  <c r="M100" i="14" s="1"/>
  <c r="W75" i="14"/>
  <c r="X44" i="29"/>
  <c r="X1061" i="29" s="1"/>
  <c r="X600" i="29"/>
  <c r="AJ41" i="29"/>
  <c r="U154" i="14"/>
  <c r="U155" i="14" s="1"/>
  <c r="T78" i="14"/>
  <c r="R227" i="14"/>
  <c r="Q255" i="14" s="1"/>
  <c r="R124" i="14"/>
  <c r="R119" i="14" s="1"/>
  <c r="R81" i="14"/>
  <c r="V226" i="14"/>
  <c r="U254" i="14" s="1"/>
  <c r="V76" i="14"/>
  <c r="W704" i="29"/>
  <c r="X45" i="29"/>
  <c r="X420" i="29"/>
  <c r="AJ37" i="29"/>
  <c r="X131" i="14"/>
  <c r="Y82" i="14" s="1"/>
  <c r="Y943" i="29" s="1"/>
  <c r="Y163" i="14"/>
  <c r="X22" i="29"/>
  <c r="X52" i="29"/>
  <c r="AJ52" i="29" s="1"/>
  <c r="N1113" i="29"/>
  <c r="N1127" i="29" s="1"/>
  <c r="AI1099" i="29"/>
  <c r="C213" i="54" s="1"/>
  <c r="T1084" i="29"/>
  <c r="S375" i="29"/>
  <c r="H257" i="14" l="1"/>
  <c r="I1110" i="29"/>
  <c r="V567" i="29"/>
  <c r="V561" i="29"/>
  <c r="V563" i="29"/>
  <c r="V566" i="29"/>
  <c r="V564" i="29"/>
  <c r="V565" i="29"/>
  <c r="V568" i="29"/>
  <c r="V560" i="29"/>
  <c r="V569" i="29"/>
  <c r="V562" i="29"/>
  <c r="W820" i="29"/>
  <c r="W819" i="29"/>
  <c r="W817" i="29"/>
  <c r="W813" i="29"/>
  <c r="W821" i="29"/>
  <c r="W815" i="29"/>
  <c r="W818" i="29"/>
  <c r="W816" i="29"/>
  <c r="W814" i="29"/>
  <c r="W822" i="29"/>
  <c r="W611" i="29"/>
  <c r="W608" i="29"/>
  <c r="W610" i="29"/>
  <c r="W607" i="29"/>
  <c r="W609" i="29"/>
  <c r="W606" i="29"/>
  <c r="W614" i="29"/>
  <c r="W612" i="29"/>
  <c r="W613" i="29"/>
  <c r="W605" i="29"/>
  <c r="W774" i="29"/>
  <c r="W776" i="29"/>
  <c r="W773" i="29"/>
  <c r="W769" i="29"/>
  <c r="W777" i="29"/>
  <c r="W775" i="29"/>
  <c r="W768" i="29"/>
  <c r="W770" i="29"/>
  <c r="W771" i="29"/>
  <c r="W772" i="29"/>
  <c r="W940" i="29"/>
  <c r="W938" i="29"/>
  <c r="W934" i="29"/>
  <c r="W935" i="29"/>
  <c r="W931" i="29"/>
  <c r="W932" i="29"/>
  <c r="W937" i="29"/>
  <c r="W933" i="29"/>
  <c r="W939" i="29"/>
  <c r="W936" i="29"/>
  <c r="W835" i="29"/>
  <c r="W831" i="29"/>
  <c r="W832" i="29"/>
  <c r="W833" i="29"/>
  <c r="W827" i="29"/>
  <c r="W829" i="29"/>
  <c r="W836" i="29"/>
  <c r="W828" i="29"/>
  <c r="W830" i="29"/>
  <c r="W834" i="29"/>
  <c r="W626" i="29"/>
  <c r="W620" i="29"/>
  <c r="W628" i="29"/>
  <c r="W619" i="29"/>
  <c r="W622" i="29"/>
  <c r="W623" i="29"/>
  <c r="W624" i="29"/>
  <c r="W627" i="29"/>
  <c r="W621" i="29"/>
  <c r="W625" i="29"/>
  <c r="W686" i="29"/>
  <c r="W685" i="29"/>
  <c r="W687" i="29"/>
  <c r="W681" i="29"/>
  <c r="W680" i="29"/>
  <c r="W678" i="29"/>
  <c r="W682" i="29"/>
  <c r="W683" i="29"/>
  <c r="W679" i="29"/>
  <c r="W684" i="29"/>
  <c r="V574" i="29"/>
  <c r="V581" i="29"/>
  <c r="V577" i="29"/>
  <c r="V579" i="29"/>
  <c r="V583" i="29"/>
  <c r="V578" i="29"/>
  <c r="V582" i="29"/>
  <c r="V580" i="29"/>
  <c r="V575" i="29"/>
  <c r="V576" i="29"/>
  <c r="W474" i="29"/>
  <c r="W470" i="29"/>
  <c r="W476" i="29"/>
  <c r="W478" i="29"/>
  <c r="W472" i="29"/>
  <c r="W471" i="29"/>
  <c r="W477" i="29"/>
  <c r="W475" i="29"/>
  <c r="W479" i="29"/>
  <c r="W473" i="29"/>
  <c r="X526" i="29"/>
  <c r="X540" i="29"/>
  <c r="X512" i="29"/>
  <c r="X495" i="29"/>
  <c r="X481" i="29"/>
  <c r="X467" i="29"/>
  <c r="W557" i="29"/>
  <c r="W585" i="29"/>
  <c r="W571" i="29"/>
  <c r="W905" i="29"/>
  <c r="W912" i="29"/>
  <c r="W909" i="29"/>
  <c r="W907" i="29"/>
  <c r="W904" i="29"/>
  <c r="W906" i="29"/>
  <c r="W903" i="29"/>
  <c r="W911" i="29"/>
  <c r="W908" i="29"/>
  <c r="W910" i="29"/>
  <c r="W462" i="29"/>
  <c r="W461" i="29"/>
  <c r="W453" i="29"/>
  <c r="W459" i="29"/>
  <c r="W458" i="29"/>
  <c r="W457" i="29"/>
  <c r="W455" i="29"/>
  <c r="W460" i="29"/>
  <c r="W454" i="29"/>
  <c r="W456" i="29"/>
  <c r="W641" i="29"/>
  <c r="W640" i="29"/>
  <c r="W634" i="29"/>
  <c r="W635" i="29"/>
  <c r="W633" i="29"/>
  <c r="W642" i="29"/>
  <c r="W636" i="29"/>
  <c r="W637" i="29"/>
  <c r="W638" i="29"/>
  <c r="W639" i="29"/>
  <c r="W666" i="29"/>
  <c r="W665" i="29"/>
  <c r="W669" i="29"/>
  <c r="W672" i="29"/>
  <c r="W670" i="29"/>
  <c r="W673" i="29"/>
  <c r="W664" i="29"/>
  <c r="W668" i="29"/>
  <c r="W667" i="29"/>
  <c r="W671" i="29"/>
  <c r="W924" i="29"/>
  <c r="W921" i="29"/>
  <c r="W917" i="29"/>
  <c r="W925" i="29"/>
  <c r="W923" i="29"/>
  <c r="W919" i="29"/>
  <c r="W926" i="29"/>
  <c r="W920" i="29"/>
  <c r="W918" i="29"/>
  <c r="W922" i="29"/>
  <c r="W427" i="29"/>
  <c r="W426" i="29"/>
  <c r="W429" i="29"/>
  <c r="W430" i="29"/>
  <c r="W433" i="29"/>
  <c r="W431" i="29"/>
  <c r="W425" i="29"/>
  <c r="W432" i="29"/>
  <c r="W428" i="29"/>
  <c r="W434" i="29"/>
  <c r="W534" i="29"/>
  <c r="W536" i="29"/>
  <c r="W533" i="29"/>
  <c r="W538" i="29"/>
  <c r="W530" i="29"/>
  <c r="W532" i="29"/>
  <c r="W531" i="29"/>
  <c r="W535" i="29"/>
  <c r="W529" i="29"/>
  <c r="W537" i="29"/>
  <c r="W657" i="29"/>
  <c r="W656" i="29"/>
  <c r="W654" i="29"/>
  <c r="W652" i="29"/>
  <c r="W651" i="29"/>
  <c r="W655" i="29"/>
  <c r="W650" i="29"/>
  <c r="W653" i="29"/>
  <c r="W658" i="29"/>
  <c r="W659" i="29"/>
  <c r="V709" i="29"/>
  <c r="V718" i="29"/>
  <c r="V710" i="29"/>
  <c r="V711" i="29"/>
  <c r="V712" i="29"/>
  <c r="V713" i="29"/>
  <c r="V714" i="29"/>
  <c r="V717" i="29"/>
  <c r="V716" i="29"/>
  <c r="V715" i="29"/>
  <c r="W442" i="29"/>
  <c r="W441" i="29"/>
  <c r="W446" i="29"/>
  <c r="W440" i="29"/>
  <c r="W443" i="29"/>
  <c r="W444" i="29"/>
  <c r="W439" i="29"/>
  <c r="W445" i="29"/>
  <c r="W447" i="29"/>
  <c r="W448" i="29"/>
  <c r="W523" i="29"/>
  <c r="W520" i="29"/>
  <c r="W517" i="29"/>
  <c r="W519" i="29"/>
  <c r="W515" i="29"/>
  <c r="W521" i="29"/>
  <c r="W524" i="29"/>
  <c r="W522" i="29"/>
  <c r="W516" i="29"/>
  <c r="W518" i="29"/>
  <c r="W858" i="29"/>
  <c r="W867" i="29"/>
  <c r="W860" i="29"/>
  <c r="W862" i="29"/>
  <c r="W864" i="29"/>
  <c r="W861" i="29"/>
  <c r="W859" i="29"/>
  <c r="W863" i="29"/>
  <c r="W865" i="29"/>
  <c r="W866" i="29"/>
  <c r="X422" i="29"/>
  <c r="X450" i="29"/>
  <c r="X436" i="29"/>
  <c r="X779" i="29"/>
  <c r="X765" i="29"/>
  <c r="X751" i="29"/>
  <c r="X796" i="29"/>
  <c r="X824" i="29"/>
  <c r="X810" i="29"/>
  <c r="V730" i="29"/>
  <c r="V732" i="29"/>
  <c r="V723" i="29"/>
  <c r="V726" i="29"/>
  <c r="V728" i="29"/>
  <c r="V724" i="29"/>
  <c r="V729" i="29"/>
  <c r="V725" i="29"/>
  <c r="V731" i="29"/>
  <c r="V727" i="29"/>
  <c r="W487" i="29"/>
  <c r="W485" i="29"/>
  <c r="W488" i="29"/>
  <c r="W486" i="29"/>
  <c r="W484" i="29"/>
  <c r="W493" i="29"/>
  <c r="W492" i="29"/>
  <c r="W489" i="29"/>
  <c r="W491" i="29"/>
  <c r="W490" i="29"/>
  <c r="W548" i="29"/>
  <c r="W543" i="29"/>
  <c r="W546" i="29"/>
  <c r="W544" i="29"/>
  <c r="W550" i="29"/>
  <c r="W551" i="29"/>
  <c r="W549" i="29"/>
  <c r="W545" i="29"/>
  <c r="W552" i="29"/>
  <c r="W547" i="29"/>
  <c r="W877" i="29"/>
  <c r="W876" i="29"/>
  <c r="W872" i="29"/>
  <c r="W875" i="29"/>
  <c r="W878" i="29"/>
  <c r="W879" i="29"/>
  <c r="W880" i="29"/>
  <c r="W881" i="29"/>
  <c r="W873" i="29"/>
  <c r="W874" i="29"/>
  <c r="W803" i="29"/>
  <c r="W805" i="29"/>
  <c r="W802" i="29"/>
  <c r="W800" i="29"/>
  <c r="W808" i="29"/>
  <c r="W801" i="29"/>
  <c r="W804" i="29"/>
  <c r="W799" i="29"/>
  <c r="W806" i="29"/>
  <c r="W807" i="29"/>
  <c r="W761" i="29"/>
  <c r="W757" i="29"/>
  <c r="W754" i="29"/>
  <c r="W755" i="29"/>
  <c r="W760" i="29"/>
  <c r="W759" i="29"/>
  <c r="W758" i="29"/>
  <c r="W763" i="29"/>
  <c r="W756" i="29"/>
  <c r="W762" i="29"/>
  <c r="W706" i="29"/>
  <c r="W720" i="29"/>
  <c r="W734" i="29"/>
  <c r="X647" i="29"/>
  <c r="X675" i="29"/>
  <c r="X661" i="29"/>
  <c r="X616" i="29"/>
  <c r="X602" i="29"/>
  <c r="X630" i="29"/>
  <c r="X928" i="29"/>
  <c r="X900" i="29"/>
  <c r="X914" i="29"/>
  <c r="X855" i="29"/>
  <c r="X841" i="29"/>
  <c r="X869" i="29"/>
  <c r="V591" i="29"/>
  <c r="V595" i="29"/>
  <c r="V596" i="29"/>
  <c r="V588" i="29"/>
  <c r="V590" i="29"/>
  <c r="V597" i="29"/>
  <c r="V589" i="29"/>
  <c r="V592" i="29"/>
  <c r="V593" i="29"/>
  <c r="V594" i="29"/>
  <c r="V739" i="29"/>
  <c r="V738" i="29"/>
  <c r="V737" i="29"/>
  <c r="V742" i="29"/>
  <c r="V746" i="29"/>
  <c r="V743" i="29"/>
  <c r="V745" i="29"/>
  <c r="V744" i="29"/>
  <c r="V740" i="29"/>
  <c r="V741" i="29"/>
  <c r="W503" i="29"/>
  <c r="W502" i="29"/>
  <c r="W506" i="29"/>
  <c r="W501" i="29"/>
  <c r="W505" i="29"/>
  <c r="W504" i="29"/>
  <c r="W498" i="29"/>
  <c r="W507" i="29"/>
  <c r="W499" i="29"/>
  <c r="W500" i="29"/>
  <c r="W786" i="29"/>
  <c r="W785" i="29"/>
  <c r="W789" i="29"/>
  <c r="W790" i="29"/>
  <c r="W782" i="29"/>
  <c r="W783" i="29"/>
  <c r="W791" i="29"/>
  <c r="W788" i="29"/>
  <c r="W784" i="29"/>
  <c r="W787" i="29"/>
  <c r="W851" i="29"/>
  <c r="W844" i="29"/>
  <c r="W853" i="29"/>
  <c r="W845" i="29"/>
  <c r="W846" i="29"/>
  <c r="W848" i="29"/>
  <c r="W852" i="29"/>
  <c r="W850" i="29"/>
  <c r="W847" i="29"/>
  <c r="W849" i="29"/>
  <c r="S405" i="29"/>
  <c r="S377" i="29"/>
  <c r="S391" i="29"/>
  <c r="R401" i="29"/>
  <c r="R402" i="29"/>
  <c r="R398" i="29"/>
  <c r="R396" i="29"/>
  <c r="R399" i="29"/>
  <c r="R403" i="29"/>
  <c r="R395" i="29"/>
  <c r="R397" i="29"/>
  <c r="R400" i="29"/>
  <c r="R394" i="29"/>
  <c r="R389" i="29"/>
  <c r="R380" i="29"/>
  <c r="R385" i="29"/>
  <c r="R383" i="29"/>
  <c r="R382" i="29"/>
  <c r="R386" i="29"/>
  <c r="R388" i="29"/>
  <c r="R384" i="29"/>
  <c r="R381" i="29"/>
  <c r="R387" i="29"/>
  <c r="R415" i="29"/>
  <c r="R412" i="29"/>
  <c r="R414" i="29"/>
  <c r="R411" i="29"/>
  <c r="R410" i="29"/>
  <c r="R416" i="29"/>
  <c r="R417" i="29"/>
  <c r="R409" i="29"/>
  <c r="R413" i="29"/>
  <c r="R408" i="29"/>
  <c r="R392" i="29"/>
  <c r="R393" i="29"/>
  <c r="R378" i="29"/>
  <c r="R379" i="29"/>
  <c r="P1093" i="29"/>
  <c r="U991" i="29"/>
  <c r="U1097" i="29" s="1"/>
  <c r="Q975" i="29"/>
  <c r="U986" i="29"/>
  <c r="U997" i="29"/>
  <c r="W1074" i="29"/>
  <c r="W1075" i="29" s="1"/>
  <c r="W885" i="29"/>
  <c r="V122" i="14"/>
  <c r="T1130" i="29"/>
  <c r="I23" i="29"/>
  <c r="U994" i="29"/>
  <c r="U1062" i="29"/>
  <c r="V1038" i="29"/>
  <c r="T1094" i="29"/>
  <c r="U1064" i="29"/>
  <c r="T1049" i="29"/>
  <c r="U988" i="29"/>
  <c r="U989" i="29"/>
  <c r="X984" i="29"/>
  <c r="U993" i="29"/>
  <c r="P1099" i="29"/>
  <c r="P1113" i="29" s="1"/>
  <c r="R406" i="29"/>
  <c r="R407" i="29"/>
  <c r="U987" i="29"/>
  <c r="V985" i="29"/>
  <c r="V1043" i="29"/>
  <c r="S1031" i="29"/>
  <c r="U995" i="29"/>
  <c r="V1037" i="29"/>
  <c r="W1034" i="29"/>
  <c r="U692" i="29"/>
  <c r="U1003" i="29" s="1"/>
  <c r="U1005" i="29"/>
  <c r="U1063" i="29" s="1"/>
  <c r="I1067" i="29"/>
  <c r="I1101" i="29" s="1"/>
  <c r="R967" i="29"/>
  <c r="T966" i="29"/>
  <c r="T1060" i="29"/>
  <c r="X690" i="29"/>
  <c r="X1001" i="29" s="1"/>
  <c r="Q968" i="29"/>
  <c r="Q973" i="29"/>
  <c r="U992" i="29"/>
  <c r="U697" i="29"/>
  <c r="U1008" i="29" s="1"/>
  <c r="V1044" i="29"/>
  <c r="U990" i="29"/>
  <c r="U1096" i="29" s="1"/>
  <c r="V1036" i="29"/>
  <c r="W701" i="29"/>
  <c r="W1012" i="29" s="1"/>
  <c r="W696" i="29"/>
  <c r="W1007" i="29" s="1"/>
  <c r="W691" i="29"/>
  <c r="W1002" i="29" s="1"/>
  <c r="V700" i="29"/>
  <c r="V1011" i="29" s="1"/>
  <c r="V698" i="29"/>
  <c r="V699" i="29"/>
  <c r="V1010" i="29" s="1"/>
  <c r="V694" i="29"/>
  <c r="V693" i="29"/>
  <c r="V1004" i="29" s="1"/>
  <c r="V695" i="29"/>
  <c r="V1006" i="29" s="1"/>
  <c r="Q978" i="29"/>
  <c r="Q1104" i="29" s="1"/>
  <c r="U464" i="29"/>
  <c r="V1040" i="29"/>
  <c r="S1000" i="29"/>
  <c r="U1019" i="29"/>
  <c r="U896" i="29"/>
  <c r="V1035" i="29"/>
  <c r="V1039" i="29"/>
  <c r="U942" i="29"/>
  <c r="U1048" i="29" s="1"/>
  <c r="U1047" i="29"/>
  <c r="Q979" i="29"/>
  <c r="Q1105" i="29" s="1"/>
  <c r="V1042" i="29"/>
  <c r="V1046" i="29"/>
  <c r="T1031" i="29"/>
  <c r="T998" i="29"/>
  <c r="T999" i="29"/>
  <c r="V1041" i="29"/>
  <c r="V1045" i="29"/>
  <c r="Q977" i="29"/>
  <c r="Q1103" i="29" s="1"/>
  <c r="Q972" i="29"/>
  <c r="Q976" i="29"/>
  <c r="Q1102" i="29" s="1"/>
  <c r="Q970" i="29"/>
  <c r="Q974" i="29"/>
  <c r="Q971" i="29"/>
  <c r="Q969" i="29"/>
  <c r="O982" i="29"/>
  <c r="AI982" i="29"/>
  <c r="P981" i="29"/>
  <c r="P1085" i="29" s="1"/>
  <c r="P980" i="29"/>
  <c r="R1128" i="29"/>
  <c r="S1114" i="29"/>
  <c r="T703" i="29"/>
  <c r="T1014" i="29" s="1"/>
  <c r="S702" i="29"/>
  <c r="S1013" i="29" s="1"/>
  <c r="S1015" i="29" s="1"/>
  <c r="U598" i="29"/>
  <c r="U599" i="29" s="1"/>
  <c r="V941" i="29"/>
  <c r="V882" i="29"/>
  <c r="V883" i="29" s="1"/>
  <c r="V553" i="29"/>
  <c r="V554" i="29" s="1"/>
  <c r="V792" i="29"/>
  <c r="V793" i="29" s="1"/>
  <c r="U747" i="29"/>
  <c r="U748" i="29" s="1"/>
  <c r="V837" i="29"/>
  <c r="V838" i="29" s="1"/>
  <c r="V643" i="29"/>
  <c r="V644" i="29" s="1"/>
  <c r="V508" i="29"/>
  <c r="V509" i="29" s="1"/>
  <c r="V688" i="29"/>
  <c r="V689" i="29" s="1"/>
  <c r="V463" i="29"/>
  <c r="Q418" i="29"/>
  <c r="Q419" i="29" s="1"/>
  <c r="W617" i="29"/>
  <c r="W618" i="29"/>
  <c r="W825" i="29"/>
  <c r="W826" i="29"/>
  <c r="W514" i="29"/>
  <c r="W513" i="29"/>
  <c r="V708" i="29"/>
  <c r="V707" i="29"/>
  <c r="W483" i="29"/>
  <c r="W482" i="29"/>
  <c r="W663" i="29"/>
  <c r="W662" i="29"/>
  <c r="W632" i="29"/>
  <c r="W631" i="29"/>
  <c r="W542" i="29"/>
  <c r="W541" i="29"/>
  <c r="V721" i="29"/>
  <c r="V722" i="29"/>
  <c r="W497" i="29"/>
  <c r="W496" i="29"/>
  <c r="W677" i="29"/>
  <c r="W676" i="29"/>
  <c r="W871" i="29"/>
  <c r="W870" i="29"/>
  <c r="W797" i="29"/>
  <c r="W798" i="29"/>
  <c r="V573" i="29"/>
  <c r="V572" i="29"/>
  <c r="W438" i="29"/>
  <c r="W437" i="29"/>
  <c r="W649" i="29"/>
  <c r="W648" i="29"/>
  <c r="W902" i="29"/>
  <c r="W901" i="29"/>
  <c r="V735" i="29"/>
  <c r="V736" i="29"/>
  <c r="W604" i="29"/>
  <c r="W603" i="29"/>
  <c r="W812" i="29"/>
  <c r="W811" i="29"/>
  <c r="W451" i="29"/>
  <c r="W452" i="29"/>
  <c r="W752" i="29"/>
  <c r="W753" i="29"/>
  <c r="W915" i="29"/>
  <c r="W916" i="29"/>
  <c r="W842" i="29"/>
  <c r="W843" i="29"/>
  <c r="W767" i="29"/>
  <c r="W766" i="29"/>
  <c r="V559" i="29"/>
  <c r="V558" i="29"/>
  <c r="W930" i="29"/>
  <c r="W929" i="29"/>
  <c r="W528" i="29"/>
  <c r="W527" i="29"/>
  <c r="W468" i="29"/>
  <c r="W469" i="29"/>
  <c r="W856" i="29"/>
  <c r="W857" i="29"/>
  <c r="W780" i="29"/>
  <c r="W781" i="29"/>
  <c r="V586" i="29"/>
  <c r="V587" i="29"/>
  <c r="W424" i="29"/>
  <c r="W423" i="29"/>
  <c r="V893" i="29"/>
  <c r="V1026" i="29" s="1"/>
  <c r="V892" i="29"/>
  <c r="V1025" i="29" s="1"/>
  <c r="V890" i="29"/>
  <c r="V1023" i="29" s="1"/>
  <c r="V889" i="29"/>
  <c r="V1022" i="29" s="1"/>
  <c r="V887" i="29"/>
  <c r="V1020" i="29" s="1"/>
  <c r="V891" i="29"/>
  <c r="V1024" i="29" s="1"/>
  <c r="V886" i="29"/>
  <c r="V895" i="29"/>
  <c r="V1028" i="29" s="1"/>
  <c r="V894" i="29"/>
  <c r="V1027" i="29" s="1"/>
  <c r="V888" i="29"/>
  <c r="V1021" i="29" s="1"/>
  <c r="X50" i="29"/>
  <c r="X885" i="29" s="1"/>
  <c r="X51" i="29"/>
  <c r="X555" i="29"/>
  <c r="AJ40" i="29"/>
  <c r="Y187" i="14"/>
  <c r="Y188" i="14"/>
  <c r="AJ645" i="29"/>
  <c r="AJ465" i="29"/>
  <c r="Y510" i="29"/>
  <c r="Y465" i="29"/>
  <c r="AJ510" i="29"/>
  <c r="AJ898" i="29"/>
  <c r="Y898" i="29"/>
  <c r="Z54" i="29"/>
  <c r="Z1033" i="29" s="1"/>
  <c r="Y645" i="29"/>
  <c r="K91" i="14"/>
  <c r="L92" i="14" s="1"/>
  <c r="L93" i="14" s="1"/>
  <c r="AA195" i="14"/>
  <c r="AA196" i="14"/>
  <c r="T227" i="14"/>
  <c r="S255" i="14" s="1"/>
  <c r="T124" i="14"/>
  <c r="T119" i="14" s="1"/>
  <c r="T81" i="14"/>
  <c r="Y600" i="29"/>
  <c r="Y749" i="29"/>
  <c r="Z46" i="29"/>
  <c r="Y794" i="29"/>
  <c r="Z47" i="29"/>
  <c r="Y420" i="29"/>
  <c r="AJ420" i="29"/>
  <c r="R84" i="14"/>
  <c r="R85" i="14"/>
  <c r="S86" i="14" s="1"/>
  <c r="AJ600" i="29"/>
  <c r="X75" i="14"/>
  <c r="AJ749" i="29"/>
  <c r="AJ794" i="29"/>
  <c r="AJ1061" i="29"/>
  <c r="Y44" i="29"/>
  <c r="Y1061" i="29" s="1"/>
  <c r="AJ44" i="29"/>
  <c r="W76" i="14"/>
  <c r="W226" i="14"/>
  <c r="V254" i="14" s="1"/>
  <c r="Y192" i="14"/>
  <c r="Y191" i="14"/>
  <c r="I138" i="14"/>
  <c r="I139" i="14" s="1"/>
  <c r="I126" i="14"/>
  <c r="Y839" i="29"/>
  <c r="Z48" i="29"/>
  <c r="K88" i="14"/>
  <c r="L89" i="14" s="1"/>
  <c r="K102" i="14"/>
  <c r="K104" i="14" s="1"/>
  <c r="AJ839" i="29"/>
  <c r="X704" i="29"/>
  <c r="Y45" i="29"/>
  <c r="AJ45" i="29"/>
  <c r="S85" i="14"/>
  <c r="T86" i="14" s="1"/>
  <c r="S84" i="14"/>
  <c r="J83" i="14"/>
  <c r="J225" i="14" s="1"/>
  <c r="I253" i="14" s="1"/>
  <c r="J17" i="29"/>
  <c r="O1127" i="29"/>
  <c r="AI1127" i="29"/>
  <c r="X1069" i="29"/>
  <c r="AJ1069" i="29" s="1"/>
  <c r="AJ22" i="29"/>
  <c r="Y131" i="14"/>
  <c r="Z82" i="14" s="1"/>
  <c r="Z943" i="29" s="1"/>
  <c r="Z163" i="14"/>
  <c r="Y22" i="29"/>
  <c r="Y1069" i="29" s="1"/>
  <c r="Y52" i="29"/>
  <c r="AI1113" i="29"/>
  <c r="U1084" i="29"/>
  <c r="T375" i="29"/>
  <c r="I128" i="14" l="1"/>
  <c r="J127" i="14" s="1"/>
  <c r="I147" i="14"/>
  <c r="I148" i="14" s="1"/>
  <c r="X585" i="29"/>
  <c r="X571" i="29"/>
  <c r="X557" i="29"/>
  <c r="Y436" i="29"/>
  <c r="Y450" i="29"/>
  <c r="Y422" i="29"/>
  <c r="Y914" i="29"/>
  <c r="Y900" i="29"/>
  <c r="Y928" i="29"/>
  <c r="X845" i="29"/>
  <c r="X853" i="29"/>
  <c r="X844" i="29"/>
  <c r="X846" i="29"/>
  <c r="X851" i="29"/>
  <c r="X850" i="29"/>
  <c r="X847" i="29"/>
  <c r="X849" i="29"/>
  <c r="X852" i="29"/>
  <c r="X848" i="29"/>
  <c r="X673" i="29"/>
  <c r="X665" i="29"/>
  <c r="X667" i="29"/>
  <c r="X671" i="29"/>
  <c r="X668" i="29"/>
  <c r="AJ668" i="29" s="1"/>
  <c r="X669" i="29"/>
  <c r="X664" i="29"/>
  <c r="X670" i="29"/>
  <c r="X666" i="29"/>
  <c r="X672" i="29"/>
  <c r="X444" i="29"/>
  <c r="AJ444" i="29" s="1"/>
  <c r="X445" i="29"/>
  <c r="AJ445" i="29" s="1"/>
  <c r="X440" i="29"/>
  <c r="AJ440" i="29" s="1"/>
  <c r="X439" i="29"/>
  <c r="X448" i="29"/>
  <c r="X441" i="29"/>
  <c r="X443" i="29"/>
  <c r="X442" i="29"/>
  <c r="AJ442" i="29" s="1"/>
  <c r="X447" i="29"/>
  <c r="AJ447" i="29" s="1"/>
  <c r="X446" i="29"/>
  <c r="AJ446" i="29" s="1"/>
  <c r="X505" i="29"/>
  <c r="AJ505" i="29" s="1"/>
  <c r="X506" i="29"/>
  <c r="X498" i="29"/>
  <c r="X504" i="29"/>
  <c r="X507" i="29"/>
  <c r="X503" i="29"/>
  <c r="X499" i="29"/>
  <c r="X502" i="29"/>
  <c r="X501" i="29"/>
  <c r="AJ501" i="29" s="1"/>
  <c r="X500" i="29"/>
  <c r="Y824" i="29"/>
  <c r="Y810" i="29"/>
  <c r="Y796" i="29"/>
  <c r="X860" i="29"/>
  <c r="X863" i="29"/>
  <c r="AJ863" i="29" s="1"/>
  <c r="X865" i="29"/>
  <c r="X858" i="29"/>
  <c r="X859" i="29"/>
  <c r="X866" i="29"/>
  <c r="X862" i="29"/>
  <c r="X864" i="29"/>
  <c r="X867" i="29"/>
  <c r="X861" i="29"/>
  <c r="X681" i="29"/>
  <c r="X687" i="29"/>
  <c r="AJ687" i="29" s="1"/>
  <c r="X685" i="29"/>
  <c r="X686" i="29"/>
  <c r="X678" i="29"/>
  <c r="AJ678" i="29" s="1"/>
  <c r="X683" i="29"/>
  <c r="X679" i="29"/>
  <c r="X680" i="29"/>
  <c r="X682" i="29"/>
  <c r="AJ682" i="29" s="1"/>
  <c r="X684" i="29"/>
  <c r="AJ684" i="29" s="1"/>
  <c r="X454" i="29"/>
  <c r="X460" i="29"/>
  <c r="X462" i="29"/>
  <c r="X459" i="29"/>
  <c r="X455" i="29"/>
  <c r="AJ455" i="29" s="1"/>
  <c r="X456" i="29"/>
  <c r="AJ456" i="29" s="1"/>
  <c r="X457" i="29"/>
  <c r="AJ457" i="29" s="1"/>
  <c r="X458" i="29"/>
  <c r="AJ458" i="29" s="1"/>
  <c r="X461" i="29"/>
  <c r="X453" i="29"/>
  <c r="X520" i="29"/>
  <c r="X524" i="29"/>
  <c r="X521" i="29"/>
  <c r="X518" i="29"/>
  <c r="AJ518" i="29" s="1"/>
  <c r="X515" i="29"/>
  <c r="X523" i="29"/>
  <c r="AJ523" i="29" s="1"/>
  <c r="X519" i="29"/>
  <c r="X516" i="29"/>
  <c r="X517" i="29"/>
  <c r="X522" i="29"/>
  <c r="Y751" i="29"/>
  <c r="Y779" i="29"/>
  <c r="Y765" i="29"/>
  <c r="X921" i="29"/>
  <c r="X918" i="29"/>
  <c r="X920" i="29"/>
  <c r="X925" i="29"/>
  <c r="X926" i="29"/>
  <c r="X917" i="29"/>
  <c r="X919" i="29"/>
  <c r="X922" i="29"/>
  <c r="X924" i="29"/>
  <c r="X923" i="29"/>
  <c r="X656" i="29"/>
  <c r="X653" i="29"/>
  <c r="X654" i="29"/>
  <c r="X652" i="29"/>
  <c r="X655" i="29"/>
  <c r="AJ655" i="29" s="1"/>
  <c r="X657" i="29"/>
  <c r="X650" i="29"/>
  <c r="AJ650" i="29" s="1"/>
  <c r="X658" i="29"/>
  <c r="X651" i="29"/>
  <c r="X659" i="29"/>
  <c r="X820" i="29"/>
  <c r="X814" i="29"/>
  <c r="X817" i="29"/>
  <c r="X813" i="29"/>
  <c r="X822" i="29"/>
  <c r="X816" i="29"/>
  <c r="X815" i="29"/>
  <c r="X818" i="29"/>
  <c r="X819" i="29"/>
  <c r="X821" i="29"/>
  <c r="X431" i="29"/>
  <c r="X427" i="29"/>
  <c r="X430" i="29"/>
  <c r="X426" i="29"/>
  <c r="X434" i="29"/>
  <c r="X433" i="29"/>
  <c r="X429" i="29"/>
  <c r="X428" i="29"/>
  <c r="X432" i="29"/>
  <c r="X425" i="29"/>
  <c r="X552" i="29"/>
  <c r="AJ552" i="29" s="1"/>
  <c r="X546" i="29"/>
  <c r="X544" i="29"/>
  <c r="X551" i="29"/>
  <c r="X549" i="29"/>
  <c r="X548" i="29"/>
  <c r="AJ548" i="29" s="1"/>
  <c r="X547" i="29"/>
  <c r="AJ547" i="29" s="1"/>
  <c r="X545" i="29"/>
  <c r="X543" i="29"/>
  <c r="AJ543" i="29" s="1"/>
  <c r="X550" i="29"/>
  <c r="X912" i="29"/>
  <c r="X908" i="29"/>
  <c r="X911" i="29"/>
  <c r="X906" i="29"/>
  <c r="X910" i="29"/>
  <c r="X903" i="29"/>
  <c r="X907" i="29"/>
  <c r="X905" i="29"/>
  <c r="X909" i="29"/>
  <c r="X904" i="29"/>
  <c r="W746" i="29"/>
  <c r="W739" i="29"/>
  <c r="W738" i="29"/>
  <c r="W740" i="29"/>
  <c r="W743" i="29"/>
  <c r="W741" i="29"/>
  <c r="W742" i="29"/>
  <c r="W744" i="29"/>
  <c r="W745" i="29"/>
  <c r="W737" i="29"/>
  <c r="X832" i="29"/>
  <c r="X836" i="29"/>
  <c r="X829" i="29"/>
  <c r="X828" i="29"/>
  <c r="X830" i="29"/>
  <c r="X827" i="29"/>
  <c r="X833" i="29"/>
  <c r="X831" i="29"/>
  <c r="X835" i="29"/>
  <c r="AJ835" i="29" s="1"/>
  <c r="X834" i="29"/>
  <c r="AJ834" i="29" s="1"/>
  <c r="W577" i="29"/>
  <c r="W581" i="29"/>
  <c r="W583" i="29"/>
  <c r="W576" i="29"/>
  <c r="W575" i="29"/>
  <c r="W574" i="29"/>
  <c r="W578" i="29"/>
  <c r="W579" i="29"/>
  <c r="W580" i="29"/>
  <c r="W582" i="29"/>
  <c r="X531" i="29"/>
  <c r="X535" i="29"/>
  <c r="X538" i="29"/>
  <c r="X529" i="29"/>
  <c r="X537" i="29"/>
  <c r="AJ537" i="29" s="1"/>
  <c r="X534" i="29"/>
  <c r="X532" i="29"/>
  <c r="X530" i="29"/>
  <c r="X536" i="29"/>
  <c r="X533" i="29"/>
  <c r="Y481" i="29"/>
  <c r="Y495" i="29"/>
  <c r="Y467" i="29"/>
  <c r="Y512" i="29"/>
  <c r="Y526" i="29"/>
  <c r="Y540" i="29"/>
  <c r="X937" i="29"/>
  <c r="X932" i="29"/>
  <c r="X933" i="29"/>
  <c r="X931" i="29"/>
  <c r="X936" i="29"/>
  <c r="X934" i="29"/>
  <c r="X935" i="29"/>
  <c r="X938" i="29"/>
  <c r="X939" i="29"/>
  <c r="X940" i="29"/>
  <c r="W729" i="29"/>
  <c r="W725" i="29"/>
  <c r="W723" i="29"/>
  <c r="W726" i="29"/>
  <c r="W727" i="29"/>
  <c r="W732" i="29"/>
  <c r="W724" i="29"/>
  <c r="W728" i="29"/>
  <c r="W731" i="29"/>
  <c r="W730" i="29"/>
  <c r="X801" i="29"/>
  <c r="X806" i="29"/>
  <c r="X804" i="29"/>
  <c r="X805" i="29"/>
  <c r="X808" i="29"/>
  <c r="X807" i="29"/>
  <c r="X799" i="29"/>
  <c r="X800" i="29"/>
  <c r="X802" i="29"/>
  <c r="X803" i="29"/>
  <c r="W597" i="29"/>
  <c r="W592" i="29"/>
  <c r="W595" i="29"/>
  <c r="W589" i="29"/>
  <c r="W590" i="29"/>
  <c r="W591" i="29"/>
  <c r="W593" i="29"/>
  <c r="W594" i="29"/>
  <c r="W596" i="29"/>
  <c r="W588" i="29"/>
  <c r="X706" i="29"/>
  <c r="X734" i="29"/>
  <c r="X720" i="29"/>
  <c r="Y855" i="29"/>
  <c r="Y841" i="29"/>
  <c r="Y869" i="29"/>
  <c r="Y630" i="29"/>
  <c r="Y616" i="29"/>
  <c r="Y602" i="29"/>
  <c r="Y661" i="29"/>
  <c r="Y675" i="29"/>
  <c r="Y647" i="29"/>
  <c r="X642" i="29"/>
  <c r="X641" i="29"/>
  <c r="AJ641" i="29" s="1"/>
  <c r="X635" i="29"/>
  <c r="AJ635" i="29" s="1"/>
  <c r="X636" i="29"/>
  <c r="X634" i="29"/>
  <c r="X633" i="29"/>
  <c r="X637" i="29"/>
  <c r="X638" i="29"/>
  <c r="X639" i="29"/>
  <c r="AJ639" i="29" s="1"/>
  <c r="X640" i="29"/>
  <c r="W710" i="29"/>
  <c r="W709" i="29"/>
  <c r="W718" i="29"/>
  <c r="W716" i="29"/>
  <c r="W711" i="29"/>
  <c r="W712" i="29"/>
  <c r="W713" i="29"/>
  <c r="W717" i="29"/>
  <c r="W714" i="29"/>
  <c r="W715" i="29"/>
  <c r="X759" i="29"/>
  <c r="X760" i="29"/>
  <c r="X761" i="29"/>
  <c r="X756" i="29"/>
  <c r="X757" i="29"/>
  <c r="AJ757" i="29" s="1"/>
  <c r="X758" i="29"/>
  <c r="X762" i="29"/>
  <c r="X754" i="29"/>
  <c r="X763" i="29"/>
  <c r="X755" i="29"/>
  <c r="W569" i="29"/>
  <c r="W565" i="29"/>
  <c r="W562" i="29"/>
  <c r="W560" i="29"/>
  <c r="W568" i="29"/>
  <c r="W566" i="29"/>
  <c r="W567" i="29"/>
  <c r="W563" i="29"/>
  <c r="W561" i="29"/>
  <c r="W564" i="29"/>
  <c r="X612" i="29"/>
  <c r="X609" i="29"/>
  <c r="AJ609" i="29" s="1"/>
  <c r="X610" i="29"/>
  <c r="AJ610" i="29" s="1"/>
  <c r="X608" i="29"/>
  <c r="X613" i="29"/>
  <c r="X605" i="29"/>
  <c r="X607" i="29"/>
  <c r="X611" i="29"/>
  <c r="X606" i="29"/>
  <c r="AJ606" i="29" s="1"/>
  <c r="X614" i="29"/>
  <c r="X772" i="29"/>
  <c r="X774" i="29"/>
  <c r="X768" i="29"/>
  <c r="X770" i="29"/>
  <c r="X776" i="29"/>
  <c r="X769" i="29"/>
  <c r="X771" i="29"/>
  <c r="AJ771" i="29" s="1"/>
  <c r="X775" i="29"/>
  <c r="X777" i="29"/>
  <c r="X773" i="29"/>
  <c r="X472" i="29"/>
  <c r="X470" i="29"/>
  <c r="X478" i="29"/>
  <c r="X475" i="29"/>
  <c r="X479" i="29"/>
  <c r="X471" i="29"/>
  <c r="AJ471" i="29" s="1"/>
  <c r="X473" i="29"/>
  <c r="AJ473" i="29" s="1"/>
  <c r="X474" i="29"/>
  <c r="X477" i="29"/>
  <c r="X476" i="29"/>
  <c r="X874" i="29"/>
  <c r="X881" i="29"/>
  <c r="X878" i="29"/>
  <c r="AJ878" i="29" s="1"/>
  <c r="X880" i="29"/>
  <c r="AJ880" i="29" s="1"/>
  <c r="X873" i="29"/>
  <c r="X872" i="29"/>
  <c r="X877" i="29"/>
  <c r="X875" i="29"/>
  <c r="X879" i="29"/>
  <c r="X876" i="29"/>
  <c r="X626" i="29"/>
  <c r="AJ626" i="29" s="1"/>
  <c r="X628" i="29"/>
  <c r="X622" i="29"/>
  <c r="X619" i="29"/>
  <c r="X620" i="29"/>
  <c r="X621" i="29"/>
  <c r="X627" i="29"/>
  <c r="X623" i="29"/>
  <c r="X625" i="29"/>
  <c r="AJ625" i="29" s="1"/>
  <c r="X624" i="29"/>
  <c r="X787" i="29"/>
  <c r="X782" i="29"/>
  <c r="X786" i="29"/>
  <c r="X785" i="29"/>
  <c r="X788" i="29"/>
  <c r="X789" i="29"/>
  <c r="X790" i="29"/>
  <c r="AJ790" i="29" s="1"/>
  <c r="X783" i="29"/>
  <c r="X784" i="29"/>
  <c r="X791" i="29"/>
  <c r="X488" i="29"/>
  <c r="X493" i="29"/>
  <c r="X489" i="29"/>
  <c r="X487" i="29"/>
  <c r="X485" i="29"/>
  <c r="AJ485" i="29" s="1"/>
  <c r="X490" i="29"/>
  <c r="AJ490" i="29" s="1"/>
  <c r="X486" i="29"/>
  <c r="AJ486" i="29" s="1"/>
  <c r="X492" i="29"/>
  <c r="X491" i="29"/>
  <c r="X484" i="29"/>
  <c r="T405" i="29"/>
  <c r="T377" i="29"/>
  <c r="T391" i="29"/>
  <c r="S402" i="29"/>
  <c r="S395" i="29"/>
  <c r="S403" i="29"/>
  <c r="S398" i="29"/>
  <c r="S401" i="29"/>
  <c r="S400" i="29"/>
  <c r="S397" i="29"/>
  <c r="S399" i="29"/>
  <c r="S396" i="29"/>
  <c r="S394" i="29"/>
  <c r="S388" i="29"/>
  <c r="S385" i="29"/>
  <c r="S383" i="29"/>
  <c r="S381" i="29"/>
  <c r="S384" i="29"/>
  <c r="S387" i="29"/>
  <c r="S386" i="29"/>
  <c r="S382" i="29"/>
  <c r="S380" i="29"/>
  <c r="S389" i="29"/>
  <c r="S413" i="29"/>
  <c r="S412" i="29"/>
  <c r="S409" i="29"/>
  <c r="S415" i="29"/>
  <c r="S414" i="29"/>
  <c r="S408" i="29"/>
  <c r="S410" i="29"/>
  <c r="S416" i="29"/>
  <c r="S417" i="29"/>
  <c r="S411" i="29"/>
  <c r="J20" i="29"/>
  <c r="J19" i="29"/>
  <c r="J18" i="29"/>
  <c r="J1065" i="29" s="1"/>
  <c r="J1086" i="29" s="1"/>
  <c r="V990" i="29"/>
  <c r="V1096" i="29" s="1"/>
  <c r="V994" i="29"/>
  <c r="Q1093" i="29"/>
  <c r="S393" i="29"/>
  <c r="S392" i="29"/>
  <c r="S378" i="29"/>
  <c r="S379" i="29"/>
  <c r="V995" i="29"/>
  <c r="X1034" i="29"/>
  <c r="I256" i="14"/>
  <c r="J228" i="14"/>
  <c r="U1049" i="29"/>
  <c r="V991" i="29"/>
  <c r="V1097" i="29" s="1"/>
  <c r="I1058" i="29"/>
  <c r="I1070" i="29" s="1"/>
  <c r="I1076" i="29" s="1"/>
  <c r="W122" i="14"/>
  <c r="V992" i="29"/>
  <c r="U1106" i="29"/>
  <c r="U1116" i="29" s="1"/>
  <c r="U1130" i="29" s="1"/>
  <c r="V989" i="29"/>
  <c r="Y984" i="29"/>
  <c r="V987" i="29"/>
  <c r="U1094" i="29"/>
  <c r="U1114" i="29" s="1"/>
  <c r="W1039" i="29"/>
  <c r="Q1099" i="29"/>
  <c r="Q1113" i="29" s="1"/>
  <c r="P1127" i="29"/>
  <c r="S406" i="29"/>
  <c r="S407" i="29"/>
  <c r="V697" i="29"/>
  <c r="V1008" i="29" s="1"/>
  <c r="V1009" i="29"/>
  <c r="V1062" i="29" s="1"/>
  <c r="X1074" i="29"/>
  <c r="X1075" i="29" s="1"/>
  <c r="V988" i="29"/>
  <c r="W1040" i="29"/>
  <c r="V997" i="29"/>
  <c r="W1042" i="29"/>
  <c r="V1064" i="29"/>
  <c r="V692" i="29"/>
  <c r="V1003" i="29" s="1"/>
  <c r="V1005" i="29"/>
  <c r="V1063" i="29" s="1"/>
  <c r="R979" i="29"/>
  <c r="R1105" i="29" s="1"/>
  <c r="R969" i="29"/>
  <c r="U966" i="29"/>
  <c r="U1060" i="29"/>
  <c r="W1035" i="29"/>
  <c r="V996" i="29"/>
  <c r="W1045" i="29"/>
  <c r="W694" i="29"/>
  <c r="W695" i="29"/>
  <c r="W1006" i="29" s="1"/>
  <c r="W693" i="29"/>
  <c r="W1004" i="29" s="1"/>
  <c r="V993" i="29"/>
  <c r="W699" i="29"/>
  <c r="W1010" i="29" s="1"/>
  <c r="W700" i="29"/>
  <c r="W1011" i="29" s="1"/>
  <c r="W698" i="29"/>
  <c r="AJ984" i="29"/>
  <c r="W985" i="29"/>
  <c r="AJ1001" i="29"/>
  <c r="AJ690" i="29"/>
  <c r="V986" i="29"/>
  <c r="Y690" i="29"/>
  <c r="Y1001" i="29" s="1"/>
  <c r="R972" i="29"/>
  <c r="X691" i="29"/>
  <c r="X1002" i="29" s="1"/>
  <c r="X696" i="29"/>
  <c r="X1007" i="29" s="1"/>
  <c r="X701" i="29"/>
  <c r="X1012" i="29" s="1"/>
  <c r="R977" i="29"/>
  <c r="R1103" i="29" s="1"/>
  <c r="W1018" i="29"/>
  <c r="V464" i="29"/>
  <c r="R976" i="29"/>
  <c r="R1102" i="29" s="1"/>
  <c r="U1029" i="29"/>
  <c r="U897" i="29"/>
  <c r="U1030" i="29" s="1"/>
  <c r="R968" i="29"/>
  <c r="T1000" i="29"/>
  <c r="W1036" i="29"/>
  <c r="W1043" i="29"/>
  <c r="R973" i="29"/>
  <c r="V896" i="29"/>
  <c r="V1019" i="29"/>
  <c r="V1106" i="29" s="1"/>
  <c r="V1116" i="29" s="1"/>
  <c r="W1046" i="29"/>
  <c r="U998" i="29"/>
  <c r="U999" i="29"/>
  <c r="W1038" i="29"/>
  <c r="W1041" i="29"/>
  <c r="V942" i="29"/>
  <c r="V1048" i="29" s="1"/>
  <c r="V1047" i="29"/>
  <c r="W1044" i="29"/>
  <c r="W1037" i="29"/>
  <c r="R971" i="29"/>
  <c r="S967" i="29"/>
  <c r="R970" i="29"/>
  <c r="R974" i="29"/>
  <c r="R978" i="29"/>
  <c r="R1104" i="29" s="1"/>
  <c r="R975" i="29"/>
  <c r="P982" i="29"/>
  <c r="Q981" i="29"/>
  <c r="Q1085" i="29" s="1"/>
  <c r="Q980" i="29"/>
  <c r="S1128" i="29"/>
  <c r="T1114" i="29"/>
  <c r="AJ50" i="29"/>
  <c r="U703" i="29"/>
  <c r="U1014" i="29" s="1"/>
  <c r="T702" i="29"/>
  <c r="T1013" i="29" s="1"/>
  <c r="T1015" i="29" s="1"/>
  <c r="W941" i="29"/>
  <c r="W688" i="29"/>
  <c r="W689" i="29" s="1"/>
  <c r="W553" i="29"/>
  <c r="W554" i="29" s="1"/>
  <c r="W882" i="29"/>
  <c r="W883" i="29" s="1"/>
  <c r="W643" i="29"/>
  <c r="W644" i="29" s="1"/>
  <c r="W837" i="29"/>
  <c r="W838" i="29" s="1"/>
  <c r="W792" i="29"/>
  <c r="W793" i="29" s="1"/>
  <c r="W463" i="29"/>
  <c r="W508" i="29"/>
  <c r="W509" i="29" s="1"/>
  <c r="V598" i="29"/>
  <c r="V599" i="29" s="1"/>
  <c r="V747" i="29"/>
  <c r="V748" i="29" s="1"/>
  <c r="R418" i="29"/>
  <c r="R419" i="29" s="1"/>
  <c r="AJ866" i="29"/>
  <c r="AJ867" i="29"/>
  <c r="AJ865" i="29"/>
  <c r="AJ862" i="29"/>
  <c r="AJ858" i="29"/>
  <c r="AJ861" i="29"/>
  <c r="AJ859" i="29"/>
  <c r="X857" i="29"/>
  <c r="AJ857" i="29" s="1"/>
  <c r="AJ864" i="29"/>
  <c r="AJ860" i="29"/>
  <c r="X856" i="29"/>
  <c r="AJ856" i="29" s="1"/>
  <c r="AJ855" i="29"/>
  <c r="AJ1012" i="29" s="1"/>
  <c r="AJ763" i="29"/>
  <c r="AJ762" i="29"/>
  <c r="AJ758" i="29"/>
  <c r="AJ754" i="29"/>
  <c r="AJ760" i="29"/>
  <c r="X752" i="29"/>
  <c r="AJ759" i="29"/>
  <c r="AJ755" i="29"/>
  <c r="X753" i="29"/>
  <c r="AJ753" i="29" s="1"/>
  <c r="AJ751" i="29"/>
  <c r="AJ476" i="29"/>
  <c r="X468" i="29"/>
  <c r="AJ479" i="29"/>
  <c r="AJ475" i="29"/>
  <c r="AJ478" i="29"/>
  <c r="AJ474" i="29"/>
  <c r="AJ470" i="29"/>
  <c r="X469" i="29"/>
  <c r="AJ469" i="29" s="1"/>
  <c r="AJ467" i="29"/>
  <c r="AJ876" i="29"/>
  <c r="AJ875" i="29"/>
  <c r="X871" i="29"/>
  <c r="AJ871" i="29" s="1"/>
  <c r="AJ879" i="29"/>
  <c r="AJ877" i="29"/>
  <c r="X870" i="29"/>
  <c r="AJ870" i="29" s="1"/>
  <c r="AJ873" i="29"/>
  <c r="AJ874" i="29"/>
  <c r="AJ872" i="29"/>
  <c r="AJ881" i="29"/>
  <c r="AJ869" i="29"/>
  <c r="AJ611" i="29"/>
  <c r="X603" i="29"/>
  <c r="AJ605" i="29"/>
  <c r="AJ613" i="29"/>
  <c r="AJ614" i="29"/>
  <c r="X604" i="29"/>
  <c r="AJ604" i="29" s="1"/>
  <c r="AJ608" i="29"/>
  <c r="AJ602" i="29"/>
  <c r="AJ775" i="29"/>
  <c r="AJ772" i="29"/>
  <c r="AJ769" i="29"/>
  <c r="AJ768" i="29"/>
  <c r="AJ773" i="29"/>
  <c r="AJ770" i="29"/>
  <c r="X767" i="29"/>
  <c r="AJ767" i="29" s="1"/>
  <c r="AJ776" i="29"/>
  <c r="X766" i="29"/>
  <c r="AJ766" i="29" s="1"/>
  <c r="AJ777" i="29"/>
  <c r="AJ774" i="29"/>
  <c r="AJ765" i="29"/>
  <c r="AJ493" i="29"/>
  <c r="AJ489" i="29"/>
  <c r="AJ492" i="29"/>
  <c r="AJ488" i="29"/>
  <c r="AJ484" i="29"/>
  <c r="AJ491" i="29"/>
  <c r="AJ487" i="29"/>
  <c r="X483" i="29"/>
  <c r="AJ483" i="29" s="1"/>
  <c r="X482" i="29"/>
  <c r="AJ481" i="29"/>
  <c r="AJ836" i="29"/>
  <c r="AJ832" i="29"/>
  <c r="AJ833" i="29"/>
  <c r="AJ827" i="29"/>
  <c r="AJ831" i="29"/>
  <c r="AJ830" i="29"/>
  <c r="X825" i="29"/>
  <c r="AJ825" i="29" s="1"/>
  <c r="AJ828" i="29"/>
  <c r="X826" i="29"/>
  <c r="AJ826" i="29" s="1"/>
  <c r="AJ829" i="29"/>
  <c r="AJ824" i="29"/>
  <c r="AJ621" i="29"/>
  <c r="X617" i="29"/>
  <c r="AJ617" i="29" s="1"/>
  <c r="AJ624" i="29"/>
  <c r="AJ620" i="29"/>
  <c r="AJ623" i="29"/>
  <c r="AJ622" i="29"/>
  <c r="AJ627" i="29"/>
  <c r="AJ619" i="29"/>
  <c r="X618" i="29"/>
  <c r="AJ618" i="29" s="1"/>
  <c r="AJ616" i="29"/>
  <c r="AJ788" i="29"/>
  <c r="AJ784" i="29"/>
  <c r="X780" i="29"/>
  <c r="AJ780" i="29" s="1"/>
  <c r="AJ782" i="29"/>
  <c r="AJ786" i="29"/>
  <c r="AJ783" i="29"/>
  <c r="AJ789" i="29"/>
  <c r="AJ787" i="29"/>
  <c r="X781" i="29"/>
  <c r="AJ781" i="29" s="1"/>
  <c r="AJ785" i="29"/>
  <c r="AJ791" i="29"/>
  <c r="AJ779" i="29"/>
  <c r="W558" i="29"/>
  <c r="W559" i="29"/>
  <c r="AJ844" i="29"/>
  <c r="X842" i="29"/>
  <c r="X843" i="29"/>
  <c r="AJ843" i="29" s="1"/>
  <c r="AJ841" i="29"/>
  <c r="AJ506" i="29"/>
  <c r="AJ502" i="29"/>
  <c r="AJ498" i="29"/>
  <c r="X497" i="29"/>
  <c r="AJ497" i="29" s="1"/>
  <c r="AJ500" i="29"/>
  <c r="AJ503" i="29"/>
  <c r="AJ504" i="29"/>
  <c r="AJ507" i="29"/>
  <c r="X496" i="29"/>
  <c r="AJ496" i="29" s="1"/>
  <c r="AJ499" i="29"/>
  <c r="AJ495" i="29"/>
  <c r="AJ805" i="29"/>
  <c r="AJ807" i="29"/>
  <c r="AJ802" i="29"/>
  <c r="AJ808" i="29"/>
  <c r="AJ803" i="29"/>
  <c r="AJ800" i="29"/>
  <c r="AJ799" i="29"/>
  <c r="X798" i="29"/>
  <c r="AJ798" i="29" s="1"/>
  <c r="X797" i="29"/>
  <c r="AJ804" i="29"/>
  <c r="AJ796" i="29"/>
  <c r="AJ642" i="29"/>
  <c r="AJ638" i="29"/>
  <c r="AJ634" i="29"/>
  <c r="AJ637" i="29"/>
  <c r="AJ633" i="29"/>
  <c r="AJ640" i="29"/>
  <c r="X632" i="29"/>
  <c r="AJ632" i="29" s="1"/>
  <c r="X631" i="29"/>
  <c r="AJ631" i="29" s="1"/>
  <c r="AJ636" i="29"/>
  <c r="AJ630" i="29"/>
  <c r="W708" i="29"/>
  <c r="W707" i="29"/>
  <c r="W573" i="29"/>
  <c r="W572" i="29"/>
  <c r="AJ685" i="29"/>
  <c r="AJ681" i="29"/>
  <c r="X676" i="29"/>
  <c r="AJ676" i="29" s="1"/>
  <c r="AJ679" i="29"/>
  <c r="X677" i="29"/>
  <c r="AJ677" i="29" s="1"/>
  <c r="AJ683" i="29"/>
  <c r="AJ686" i="29"/>
  <c r="AJ675" i="29"/>
  <c r="AJ533" i="29"/>
  <c r="AJ529" i="29"/>
  <c r="AJ536" i="29"/>
  <c r="AJ532" i="29"/>
  <c r="X528" i="29"/>
  <c r="AJ528" i="29" s="1"/>
  <c r="AJ535" i="29"/>
  <c r="AJ531" i="29"/>
  <c r="X527" i="29"/>
  <c r="AJ527" i="29" s="1"/>
  <c r="AJ538" i="29"/>
  <c r="AJ534" i="29"/>
  <c r="AJ530" i="29"/>
  <c r="AJ526" i="29"/>
  <c r="AJ822" i="29"/>
  <c r="AJ818" i="29"/>
  <c r="AJ814" i="29"/>
  <c r="AJ820" i="29"/>
  <c r="AJ815" i="29"/>
  <c r="AJ813" i="29"/>
  <c r="AJ821" i="29"/>
  <c r="AJ816" i="29"/>
  <c r="X811" i="29"/>
  <c r="AJ811" i="29" s="1"/>
  <c r="AJ819" i="29"/>
  <c r="AJ817" i="29"/>
  <c r="X812" i="29"/>
  <c r="AJ812" i="29" s="1"/>
  <c r="AJ810" i="29"/>
  <c r="X423" i="29"/>
  <c r="X424" i="29"/>
  <c r="AJ422" i="29"/>
  <c r="AJ658" i="29"/>
  <c r="AJ654" i="29"/>
  <c r="AJ653" i="29"/>
  <c r="X649" i="29"/>
  <c r="AJ649" i="29" s="1"/>
  <c r="AJ656" i="29"/>
  <c r="X648" i="29"/>
  <c r="AJ659" i="29"/>
  <c r="AJ651" i="29"/>
  <c r="AJ647" i="29"/>
  <c r="W721" i="29"/>
  <c r="W722" i="29"/>
  <c r="W587" i="29"/>
  <c r="W586" i="29"/>
  <c r="X1044" i="29"/>
  <c r="X902" i="29"/>
  <c r="X901" i="29"/>
  <c r="AJ900" i="29"/>
  <c r="AJ550" i="29"/>
  <c r="AJ546" i="29"/>
  <c r="X542" i="29"/>
  <c r="AJ542" i="29" s="1"/>
  <c r="AJ549" i="29"/>
  <c r="AJ545" i="29"/>
  <c r="X541" i="29"/>
  <c r="AJ541" i="29" s="1"/>
  <c r="AJ544" i="29"/>
  <c r="AJ551" i="29"/>
  <c r="AJ540" i="29"/>
  <c r="AJ443" i="29"/>
  <c r="AJ439" i="29"/>
  <c r="X438" i="29"/>
  <c r="AJ438" i="29" s="1"/>
  <c r="AJ441" i="29"/>
  <c r="X437" i="29"/>
  <c r="AJ437" i="29" s="1"/>
  <c r="AJ448" i="29"/>
  <c r="AJ436" i="29"/>
  <c r="W736" i="29"/>
  <c r="W735" i="29"/>
  <c r="AJ938" i="29"/>
  <c r="AJ934" i="29"/>
  <c r="X930" i="29"/>
  <c r="AJ930" i="29" s="1"/>
  <c r="AJ939" i="29"/>
  <c r="AJ935" i="29"/>
  <c r="AJ931" i="29"/>
  <c r="AJ936" i="29"/>
  <c r="AJ937" i="29"/>
  <c r="AJ932" i="29"/>
  <c r="AJ933" i="29"/>
  <c r="AJ940" i="29"/>
  <c r="X929" i="29"/>
  <c r="AJ929" i="29" s="1"/>
  <c r="AJ928" i="29"/>
  <c r="AJ524" i="29"/>
  <c r="AJ520" i="29"/>
  <c r="AJ516" i="29"/>
  <c r="X514" i="29"/>
  <c r="AJ514" i="29" s="1"/>
  <c r="AJ521" i="29"/>
  <c r="X513" i="29"/>
  <c r="AJ515" i="29"/>
  <c r="AJ519" i="29"/>
  <c r="AJ512" i="29"/>
  <c r="AJ460" i="29"/>
  <c r="X452" i="29"/>
  <c r="AJ452" i="29" s="1"/>
  <c r="AJ459" i="29"/>
  <c r="X451" i="29"/>
  <c r="AJ451" i="29" s="1"/>
  <c r="AJ462" i="29"/>
  <c r="AJ454" i="29"/>
  <c r="AJ461" i="29"/>
  <c r="AJ453" i="29"/>
  <c r="AJ450" i="29"/>
  <c r="AJ673" i="29"/>
  <c r="AJ671" i="29"/>
  <c r="AJ667" i="29"/>
  <c r="X663" i="29"/>
  <c r="AJ663" i="29" s="1"/>
  <c r="AJ670" i="29"/>
  <c r="AJ666" i="29"/>
  <c r="X662" i="29"/>
  <c r="AJ662" i="29" s="1"/>
  <c r="AJ669" i="29"/>
  <c r="AJ665" i="29"/>
  <c r="AJ672" i="29"/>
  <c r="AJ664" i="29"/>
  <c r="AJ661" i="29"/>
  <c r="AJ926" i="29"/>
  <c r="AJ923" i="29"/>
  <c r="X916" i="29"/>
  <c r="AJ916" i="29" s="1"/>
  <c r="AJ922" i="29"/>
  <c r="AJ919" i="29"/>
  <c r="X915" i="29"/>
  <c r="AJ915" i="29" s="1"/>
  <c r="AJ921" i="29"/>
  <c r="AJ918" i="29"/>
  <c r="AJ925" i="29"/>
  <c r="AJ917" i="29"/>
  <c r="AJ924" i="29"/>
  <c r="AJ920" i="29"/>
  <c r="AJ914" i="29"/>
  <c r="AJ1075" i="29"/>
  <c r="W893" i="29"/>
  <c r="W1026" i="29" s="1"/>
  <c r="W888" i="29"/>
  <c r="W1021" i="29" s="1"/>
  <c r="W889" i="29"/>
  <c r="W1022" i="29" s="1"/>
  <c r="W892" i="29"/>
  <c r="W1025" i="29" s="1"/>
  <c r="W890" i="29"/>
  <c r="W1023" i="29" s="1"/>
  <c r="W891" i="29"/>
  <c r="W1024" i="29" s="1"/>
  <c r="W895" i="29"/>
  <c r="W1028" i="29" s="1"/>
  <c r="W894" i="29"/>
  <c r="W1027" i="29" s="1"/>
  <c r="W886" i="29"/>
  <c r="W887" i="29"/>
  <c r="W1020" i="29" s="1"/>
  <c r="Y50" i="29"/>
  <c r="Y885" i="29" s="1"/>
  <c r="Y51" i="29"/>
  <c r="Y555" i="29"/>
  <c r="AJ555" i="29"/>
  <c r="W154" i="14"/>
  <c r="W155" i="14" s="1"/>
  <c r="Z187" i="14"/>
  <c r="Z188" i="14"/>
  <c r="Z898" i="29"/>
  <c r="AA54" i="29"/>
  <c r="AA1033" i="29" s="1"/>
  <c r="Z645" i="29"/>
  <c r="Z465" i="29"/>
  <c r="Z510" i="29"/>
  <c r="K103" i="14"/>
  <c r="L101" i="14" s="1"/>
  <c r="Z794" i="29"/>
  <c r="AA47" i="29"/>
  <c r="Z600" i="29"/>
  <c r="AB195" i="14"/>
  <c r="AB196" i="14"/>
  <c r="Y704" i="29"/>
  <c r="Z45" i="29"/>
  <c r="Z44" i="29"/>
  <c r="Z1061" i="29" s="1"/>
  <c r="J117" i="14"/>
  <c r="J111" i="14" s="1"/>
  <c r="J105" i="14"/>
  <c r="J107" i="14" s="1"/>
  <c r="K106" i="14" s="1"/>
  <c r="AJ704" i="29"/>
  <c r="K17" i="29"/>
  <c r="K83" i="14"/>
  <c r="K225" i="14" s="1"/>
  <c r="J253" i="14" s="1"/>
  <c r="Z839" i="29"/>
  <c r="AA48" i="29"/>
  <c r="AJ51" i="29"/>
  <c r="Z749" i="29"/>
  <c r="AA46" i="29"/>
  <c r="V154" i="14"/>
  <c r="V155" i="14" s="1"/>
  <c r="U78" i="14"/>
  <c r="V129" i="14"/>
  <c r="X226" i="14"/>
  <c r="W254" i="14" s="1"/>
  <c r="X76" i="14"/>
  <c r="L94" i="14"/>
  <c r="M95" i="14" s="1"/>
  <c r="L90" i="14"/>
  <c r="Z420" i="29"/>
  <c r="J140" i="14"/>
  <c r="I141" i="14"/>
  <c r="I142" i="14" s="1"/>
  <c r="J149" i="14" s="1"/>
  <c r="Y75" i="14"/>
  <c r="T85" i="14"/>
  <c r="U86" i="14" s="1"/>
  <c r="T84" i="14"/>
  <c r="Z192" i="14"/>
  <c r="Z191" i="14"/>
  <c r="I1115" i="29"/>
  <c r="I1129" i="29" s="1"/>
  <c r="AA163" i="14"/>
  <c r="Z131" i="14"/>
  <c r="AA82" i="14" s="1"/>
  <c r="AA943" i="29" s="1"/>
  <c r="Z22" i="29"/>
  <c r="Z1069" i="29" s="1"/>
  <c r="Z52" i="29"/>
  <c r="V1084" i="29"/>
  <c r="U375" i="29"/>
  <c r="W1064" i="29" l="1"/>
  <c r="I257" i="14"/>
  <c r="J1110" i="29"/>
  <c r="AJ1074" i="29"/>
  <c r="Y636" i="29"/>
  <c r="Y642" i="29"/>
  <c r="Y637" i="29"/>
  <c r="Y634" i="29"/>
  <c r="Y638" i="29"/>
  <c r="Y635" i="29"/>
  <c r="Y639" i="29"/>
  <c r="Y640" i="29"/>
  <c r="Y641" i="29"/>
  <c r="Y633" i="29"/>
  <c r="Y533" i="29"/>
  <c r="Y538" i="29"/>
  <c r="Y530" i="29"/>
  <c r="Y536" i="29"/>
  <c r="Y531" i="29"/>
  <c r="Y535" i="29"/>
  <c r="Y532" i="29"/>
  <c r="Y534" i="29"/>
  <c r="Y537" i="29"/>
  <c r="Y529" i="29"/>
  <c r="Y909" i="29"/>
  <c r="Y903" i="29"/>
  <c r="Y905" i="29"/>
  <c r="Y907" i="29"/>
  <c r="Y904" i="29"/>
  <c r="Y908" i="29"/>
  <c r="Y911" i="29"/>
  <c r="Y910" i="29"/>
  <c r="Y906" i="29"/>
  <c r="Y912" i="29"/>
  <c r="Y878" i="29"/>
  <c r="Y874" i="29"/>
  <c r="Y876" i="29"/>
  <c r="Y873" i="29"/>
  <c r="Y877" i="29"/>
  <c r="Y880" i="29"/>
  <c r="Y872" i="29"/>
  <c r="Y879" i="29"/>
  <c r="Y881" i="29"/>
  <c r="Y875" i="29"/>
  <c r="Y519" i="29"/>
  <c r="Y522" i="29"/>
  <c r="Y516" i="29"/>
  <c r="Y524" i="29"/>
  <c r="Y517" i="29"/>
  <c r="Y521" i="29"/>
  <c r="Y523" i="29"/>
  <c r="Y515" i="29"/>
  <c r="Y518" i="29"/>
  <c r="Y520" i="29"/>
  <c r="Y772" i="29"/>
  <c r="Y776" i="29"/>
  <c r="Y773" i="29"/>
  <c r="Y769" i="29"/>
  <c r="Y768" i="29"/>
  <c r="Y771" i="29"/>
  <c r="Y770" i="29"/>
  <c r="Y774" i="29"/>
  <c r="Y777" i="29"/>
  <c r="Y775" i="29"/>
  <c r="Y924" i="29"/>
  <c r="Y922" i="29"/>
  <c r="Y923" i="29"/>
  <c r="Y917" i="29"/>
  <c r="Y925" i="29"/>
  <c r="Y919" i="29"/>
  <c r="Y920" i="29"/>
  <c r="Y926" i="29"/>
  <c r="Y918" i="29"/>
  <c r="Y921" i="29"/>
  <c r="Z810" i="29"/>
  <c r="Z796" i="29"/>
  <c r="Z824" i="29"/>
  <c r="Y557" i="29"/>
  <c r="Y571" i="29"/>
  <c r="Y585" i="29"/>
  <c r="Y851" i="29"/>
  <c r="Y852" i="29"/>
  <c r="Y844" i="29"/>
  <c r="Y849" i="29"/>
  <c r="Y846" i="29"/>
  <c r="Y848" i="29"/>
  <c r="Y847" i="29"/>
  <c r="Y845" i="29"/>
  <c r="Y850" i="29"/>
  <c r="Y853" i="29"/>
  <c r="Y470" i="29"/>
  <c r="Y474" i="29"/>
  <c r="Y478" i="29"/>
  <c r="Y479" i="29"/>
  <c r="Y473" i="29"/>
  <c r="Y476" i="29"/>
  <c r="Y472" i="29"/>
  <c r="Y475" i="29"/>
  <c r="Y477" i="29"/>
  <c r="Y471" i="29"/>
  <c r="Y784" i="29"/>
  <c r="Y788" i="29"/>
  <c r="Y782" i="29"/>
  <c r="Y783" i="29"/>
  <c r="Y787" i="29"/>
  <c r="Y790" i="29"/>
  <c r="Y789" i="29"/>
  <c r="Y786" i="29"/>
  <c r="Y791" i="29"/>
  <c r="Y785" i="29"/>
  <c r="Y429" i="29"/>
  <c r="Y425" i="29"/>
  <c r="Y430" i="29"/>
  <c r="Y431" i="29"/>
  <c r="Y426" i="29"/>
  <c r="Y427" i="29"/>
  <c r="Y428" i="29"/>
  <c r="Y433" i="29"/>
  <c r="Y434" i="29"/>
  <c r="Y432" i="29"/>
  <c r="Y657" i="29"/>
  <c r="Y655" i="29"/>
  <c r="Y654" i="29"/>
  <c r="Y652" i="29"/>
  <c r="Y656" i="29"/>
  <c r="Y659" i="29"/>
  <c r="Y658" i="29"/>
  <c r="Y651" i="29"/>
  <c r="Y653" i="29"/>
  <c r="Y650" i="29"/>
  <c r="Y867" i="29"/>
  <c r="Y862" i="29"/>
  <c r="Y864" i="29"/>
  <c r="Y858" i="29"/>
  <c r="Y865" i="29"/>
  <c r="Y861" i="29"/>
  <c r="Y866" i="29"/>
  <c r="Y863" i="29"/>
  <c r="Y860" i="29"/>
  <c r="Y859" i="29"/>
  <c r="Y507" i="29"/>
  <c r="Y505" i="29"/>
  <c r="Y506" i="29"/>
  <c r="Y503" i="29"/>
  <c r="Y498" i="29"/>
  <c r="Y501" i="29"/>
  <c r="Y499" i="29"/>
  <c r="Y502" i="29"/>
  <c r="Y504" i="29"/>
  <c r="Y500" i="29"/>
  <c r="Y762" i="29"/>
  <c r="Y761" i="29"/>
  <c r="Y754" i="29"/>
  <c r="Y760" i="29"/>
  <c r="Y758" i="29"/>
  <c r="Y757" i="29"/>
  <c r="Y756" i="29"/>
  <c r="Y759" i="29"/>
  <c r="Y763" i="29"/>
  <c r="Y755" i="29"/>
  <c r="Y460" i="29"/>
  <c r="Y453" i="29"/>
  <c r="Y455" i="29"/>
  <c r="Y461" i="29"/>
  <c r="Y456" i="29"/>
  <c r="Y457" i="29"/>
  <c r="Y462" i="29"/>
  <c r="Y458" i="29"/>
  <c r="Y459" i="29"/>
  <c r="Y454" i="29"/>
  <c r="Y685" i="29"/>
  <c r="Y681" i="29"/>
  <c r="Y678" i="29"/>
  <c r="Y683" i="29"/>
  <c r="Y680" i="29"/>
  <c r="Y684" i="29"/>
  <c r="Y682" i="29"/>
  <c r="Y686" i="29"/>
  <c r="Y679" i="29"/>
  <c r="Y687" i="29"/>
  <c r="X730" i="29"/>
  <c r="X728" i="29"/>
  <c r="X726" i="29"/>
  <c r="X724" i="29"/>
  <c r="X729" i="29"/>
  <c r="AJ729" i="29" s="1"/>
  <c r="X725" i="29"/>
  <c r="X727" i="29"/>
  <c r="X732" i="29"/>
  <c r="X723" i="29"/>
  <c r="X731" i="29"/>
  <c r="Y491" i="29"/>
  <c r="Y488" i="29"/>
  <c r="Y486" i="29"/>
  <c r="Y489" i="29"/>
  <c r="Y484" i="29"/>
  <c r="Y493" i="29"/>
  <c r="Y485" i="29"/>
  <c r="Y487" i="29"/>
  <c r="Y492" i="29"/>
  <c r="Y490" i="29"/>
  <c r="Y805" i="29"/>
  <c r="Y807" i="29"/>
  <c r="Y804" i="29"/>
  <c r="Y802" i="29"/>
  <c r="Y801" i="29"/>
  <c r="Y800" i="29"/>
  <c r="Y799" i="29"/>
  <c r="Y803" i="29"/>
  <c r="Y808" i="29"/>
  <c r="Y806" i="29"/>
  <c r="Y444" i="29"/>
  <c r="Y443" i="29"/>
  <c r="Y440" i="29"/>
  <c r="Y445" i="29"/>
  <c r="Y442" i="29"/>
  <c r="Y446" i="29"/>
  <c r="Y441" i="29"/>
  <c r="Y448" i="29"/>
  <c r="Y447" i="29"/>
  <c r="Y439" i="29"/>
  <c r="Z841" i="29"/>
  <c r="Z855" i="29"/>
  <c r="Z869" i="29"/>
  <c r="Z914" i="29"/>
  <c r="Z900" i="29"/>
  <c r="Z928" i="29"/>
  <c r="Z540" i="29"/>
  <c r="Z512" i="29"/>
  <c r="Z526" i="29"/>
  <c r="Y664" i="29"/>
  <c r="Y673" i="29"/>
  <c r="Y667" i="29"/>
  <c r="Y671" i="29"/>
  <c r="Y672" i="29"/>
  <c r="Y668" i="29"/>
  <c r="Y669" i="29"/>
  <c r="Y666" i="29"/>
  <c r="Y670" i="29"/>
  <c r="Y665" i="29"/>
  <c r="X745" i="29"/>
  <c r="X737" i="29"/>
  <c r="X742" i="29"/>
  <c r="X743" i="29"/>
  <c r="X746" i="29"/>
  <c r="X738" i="29"/>
  <c r="X739" i="29"/>
  <c r="X744" i="29"/>
  <c r="X740" i="29"/>
  <c r="X741" i="29"/>
  <c r="Y821" i="29"/>
  <c r="Y813" i="29"/>
  <c r="Y822" i="29"/>
  <c r="Y817" i="29"/>
  <c r="Y814" i="29"/>
  <c r="Y816" i="29"/>
  <c r="Y818" i="29"/>
  <c r="Y819" i="29"/>
  <c r="Y815" i="29"/>
  <c r="Y820" i="29"/>
  <c r="X562" i="29"/>
  <c r="X567" i="29"/>
  <c r="X564" i="29"/>
  <c r="X565" i="29"/>
  <c r="X568" i="29"/>
  <c r="X569" i="29"/>
  <c r="X560" i="29"/>
  <c r="X561" i="29"/>
  <c r="AJ561" i="29" s="1"/>
  <c r="X566" i="29"/>
  <c r="X563" i="29"/>
  <c r="Z751" i="29"/>
  <c r="Z765" i="29"/>
  <c r="Z779" i="29"/>
  <c r="Z602" i="29"/>
  <c r="Z630" i="29"/>
  <c r="Z616" i="29"/>
  <c r="Y612" i="29"/>
  <c r="Y609" i="29"/>
  <c r="Y610" i="29"/>
  <c r="Y611" i="29"/>
  <c r="Y613" i="29"/>
  <c r="Y605" i="29"/>
  <c r="Y614" i="29"/>
  <c r="Y606" i="29"/>
  <c r="Y607" i="29"/>
  <c r="Y608" i="29"/>
  <c r="X714" i="29"/>
  <c r="X717" i="29"/>
  <c r="X709" i="29"/>
  <c r="X711" i="29"/>
  <c r="X710" i="29"/>
  <c r="X712" i="29"/>
  <c r="AJ712" i="29" s="1"/>
  <c r="X713" i="29"/>
  <c r="X718" i="29"/>
  <c r="X715" i="29"/>
  <c r="X716" i="29"/>
  <c r="Y833" i="29"/>
  <c r="Y831" i="29"/>
  <c r="Y828" i="29"/>
  <c r="Y832" i="29"/>
  <c r="Y836" i="29"/>
  <c r="Y829" i="29"/>
  <c r="Y830" i="29"/>
  <c r="Y835" i="29"/>
  <c r="Y827" i="29"/>
  <c r="Y834" i="29"/>
  <c r="X577" i="29"/>
  <c r="X582" i="29"/>
  <c r="AJ582" i="29" s="1"/>
  <c r="X583" i="29"/>
  <c r="X580" i="29"/>
  <c r="X579" i="29"/>
  <c r="X581" i="29"/>
  <c r="X576" i="29"/>
  <c r="AJ576" i="29" s="1"/>
  <c r="X574" i="29"/>
  <c r="X575" i="29"/>
  <c r="X578" i="29"/>
  <c r="AJ578" i="29" s="1"/>
  <c r="Z647" i="29"/>
  <c r="Z675" i="29"/>
  <c r="Z661" i="29"/>
  <c r="Y734" i="29"/>
  <c r="Y720" i="29"/>
  <c r="Y706" i="29"/>
  <c r="Z450" i="29"/>
  <c r="Z436" i="29"/>
  <c r="Z422" i="29"/>
  <c r="Z467" i="29"/>
  <c r="Z481" i="29"/>
  <c r="Z495" i="29"/>
  <c r="Y627" i="29"/>
  <c r="Y625" i="29"/>
  <c r="Y620" i="29"/>
  <c r="Y621" i="29"/>
  <c r="Y622" i="29"/>
  <c r="Y626" i="29"/>
  <c r="Y623" i="29"/>
  <c r="Y619" i="29"/>
  <c r="Y628" i="29"/>
  <c r="Y624" i="29"/>
  <c r="Y549" i="29"/>
  <c r="Y552" i="29"/>
  <c r="Y551" i="29"/>
  <c r="Y548" i="29"/>
  <c r="Y546" i="29"/>
  <c r="Y550" i="29"/>
  <c r="Y547" i="29"/>
  <c r="Y543" i="29"/>
  <c r="Y545" i="29"/>
  <c r="Y544" i="29"/>
  <c r="Y937" i="29"/>
  <c r="Y940" i="29"/>
  <c r="Y936" i="29"/>
  <c r="Y935" i="29"/>
  <c r="Y934" i="29"/>
  <c r="Y931" i="29"/>
  <c r="Y938" i="29"/>
  <c r="Y932" i="29"/>
  <c r="Y939" i="29"/>
  <c r="Y933" i="29"/>
  <c r="X591" i="29"/>
  <c r="X589" i="29"/>
  <c r="X593" i="29"/>
  <c r="X592" i="29"/>
  <c r="AJ592" i="29" s="1"/>
  <c r="X590" i="29"/>
  <c r="X588" i="29"/>
  <c r="AJ588" i="29" s="1"/>
  <c r="X596" i="29"/>
  <c r="X597" i="29"/>
  <c r="X595" i="29"/>
  <c r="X594" i="29"/>
  <c r="U405" i="29"/>
  <c r="U377" i="29"/>
  <c r="U391" i="29"/>
  <c r="T401" i="29"/>
  <c r="T402" i="29"/>
  <c r="T400" i="29"/>
  <c r="T395" i="29"/>
  <c r="T398" i="29"/>
  <c r="T399" i="29"/>
  <c r="T396" i="29"/>
  <c r="T394" i="29"/>
  <c r="T403" i="29"/>
  <c r="T397" i="29"/>
  <c r="T389" i="29"/>
  <c r="T380" i="29"/>
  <c r="T382" i="29"/>
  <c r="T386" i="29"/>
  <c r="T388" i="29"/>
  <c r="T383" i="29"/>
  <c r="T381" i="29"/>
  <c r="T384" i="29"/>
  <c r="T387" i="29"/>
  <c r="T385" i="29"/>
  <c r="T411" i="29"/>
  <c r="T416" i="29"/>
  <c r="T409" i="29"/>
  <c r="T413" i="29"/>
  <c r="T414" i="29"/>
  <c r="T410" i="29"/>
  <c r="T417" i="29"/>
  <c r="T408" i="29"/>
  <c r="T412" i="29"/>
  <c r="T415" i="29"/>
  <c r="K20" i="29"/>
  <c r="K19" i="29"/>
  <c r="K18" i="29"/>
  <c r="K1065" i="29" s="1"/>
  <c r="K1086" i="29" s="1"/>
  <c r="W993" i="29"/>
  <c r="T379" i="29"/>
  <c r="T378" i="29"/>
  <c r="T392" i="29"/>
  <c r="T393" i="29"/>
  <c r="R1093" i="29"/>
  <c r="S979" i="29"/>
  <c r="S1105" i="29" s="1"/>
  <c r="W994" i="29"/>
  <c r="J256" i="14"/>
  <c r="K228" i="14"/>
  <c r="X985" i="29"/>
  <c r="X1039" i="29"/>
  <c r="V1049" i="29"/>
  <c r="V1094" i="29"/>
  <c r="X122" i="14"/>
  <c r="J23" i="29"/>
  <c r="V1130" i="29"/>
  <c r="W995" i="29"/>
  <c r="Q1127" i="29"/>
  <c r="R1099" i="29"/>
  <c r="R1113" i="29" s="1"/>
  <c r="T407" i="29"/>
  <c r="T406" i="29"/>
  <c r="X1036" i="29"/>
  <c r="W992" i="29"/>
  <c r="W996" i="29"/>
  <c r="W988" i="29"/>
  <c r="U1031" i="29"/>
  <c r="W697" i="29"/>
  <c r="W1008" i="29" s="1"/>
  <c r="W1009" i="29"/>
  <c r="W1062" i="29" s="1"/>
  <c r="Z984" i="29"/>
  <c r="W987" i="29"/>
  <c r="W692" i="29"/>
  <c r="W1003" i="29" s="1"/>
  <c r="W1094" i="29" s="1"/>
  <c r="W1005" i="29"/>
  <c r="W1063" i="29" s="1"/>
  <c r="Y1074" i="29"/>
  <c r="Y1075" i="29" s="1"/>
  <c r="U1000" i="29"/>
  <c r="J1066" i="29"/>
  <c r="J1100" i="29" s="1"/>
  <c r="J1067" i="29"/>
  <c r="J1101" i="29" s="1"/>
  <c r="V966" i="29"/>
  <c r="V1060" i="29"/>
  <c r="W997" i="29"/>
  <c r="AJ701" i="29"/>
  <c r="AJ696" i="29"/>
  <c r="AJ691" i="29"/>
  <c r="S977" i="29"/>
  <c r="S1103" i="29" s="1"/>
  <c r="W986" i="29"/>
  <c r="S973" i="29"/>
  <c r="W991" i="29"/>
  <c r="W1097" i="29" s="1"/>
  <c r="X698" i="29"/>
  <c r="X1009" i="29" s="1"/>
  <c r="X700" i="29"/>
  <c r="X1011" i="29" s="1"/>
  <c r="X699" i="29"/>
  <c r="X693" i="29"/>
  <c r="X1004" i="29" s="1"/>
  <c r="X694" i="29"/>
  <c r="X1005" i="29" s="1"/>
  <c r="X695" i="29"/>
  <c r="X1006" i="29" s="1"/>
  <c r="W989" i="29"/>
  <c r="Y696" i="29"/>
  <c r="Y1007" i="29" s="1"/>
  <c r="Y701" i="29"/>
  <c r="Y1012" i="29" s="1"/>
  <c r="Y691" i="29"/>
  <c r="Y1002" i="29" s="1"/>
  <c r="Z690" i="29"/>
  <c r="Z1001" i="29" s="1"/>
  <c r="W990" i="29"/>
  <c r="W1096" i="29" s="1"/>
  <c r="S974" i="29"/>
  <c r="S970" i="29"/>
  <c r="AJ433" i="29"/>
  <c r="AJ847" i="29"/>
  <c r="AJ1004" i="29" s="1"/>
  <c r="AJ430" i="29"/>
  <c r="AJ845" i="29"/>
  <c r="AJ1002" i="29" s="1"/>
  <c r="AJ903" i="29"/>
  <c r="X1037" i="29"/>
  <c r="X890" i="29"/>
  <c r="X1023" i="29" s="1"/>
  <c r="X1018" i="29"/>
  <c r="AJ906" i="29"/>
  <c r="X1040" i="29"/>
  <c r="AJ429" i="29"/>
  <c r="W942" i="29"/>
  <c r="W1048" i="29" s="1"/>
  <c r="W1047" i="29"/>
  <c r="W896" i="29"/>
  <c r="W1019" i="29"/>
  <c r="W1106" i="29" s="1"/>
  <c r="W1116" i="29" s="1"/>
  <c r="S968" i="29"/>
  <c r="AJ434" i="29"/>
  <c r="AJ849" i="29"/>
  <c r="AJ1006" i="29" s="1"/>
  <c r="W464" i="29"/>
  <c r="Y1034" i="29"/>
  <c r="AJ424" i="29"/>
  <c r="T967" i="29"/>
  <c r="V998" i="29"/>
  <c r="AJ909" i="29"/>
  <c r="X1043" i="29"/>
  <c r="AJ426" i="29"/>
  <c r="AJ902" i="29"/>
  <c r="X1035" i="29"/>
  <c r="AJ907" i="29"/>
  <c r="X1041" i="29"/>
  <c r="AJ850" i="29"/>
  <c r="AJ1007" i="29" s="1"/>
  <c r="V897" i="29"/>
  <c r="V1030" i="29" s="1"/>
  <c r="V1029" i="29"/>
  <c r="V999" i="29"/>
  <c r="AJ911" i="29"/>
  <c r="X1045" i="29"/>
  <c r="AJ431" i="29"/>
  <c r="AJ848" i="29"/>
  <c r="AJ1005" i="29" s="1"/>
  <c r="AJ904" i="29"/>
  <c r="X1038" i="29"/>
  <c r="AJ908" i="29"/>
  <c r="X1042" i="29"/>
  <c r="AJ428" i="29"/>
  <c r="AJ852" i="29"/>
  <c r="AJ1009" i="29" s="1"/>
  <c r="AJ912" i="29"/>
  <c r="X1046" i="29"/>
  <c r="AJ853" i="29"/>
  <c r="AJ1010" i="29" s="1"/>
  <c r="S969" i="29"/>
  <c r="S972" i="29"/>
  <c r="S978" i="29"/>
  <c r="S1104" i="29" s="1"/>
  <c r="S971" i="29"/>
  <c r="S975" i="29"/>
  <c r="S976" i="29"/>
  <c r="S1102" i="29" s="1"/>
  <c r="Q982" i="29"/>
  <c r="R981" i="29"/>
  <c r="R1085" i="29" s="1"/>
  <c r="R980" i="29"/>
  <c r="AJ628" i="29"/>
  <c r="AJ425" i="29"/>
  <c r="AJ680" i="29"/>
  <c r="T1128" i="29"/>
  <c r="U1128" i="29" s="1"/>
  <c r="X886" i="29"/>
  <c r="AJ886" i="29" s="1"/>
  <c r="AJ1019" i="29" s="1"/>
  <c r="AJ885" i="29"/>
  <c r="AJ1018" i="29" s="1"/>
  <c r="X888" i="29"/>
  <c r="X1021" i="29" s="1"/>
  <c r="V703" i="29"/>
  <c r="V1014" i="29" s="1"/>
  <c r="U702" i="29"/>
  <c r="U1013" i="29" s="1"/>
  <c r="U1015" i="29" s="1"/>
  <c r="AJ482" i="29"/>
  <c r="AJ901" i="29"/>
  <c r="X941" i="29"/>
  <c r="AJ423" i="29"/>
  <c r="X463" i="29"/>
  <c r="AJ603" i="29"/>
  <c r="X643" i="29"/>
  <c r="X644" i="29" s="1"/>
  <c r="W598" i="29"/>
  <c r="W599" i="29" s="1"/>
  <c r="AJ513" i="29"/>
  <c r="X553" i="29"/>
  <c r="X554" i="29" s="1"/>
  <c r="AJ648" i="29"/>
  <c r="X688" i="29"/>
  <c r="X689" i="29" s="1"/>
  <c r="AJ468" i="29"/>
  <c r="X508" i="29"/>
  <c r="X509" i="29" s="1"/>
  <c r="W747" i="29"/>
  <c r="W748" i="29" s="1"/>
  <c r="AJ797" i="29"/>
  <c r="X837" i="29"/>
  <c r="X838" i="29" s="1"/>
  <c r="AJ842" i="29"/>
  <c r="X882" i="29"/>
  <c r="X883" i="29" s="1"/>
  <c r="AJ752" i="29"/>
  <c r="X792" i="29"/>
  <c r="X793" i="29" s="1"/>
  <c r="S418" i="29"/>
  <c r="S419" i="29" s="1"/>
  <c r="AJ517" i="29"/>
  <c r="AJ905" i="29"/>
  <c r="AJ652" i="29"/>
  <c r="AJ432" i="29"/>
  <c r="AJ851" i="29"/>
  <c r="AJ1008" i="29" s="1"/>
  <c r="AJ477" i="29"/>
  <c r="AJ472" i="29"/>
  <c r="AJ910" i="29"/>
  <c r="AJ801" i="29"/>
  <c r="AJ612" i="29"/>
  <c r="AJ522" i="29"/>
  <c r="AJ657" i="29"/>
  <c r="AJ846" i="29"/>
  <c r="AJ1003" i="29" s="1"/>
  <c r="AJ756" i="29"/>
  <c r="AJ427" i="29"/>
  <c r="AJ806" i="29"/>
  <c r="AJ761" i="29"/>
  <c r="AJ607" i="29"/>
  <c r="Y541" i="29"/>
  <c r="Y542" i="29"/>
  <c r="X893" i="29"/>
  <c r="X1026" i="29" s="1"/>
  <c r="X887" i="29"/>
  <c r="X1020" i="29" s="1"/>
  <c r="Y752" i="29"/>
  <c r="Y753" i="29"/>
  <c r="Y649" i="29"/>
  <c r="Y648" i="29"/>
  <c r="Y603" i="29"/>
  <c r="Y604" i="29"/>
  <c r="Y632" i="29"/>
  <c r="Y631" i="29"/>
  <c r="Y871" i="29"/>
  <c r="Y870" i="29"/>
  <c r="Y929" i="29"/>
  <c r="Y930" i="29"/>
  <c r="Y766" i="29"/>
  <c r="Y767" i="29"/>
  <c r="Y662" i="29"/>
  <c r="Y663" i="29"/>
  <c r="Y617" i="29"/>
  <c r="Y618" i="29"/>
  <c r="X892" i="29"/>
  <c r="X1025" i="29" s="1"/>
  <c r="Y780" i="29"/>
  <c r="Y781" i="29"/>
  <c r="Y677" i="29"/>
  <c r="Y676" i="29"/>
  <c r="Y437" i="29"/>
  <c r="Y438" i="29"/>
  <c r="AJ569" i="29"/>
  <c r="AJ566" i="29"/>
  <c r="X558" i="29"/>
  <c r="AJ565" i="29"/>
  <c r="AJ568" i="29"/>
  <c r="AJ564" i="29"/>
  <c r="AJ560" i="29"/>
  <c r="AJ563" i="29"/>
  <c r="X559" i="29"/>
  <c r="AJ559" i="29" s="1"/>
  <c r="AJ557" i="29"/>
  <c r="Y798" i="29"/>
  <c r="Y797" i="29"/>
  <c r="Y423" i="29"/>
  <c r="Y424" i="29"/>
  <c r="AJ715" i="29"/>
  <c r="X707" i="29"/>
  <c r="AJ718" i="29"/>
  <c r="AJ714" i="29"/>
  <c r="AJ710" i="29"/>
  <c r="AJ717" i="29"/>
  <c r="AJ713" i="29"/>
  <c r="X708" i="29"/>
  <c r="AJ708" i="29" s="1"/>
  <c r="AJ709" i="29"/>
  <c r="AJ706" i="29"/>
  <c r="AJ574" i="29"/>
  <c r="AJ580" i="29"/>
  <c r="X572" i="29"/>
  <c r="AJ572" i="29" s="1"/>
  <c r="AJ577" i="29"/>
  <c r="AJ583" i="29"/>
  <c r="AJ575" i="29"/>
  <c r="AJ581" i="29"/>
  <c r="AJ579" i="29"/>
  <c r="X573" i="29"/>
  <c r="AJ573" i="29" s="1"/>
  <c r="AJ571" i="29"/>
  <c r="X889" i="29"/>
  <c r="X1022" i="29" s="1"/>
  <c r="Y483" i="29"/>
  <c r="Y482" i="29"/>
  <c r="Y811" i="29"/>
  <c r="Y812" i="29"/>
  <c r="Y452" i="29"/>
  <c r="Y451" i="29"/>
  <c r="AJ725" i="29"/>
  <c r="AJ732" i="29"/>
  <c r="AJ726" i="29"/>
  <c r="AJ730" i="29"/>
  <c r="AJ727" i="29"/>
  <c r="AJ723" i="29"/>
  <c r="X722" i="29"/>
  <c r="AJ722" i="29" s="1"/>
  <c r="AJ731" i="29"/>
  <c r="AJ728" i="29"/>
  <c r="AJ724" i="29"/>
  <c r="X721" i="29"/>
  <c r="AJ721" i="29" s="1"/>
  <c r="AJ720" i="29"/>
  <c r="AJ595" i="29"/>
  <c r="AJ591" i="29"/>
  <c r="X587" i="29"/>
  <c r="AJ587" i="29" s="1"/>
  <c r="AJ594" i="29"/>
  <c r="AJ597" i="29"/>
  <c r="AJ593" i="29"/>
  <c r="AJ589" i="29"/>
  <c r="X586" i="29"/>
  <c r="AJ586" i="29" s="1"/>
  <c r="AJ596" i="29"/>
  <c r="AJ590" i="29"/>
  <c r="AJ585" i="29"/>
  <c r="X895" i="29"/>
  <c r="X1028" i="29" s="1"/>
  <c r="X891" i="29"/>
  <c r="X1024" i="29" s="1"/>
  <c r="Y514" i="29"/>
  <c r="Y513" i="29"/>
  <c r="Y497" i="29"/>
  <c r="Y496" i="29"/>
  <c r="Y826" i="29"/>
  <c r="Y825" i="29"/>
  <c r="Y843" i="29"/>
  <c r="Y842" i="29"/>
  <c r="Y902" i="29"/>
  <c r="Y901" i="29"/>
  <c r="AJ746" i="29"/>
  <c r="AJ742" i="29"/>
  <c r="AJ738" i="29"/>
  <c r="X736" i="29"/>
  <c r="AJ736" i="29" s="1"/>
  <c r="AJ745" i="29"/>
  <c r="AJ739" i="29"/>
  <c r="AJ743" i="29"/>
  <c r="X735" i="29"/>
  <c r="AJ735" i="29" s="1"/>
  <c r="AJ740" i="29"/>
  <c r="AJ737" i="29"/>
  <c r="AJ744" i="29"/>
  <c r="AJ741" i="29"/>
  <c r="AJ734" i="29"/>
  <c r="X894" i="29"/>
  <c r="X1027" i="29" s="1"/>
  <c r="Y528" i="29"/>
  <c r="Y527" i="29"/>
  <c r="Y469" i="29"/>
  <c r="Y468" i="29"/>
  <c r="Y857" i="29"/>
  <c r="Y856" i="29"/>
  <c r="Y916" i="29"/>
  <c r="Y915" i="29"/>
  <c r="Z50" i="29"/>
  <c r="Z885" i="29" s="1"/>
  <c r="Z51" i="29"/>
  <c r="W129" i="14"/>
  <c r="Z555" i="29"/>
  <c r="V78" i="14"/>
  <c r="V81" i="14" s="1"/>
  <c r="AA187" i="14"/>
  <c r="AA188" i="14"/>
  <c r="AA465" i="29"/>
  <c r="AA898" i="29"/>
  <c r="AB54" i="29"/>
  <c r="AB1033" i="29" s="1"/>
  <c r="AA510" i="29"/>
  <c r="AA645" i="29"/>
  <c r="AA191" i="14"/>
  <c r="AA192" i="14"/>
  <c r="AA839" i="29"/>
  <c r="AB48" i="29"/>
  <c r="AH254" i="14"/>
  <c r="AI226" i="14"/>
  <c r="J138" i="14"/>
  <c r="J139" i="14" s="1"/>
  <c r="J126" i="14"/>
  <c r="AC196" i="14"/>
  <c r="AC195" i="14"/>
  <c r="AA749" i="29"/>
  <c r="AB46" i="29"/>
  <c r="K117" i="14"/>
  <c r="K111" i="14" s="1"/>
  <c r="K105" i="14"/>
  <c r="K107" i="14" s="1"/>
  <c r="L106" i="14" s="1"/>
  <c r="AA44" i="29"/>
  <c r="AA1061" i="29" s="1"/>
  <c r="Y226" i="14"/>
  <c r="X254" i="14" s="1"/>
  <c r="Y76" i="14"/>
  <c r="L91" i="14"/>
  <c r="M92" i="14" s="1"/>
  <c r="L87" i="14"/>
  <c r="AA420" i="29"/>
  <c r="M96" i="14"/>
  <c r="M97" i="14" s="1"/>
  <c r="N98" i="14" s="1"/>
  <c r="N99" i="14" s="1"/>
  <c r="U227" i="14"/>
  <c r="T255" i="14" s="1"/>
  <c r="U124" i="14"/>
  <c r="U119" i="14" s="1"/>
  <c r="U81" i="14"/>
  <c r="Z704" i="29"/>
  <c r="AA45" i="29"/>
  <c r="AA600" i="29"/>
  <c r="Z75" i="14"/>
  <c r="AA794" i="29"/>
  <c r="AB47" i="29"/>
  <c r="AA22" i="29"/>
  <c r="AA1069" i="29" s="1"/>
  <c r="AA52" i="29"/>
  <c r="AB163" i="14"/>
  <c r="AA131" i="14"/>
  <c r="AB82" i="14" s="1"/>
  <c r="AB943" i="29" s="1"/>
  <c r="W1084" i="29"/>
  <c r="V375" i="29"/>
  <c r="W1130" i="29" l="1"/>
  <c r="X129" i="14"/>
  <c r="J257" i="14"/>
  <c r="K1110" i="29"/>
  <c r="J128" i="14"/>
  <c r="K127" i="14" s="1"/>
  <c r="J147" i="14"/>
  <c r="J148" i="14" s="1"/>
  <c r="Z428" i="29"/>
  <c r="Z431" i="29"/>
  <c r="Z430" i="29"/>
  <c r="Z426" i="29"/>
  <c r="Z433" i="29"/>
  <c r="Z425" i="29"/>
  <c r="Z427" i="29"/>
  <c r="Z434" i="29"/>
  <c r="Z429" i="29"/>
  <c r="Z432" i="29"/>
  <c r="Z652" i="29"/>
  <c r="Z658" i="29"/>
  <c r="Z655" i="29"/>
  <c r="Z651" i="29"/>
  <c r="Z650" i="29"/>
  <c r="Z656" i="29"/>
  <c r="Z659" i="29"/>
  <c r="Z654" i="29"/>
  <c r="Z657" i="29"/>
  <c r="Z653" i="29"/>
  <c r="Z522" i="29"/>
  <c r="Z517" i="29"/>
  <c r="Z515" i="29"/>
  <c r="Z523" i="29"/>
  <c r="Z521" i="29"/>
  <c r="Z520" i="29"/>
  <c r="Z518" i="29"/>
  <c r="Z519" i="29"/>
  <c r="Z524" i="29"/>
  <c r="Z516" i="29"/>
  <c r="Z806" i="29"/>
  <c r="Z805" i="29"/>
  <c r="Z808" i="29"/>
  <c r="Z807" i="29"/>
  <c r="Z803" i="29"/>
  <c r="Z804" i="29"/>
  <c r="Z800" i="29"/>
  <c r="Z801" i="29"/>
  <c r="Z802" i="29"/>
  <c r="Z799" i="29"/>
  <c r="AA630" i="29"/>
  <c r="AA616" i="29"/>
  <c r="AA602" i="29"/>
  <c r="AA422" i="29"/>
  <c r="AA436" i="29"/>
  <c r="AA450" i="29"/>
  <c r="Z446" i="29"/>
  <c r="Z444" i="29"/>
  <c r="Z443" i="29"/>
  <c r="Z442" i="29"/>
  <c r="Z439" i="29"/>
  <c r="Z447" i="29"/>
  <c r="Z445" i="29"/>
  <c r="Z441" i="29"/>
  <c r="Z440" i="29"/>
  <c r="Z448" i="29"/>
  <c r="Z628" i="29"/>
  <c r="Z626" i="29"/>
  <c r="Z624" i="29"/>
  <c r="Z622" i="29"/>
  <c r="Z621" i="29"/>
  <c r="Z627" i="29"/>
  <c r="Z625" i="29"/>
  <c r="Z619" i="29"/>
  <c r="Z623" i="29"/>
  <c r="Z620" i="29"/>
  <c r="Z547" i="29"/>
  <c r="Z548" i="29"/>
  <c r="Z543" i="29"/>
  <c r="Z551" i="29"/>
  <c r="Z552" i="29"/>
  <c r="Z550" i="29"/>
  <c r="Z545" i="29"/>
  <c r="Z544" i="29"/>
  <c r="Z546" i="29"/>
  <c r="Z549" i="29"/>
  <c r="Z818" i="29"/>
  <c r="Z816" i="29"/>
  <c r="Z819" i="29"/>
  <c r="Z822" i="29"/>
  <c r="Z814" i="29"/>
  <c r="Z815" i="29"/>
  <c r="Z817" i="29"/>
  <c r="Z813" i="29"/>
  <c r="Z820" i="29"/>
  <c r="Z821" i="29"/>
  <c r="AA779" i="29"/>
  <c r="AA751" i="29"/>
  <c r="AA765" i="29"/>
  <c r="AA512" i="29"/>
  <c r="AA526" i="29"/>
  <c r="AA540" i="29"/>
  <c r="Z457" i="29"/>
  <c r="Z456" i="29"/>
  <c r="Z454" i="29"/>
  <c r="Z461" i="29"/>
  <c r="Z453" i="29"/>
  <c r="Z462" i="29"/>
  <c r="Z455" i="29"/>
  <c r="Z460" i="29"/>
  <c r="Z458" i="29"/>
  <c r="Z459" i="29"/>
  <c r="Z636" i="29"/>
  <c r="Z637" i="29"/>
  <c r="Z638" i="29"/>
  <c r="Z634" i="29"/>
  <c r="Z639" i="29"/>
  <c r="Z640" i="29"/>
  <c r="Z641" i="29"/>
  <c r="Z633" i="29"/>
  <c r="Z635" i="29"/>
  <c r="Z642" i="29"/>
  <c r="Z938" i="29"/>
  <c r="Z936" i="29"/>
  <c r="Z933" i="29"/>
  <c r="Z940" i="29"/>
  <c r="Z939" i="29"/>
  <c r="Z935" i="29"/>
  <c r="Z934" i="29"/>
  <c r="Z931" i="29"/>
  <c r="Z937" i="29"/>
  <c r="Z932" i="29"/>
  <c r="Y715" i="29"/>
  <c r="Y713" i="29"/>
  <c r="Y711" i="29"/>
  <c r="Y712" i="29"/>
  <c r="Y718" i="29"/>
  <c r="Y710" i="29"/>
  <c r="Y714" i="29"/>
  <c r="Y709" i="29"/>
  <c r="Y717" i="29"/>
  <c r="Y716" i="29"/>
  <c r="Z614" i="29"/>
  <c r="Z610" i="29"/>
  <c r="Z611" i="29"/>
  <c r="Z607" i="29"/>
  <c r="Z605" i="29"/>
  <c r="Z613" i="29"/>
  <c r="Z612" i="29"/>
  <c r="Z609" i="29"/>
  <c r="Z606" i="29"/>
  <c r="Z608" i="29"/>
  <c r="Z907" i="29"/>
  <c r="Z910" i="29"/>
  <c r="Z906" i="29"/>
  <c r="Z903" i="29"/>
  <c r="Z904" i="29"/>
  <c r="Z912" i="29"/>
  <c r="Z911" i="29"/>
  <c r="Z909" i="29"/>
  <c r="Z905" i="29"/>
  <c r="Z908" i="29"/>
  <c r="AA869" i="29"/>
  <c r="AA855" i="29"/>
  <c r="AA841" i="29"/>
  <c r="Y727" i="29"/>
  <c r="Y729" i="29"/>
  <c r="Y730" i="29"/>
  <c r="Y726" i="29"/>
  <c r="Y731" i="29"/>
  <c r="Y723" i="29"/>
  <c r="Y732" i="29"/>
  <c r="Y724" i="29"/>
  <c r="Y725" i="29"/>
  <c r="Y728" i="29"/>
  <c r="Z787" i="29"/>
  <c r="Z782" i="29"/>
  <c r="Z788" i="29"/>
  <c r="Z791" i="29"/>
  <c r="Z784" i="29"/>
  <c r="Z785" i="29"/>
  <c r="Z783" i="29"/>
  <c r="Z786" i="29"/>
  <c r="Z790" i="29"/>
  <c r="Z789" i="29"/>
  <c r="Z919" i="29"/>
  <c r="Z917" i="29"/>
  <c r="Z920" i="29"/>
  <c r="Z923" i="29"/>
  <c r="Z918" i="29"/>
  <c r="Z922" i="29"/>
  <c r="Z921" i="29"/>
  <c r="Z925" i="29"/>
  <c r="Z924" i="29"/>
  <c r="Z926" i="29"/>
  <c r="Y592" i="29"/>
  <c r="Y594" i="29"/>
  <c r="Y590" i="29"/>
  <c r="Y591" i="29"/>
  <c r="Y597" i="29"/>
  <c r="Y593" i="29"/>
  <c r="Y589" i="29"/>
  <c r="Y588" i="29"/>
  <c r="Y596" i="29"/>
  <c r="Y595" i="29"/>
  <c r="Z720" i="29"/>
  <c r="Z706" i="29"/>
  <c r="Z734" i="29"/>
  <c r="AA928" i="29"/>
  <c r="AA914" i="29"/>
  <c r="AA900" i="29"/>
  <c r="Z557" i="29"/>
  <c r="Z585" i="29"/>
  <c r="Z571" i="29"/>
  <c r="Z504" i="29"/>
  <c r="Z505" i="29"/>
  <c r="Z500" i="29"/>
  <c r="Z506" i="29"/>
  <c r="Z498" i="29"/>
  <c r="Z499" i="29"/>
  <c r="Z502" i="29"/>
  <c r="Z503" i="29"/>
  <c r="Z501" i="29"/>
  <c r="Z507" i="29"/>
  <c r="Y742" i="29"/>
  <c r="Y746" i="29"/>
  <c r="Y738" i="29"/>
  <c r="Y737" i="29"/>
  <c r="Y740" i="29"/>
  <c r="Y741" i="29"/>
  <c r="Y745" i="29"/>
  <c r="Y744" i="29"/>
  <c r="Y739" i="29"/>
  <c r="Y743" i="29"/>
  <c r="Z769" i="29"/>
  <c r="Z776" i="29"/>
  <c r="Z768" i="29"/>
  <c r="Z777" i="29"/>
  <c r="Z774" i="29"/>
  <c r="Z772" i="29"/>
  <c r="Z773" i="29"/>
  <c r="Z775" i="29"/>
  <c r="Z770" i="29"/>
  <c r="Z771" i="29"/>
  <c r="Z879" i="29"/>
  <c r="Z880" i="29"/>
  <c r="Z875" i="29"/>
  <c r="Z881" i="29"/>
  <c r="Z874" i="29"/>
  <c r="Z876" i="29"/>
  <c r="Z877" i="29"/>
  <c r="Z878" i="29"/>
  <c r="Z873" i="29"/>
  <c r="Z872" i="29"/>
  <c r="Y574" i="29"/>
  <c r="Y579" i="29"/>
  <c r="Y578" i="29"/>
  <c r="Y577" i="29"/>
  <c r="Y581" i="29"/>
  <c r="Y576" i="29"/>
  <c r="Y575" i="29"/>
  <c r="Y580" i="29"/>
  <c r="Y582" i="29"/>
  <c r="Y583" i="29"/>
  <c r="AA810" i="29"/>
  <c r="AA824" i="29"/>
  <c r="AA796" i="29"/>
  <c r="AA481" i="29"/>
  <c r="AA495" i="29"/>
  <c r="AA467" i="29"/>
  <c r="Z484" i="29"/>
  <c r="Z489" i="29"/>
  <c r="Z488" i="29"/>
  <c r="Z487" i="29"/>
  <c r="Z491" i="29"/>
  <c r="Z490" i="29"/>
  <c r="Z493" i="29"/>
  <c r="Z485" i="29"/>
  <c r="Z486" i="29"/>
  <c r="Z492" i="29"/>
  <c r="Z669" i="29"/>
  <c r="Z673" i="29"/>
  <c r="Z672" i="29"/>
  <c r="Z664" i="29"/>
  <c r="Z666" i="29"/>
  <c r="Z667" i="29"/>
  <c r="Z668" i="29"/>
  <c r="Z665" i="29"/>
  <c r="Z671" i="29"/>
  <c r="Z670" i="29"/>
  <c r="Z754" i="29"/>
  <c r="Z755" i="29"/>
  <c r="Z759" i="29"/>
  <c r="Z761" i="29"/>
  <c r="Z757" i="29"/>
  <c r="Z760" i="29"/>
  <c r="Z762" i="29"/>
  <c r="Z758" i="29"/>
  <c r="Z763" i="29"/>
  <c r="Z756" i="29"/>
  <c r="Z863" i="29"/>
  <c r="Z867" i="29"/>
  <c r="Z860" i="29"/>
  <c r="Z862" i="29"/>
  <c r="Z865" i="29"/>
  <c r="Z864" i="29"/>
  <c r="Z866" i="29"/>
  <c r="Z859" i="29"/>
  <c r="Z858" i="29"/>
  <c r="Z861" i="29"/>
  <c r="Y568" i="29"/>
  <c r="Y565" i="29"/>
  <c r="Y564" i="29"/>
  <c r="Y569" i="29"/>
  <c r="Y561" i="29"/>
  <c r="Y560" i="29"/>
  <c r="Y567" i="29"/>
  <c r="Y563" i="29"/>
  <c r="Y566" i="29"/>
  <c r="Y562" i="29"/>
  <c r="AA647" i="29"/>
  <c r="AA661" i="29"/>
  <c r="AA675" i="29"/>
  <c r="Z478" i="29"/>
  <c r="Z479" i="29"/>
  <c r="Z476" i="29"/>
  <c r="Z471" i="29"/>
  <c r="Z470" i="29"/>
  <c r="Z472" i="29"/>
  <c r="Z473" i="29"/>
  <c r="Z475" i="29"/>
  <c r="Z474" i="29"/>
  <c r="Z477" i="29"/>
  <c r="Z683" i="29"/>
  <c r="Z681" i="29"/>
  <c r="Z687" i="29"/>
  <c r="Z679" i="29"/>
  <c r="Z680" i="29"/>
  <c r="Z684" i="29"/>
  <c r="Z685" i="29"/>
  <c r="Z682" i="29"/>
  <c r="Z686" i="29"/>
  <c r="Z678" i="29"/>
  <c r="Z534" i="29"/>
  <c r="Z537" i="29"/>
  <c r="Z531" i="29"/>
  <c r="Z538" i="29"/>
  <c r="Z529" i="29"/>
  <c r="Z536" i="29"/>
  <c r="Z530" i="29"/>
  <c r="Z533" i="29"/>
  <c r="Z535" i="29"/>
  <c r="Z532" i="29"/>
  <c r="Z848" i="29"/>
  <c r="Z846" i="29"/>
  <c r="Z845" i="29"/>
  <c r="Z847" i="29"/>
  <c r="Z852" i="29"/>
  <c r="Z853" i="29"/>
  <c r="Z844" i="29"/>
  <c r="Z849" i="29"/>
  <c r="Z851" i="29"/>
  <c r="Z850" i="29"/>
  <c r="Z834" i="29"/>
  <c r="Z832" i="29"/>
  <c r="Z835" i="29"/>
  <c r="Z833" i="29"/>
  <c r="Z831" i="29"/>
  <c r="Z829" i="29"/>
  <c r="Z830" i="29"/>
  <c r="Z828" i="29"/>
  <c r="Z827" i="29"/>
  <c r="Z836" i="29"/>
  <c r="U400" i="29"/>
  <c r="U395" i="29"/>
  <c r="U403" i="29"/>
  <c r="U394" i="29"/>
  <c r="U399" i="29"/>
  <c r="U398" i="29"/>
  <c r="U401" i="29"/>
  <c r="U396" i="29"/>
  <c r="U397" i="29"/>
  <c r="U402" i="29"/>
  <c r="V391" i="29"/>
  <c r="V405" i="29"/>
  <c r="V377" i="29"/>
  <c r="U388" i="29"/>
  <c r="U387" i="29"/>
  <c r="U385" i="29"/>
  <c r="U386" i="29"/>
  <c r="U384" i="29"/>
  <c r="U381" i="29"/>
  <c r="U380" i="29"/>
  <c r="U383" i="29"/>
  <c r="U382" i="29"/>
  <c r="U389" i="29"/>
  <c r="U413" i="29"/>
  <c r="U410" i="29"/>
  <c r="U415" i="29"/>
  <c r="U416" i="29"/>
  <c r="U409" i="29"/>
  <c r="U408" i="29"/>
  <c r="U411" i="29"/>
  <c r="U414" i="29"/>
  <c r="U417" i="29"/>
  <c r="U412" i="29"/>
  <c r="S1093" i="29"/>
  <c r="U379" i="29"/>
  <c r="U378" i="29"/>
  <c r="U393" i="29"/>
  <c r="U392" i="29"/>
  <c r="X987" i="29"/>
  <c r="Y1042" i="29"/>
  <c r="Y985" i="29"/>
  <c r="X1062" i="29"/>
  <c r="Y1044" i="29"/>
  <c r="Y1046" i="29"/>
  <c r="W1049" i="29"/>
  <c r="V124" i="14"/>
  <c r="V119" i="14" s="1"/>
  <c r="V227" i="14"/>
  <c r="U255" i="14" s="1"/>
  <c r="J1058" i="29"/>
  <c r="J1070" i="29" s="1"/>
  <c r="J1076" i="29" s="1"/>
  <c r="Y122" i="14"/>
  <c r="Y129" i="14" s="1"/>
  <c r="AJ888" i="29"/>
  <c r="AJ1021" i="29" s="1"/>
  <c r="K23" i="29"/>
  <c r="Y1041" i="29"/>
  <c r="R1127" i="29"/>
  <c r="Y1045" i="29"/>
  <c r="S1099" i="29"/>
  <c r="S1113" i="29" s="1"/>
  <c r="U406" i="29"/>
  <c r="U407" i="29"/>
  <c r="Z1074" i="29"/>
  <c r="Z1075" i="29" s="1"/>
  <c r="Y1036" i="29"/>
  <c r="X1064" i="29"/>
  <c r="AA984" i="29"/>
  <c r="X697" i="29"/>
  <c r="X1008" i="29" s="1"/>
  <c r="X1010" i="29"/>
  <c r="X1063" i="29" s="1"/>
  <c r="J1115" i="29"/>
  <c r="J1129" i="29" s="1"/>
  <c r="K1066" i="29"/>
  <c r="K1100" i="29" s="1"/>
  <c r="K1067" i="29"/>
  <c r="K1101" i="29" s="1"/>
  <c r="W966" i="29"/>
  <c r="W1060" i="29"/>
  <c r="T969" i="29"/>
  <c r="X692" i="29"/>
  <c r="X1003" i="29" s="1"/>
  <c r="Y1043" i="29"/>
  <c r="X995" i="29"/>
  <c r="AA690" i="29"/>
  <c r="AA1001" i="29" s="1"/>
  <c r="Y1035" i="29"/>
  <c r="AJ1014" i="29"/>
  <c r="Z691" i="29"/>
  <c r="Z1002" i="29" s="1"/>
  <c r="Z701" i="29"/>
  <c r="Z1012" i="29" s="1"/>
  <c r="Z696" i="29"/>
  <c r="Z1007" i="29" s="1"/>
  <c r="AJ693" i="29"/>
  <c r="AJ694" i="29"/>
  <c r="AJ695" i="29"/>
  <c r="AJ887" i="29"/>
  <c r="AJ1020" i="29" s="1"/>
  <c r="Y695" i="29"/>
  <c r="Y1006" i="29" s="1"/>
  <c r="Y693" i="29"/>
  <c r="Y1004" i="29" s="1"/>
  <c r="Y694" i="29"/>
  <c r="AJ699" i="29"/>
  <c r="AJ698" i="29"/>
  <c r="AJ700" i="29"/>
  <c r="V1000" i="29"/>
  <c r="Y699" i="29"/>
  <c r="Y700" i="29"/>
  <c r="Y1011" i="29" s="1"/>
  <c r="Y698" i="29"/>
  <c r="Y1009" i="29" s="1"/>
  <c r="T976" i="29"/>
  <c r="T1102" i="29" s="1"/>
  <c r="T972" i="29"/>
  <c r="Y1039" i="29"/>
  <c r="Y1037" i="29"/>
  <c r="X464" i="29"/>
  <c r="W998" i="29"/>
  <c r="X989" i="29"/>
  <c r="W999" i="29"/>
  <c r="T968" i="29"/>
  <c r="AJ1013" i="29"/>
  <c r="X942" i="29"/>
  <c r="X1048" i="29" s="1"/>
  <c r="AJ1048" i="29" s="1"/>
  <c r="X1047" i="29"/>
  <c r="AJ1047" i="29" s="1"/>
  <c r="AJ989" i="29"/>
  <c r="Y1038" i="29"/>
  <c r="U967" i="29"/>
  <c r="X994" i="29"/>
  <c r="Y1040" i="29"/>
  <c r="AJ994" i="29"/>
  <c r="X997" i="29"/>
  <c r="AJ890" i="29"/>
  <c r="AJ1023" i="29" s="1"/>
  <c r="X896" i="29"/>
  <c r="X1019" i="29"/>
  <c r="X1106" i="29" s="1"/>
  <c r="AJ1106" i="29" s="1"/>
  <c r="X988" i="29"/>
  <c r="AJ997" i="29"/>
  <c r="Y890" i="29"/>
  <c r="Y1023" i="29" s="1"/>
  <c r="Y1018" i="29"/>
  <c r="AJ988" i="29"/>
  <c r="W1029" i="29"/>
  <c r="W897" i="29"/>
  <c r="W1030" i="29" s="1"/>
  <c r="X993" i="29"/>
  <c r="Z1034" i="29"/>
  <c r="T974" i="29"/>
  <c r="V1031" i="29"/>
  <c r="AJ993" i="29"/>
  <c r="X991" i="29"/>
  <c r="X1097" i="29" s="1"/>
  <c r="AJ991" i="29"/>
  <c r="X986" i="29"/>
  <c r="X992" i="29"/>
  <c r="V702" i="29"/>
  <c r="V1013" i="29" s="1"/>
  <c r="V1015" i="29" s="1"/>
  <c r="X990" i="29"/>
  <c r="X1096" i="29" s="1"/>
  <c r="AJ986" i="29"/>
  <c r="AJ992" i="29"/>
  <c r="X996" i="29"/>
  <c r="AJ996" i="29"/>
  <c r="T973" i="29"/>
  <c r="T975" i="29"/>
  <c r="T978" i="29"/>
  <c r="T1104" i="29" s="1"/>
  <c r="T971" i="29"/>
  <c r="T970" i="29"/>
  <c r="T979" i="29"/>
  <c r="T1105" i="29" s="1"/>
  <c r="T977" i="29"/>
  <c r="T1103" i="29" s="1"/>
  <c r="R982" i="29"/>
  <c r="S981" i="29"/>
  <c r="S1085" i="29" s="1"/>
  <c r="S980" i="29"/>
  <c r="AJ893" i="29"/>
  <c r="AJ1026" i="29" s="1"/>
  <c r="AJ894" i="29"/>
  <c r="AJ1027" i="29" s="1"/>
  <c r="AJ889" i="29"/>
  <c r="AJ1022" i="29" s="1"/>
  <c r="W703" i="29"/>
  <c r="W1014" i="29" s="1"/>
  <c r="V1114" i="29"/>
  <c r="V1128" i="29" s="1"/>
  <c r="AJ508" i="29"/>
  <c r="AJ509" i="29" s="1"/>
  <c r="Y941" i="29"/>
  <c r="AJ882" i="29"/>
  <c r="AJ941" i="29"/>
  <c r="AJ942" i="29" s="1"/>
  <c r="Y508" i="29"/>
  <c r="Y509" i="29" s="1"/>
  <c r="Y882" i="29"/>
  <c r="Y883" i="29" s="1"/>
  <c r="Y553" i="29"/>
  <c r="Y554" i="29" s="1"/>
  <c r="Y688" i="29"/>
  <c r="Y689" i="29" s="1"/>
  <c r="Y792" i="29"/>
  <c r="Y793" i="29" s="1"/>
  <c r="AJ558" i="29"/>
  <c r="X598" i="29"/>
  <c r="X599" i="29" s="1"/>
  <c r="Y463" i="29"/>
  <c r="Y643" i="29"/>
  <c r="Y644" i="29" s="1"/>
  <c r="AJ792" i="29"/>
  <c r="AJ793" i="29" s="1"/>
  <c r="AJ837" i="29"/>
  <c r="AJ838" i="29" s="1"/>
  <c r="AJ688" i="29"/>
  <c r="AJ689" i="29" s="1"/>
  <c r="Y837" i="29"/>
  <c r="Y838" i="29" s="1"/>
  <c r="AJ643" i="29"/>
  <c r="AJ644" i="29" s="1"/>
  <c r="AJ707" i="29"/>
  <c r="X747" i="29"/>
  <c r="X748" i="29" s="1"/>
  <c r="AJ553" i="29"/>
  <c r="AJ554" i="29" s="1"/>
  <c r="AJ463" i="29"/>
  <c r="T418" i="29"/>
  <c r="T419" i="29" s="1"/>
  <c r="AJ562" i="29"/>
  <c r="AJ567" i="29"/>
  <c r="AJ891" i="29"/>
  <c r="AJ1024" i="29" s="1"/>
  <c r="AJ716" i="29"/>
  <c r="AJ711" i="29"/>
  <c r="Z618" i="29"/>
  <c r="Z617" i="29"/>
  <c r="AJ895" i="29"/>
  <c r="AJ1028" i="29" s="1"/>
  <c r="Z929" i="29"/>
  <c r="Z930" i="29"/>
  <c r="Z662" i="29"/>
  <c r="Z663" i="29"/>
  <c r="Y572" i="29"/>
  <c r="Y573" i="29"/>
  <c r="Y721" i="29"/>
  <c r="Y722" i="29"/>
  <c r="Z901" i="29"/>
  <c r="Z902" i="29"/>
  <c r="Z676" i="29"/>
  <c r="Z677" i="29"/>
  <c r="Y586" i="29"/>
  <c r="Y587" i="29"/>
  <c r="Z424" i="29"/>
  <c r="Z423" i="29"/>
  <c r="Z915" i="29"/>
  <c r="Z916" i="29"/>
  <c r="Z753" i="29"/>
  <c r="Z752" i="29"/>
  <c r="Z438" i="29"/>
  <c r="Z437" i="29"/>
  <c r="Z483" i="29"/>
  <c r="Z482" i="29"/>
  <c r="Z767" i="29"/>
  <c r="Z766" i="29"/>
  <c r="Z798" i="29"/>
  <c r="Z797" i="29"/>
  <c r="Z451" i="29"/>
  <c r="Z452" i="29"/>
  <c r="Z649" i="29"/>
  <c r="Z648" i="29"/>
  <c r="Y559" i="29"/>
  <c r="Y558" i="29"/>
  <c r="Y708" i="29"/>
  <c r="Y707" i="29"/>
  <c r="AJ892" i="29"/>
  <c r="AJ1025" i="29" s="1"/>
  <c r="Z497" i="29"/>
  <c r="Z496" i="29"/>
  <c r="Z780" i="29"/>
  <c r="Z781" i="29"/>
  <c r="Z812" i="29"/>
  <c r="Z811" i="29"/>
  <c r="Z513" i="29"/>
  <c r="Z514" i="29"/>
  <c r="Z843" i="29"/>
  <c r="Z842" i="29"/>
  <c r="Z469" i="29"/>
  <c r="Z468" i="29"/>
  <c r="Z826" i="29"/>
  <c r="Z825" i="29"/>
  <c r="Z528" i="29"/>
  <c r="Z527" i="29"/>
  <c r="Z632" i="29"/>
  <c r="Z631" i="29"/>
  <c r="Z857" i="29"/>
  <c r="Z856" i="29"/>
  <c r="Y736" i="29"/>
  <c r="Y735" i="29"/>
  <c r="Z541" i="29"/>
  <c r="Z542" i="29"/>
  <c r="Z604" i="29"/>
  <c r="Z603" i="29"/>
  <c r="Z870" i="29"/>
  <c r="Z871" i="29"/>
  <c r="Y887" i="29"/>
  <c r="Y1020" i="29" s="1"/>
  <c r="Y889" i="29"/>
  <c r="Y1022" i="29" s="1"/>
  <c r="Y895" i="29"/>
  <c r="Y1028" i="29" s="1"/>
  <c r="Y886" i="29"/>
  <c r="Y894" i="29"/>
  <c r="Y1027" i="29" s="1"/>
  <c r="Y893" i="29"/>
  <c r="Y1026" i="29" s="1"/>
  <c r="Y892" i="29"/>
  <c r="Y1025" i="29" s="1"/>
  <c r="Y888" i="29"/>
  <c r="Y1021" i="29" s="1"/>
  <c r="Y891" i="29"/>
  <c r="Y1024" i="29" s="1"/>
  <c r="AA51" i="29"/>
  <c r="AA50" i="29"/>
  <c r="Z1018" i="29"/>
  <c r="AA555" i="29"/>
  <c r="AB188" i="14"/>
  <c r="AB187" i="14"/>
  <c r="AB465" i="29"/>
  <c r="AB510" i="29"/>
  <c r="AB898" i="29"/>
  <c r="AC54" i="29"/>
  <c r="AC1033" i="29" s="1"/>
  <c r="AB645" i="29"/>
  <c r="M93" i="14"/>
  <c r="M94" i="14" s="1"/>
  <c r="N95" i="14" s="1"/>
  <c r="AB794" i="29"/>
  <c r="AC47" i="29"/>
  <c r="AD196" i="14"/>
  <c r="AD195" i="14"/>
  <c r="AB839" i="29"/>
  <c r="AC48" i="29"/>
  <c r="L102" i="14"/>
  <c r="L88" i="14"/>
  <c r="M89" i="14" s="1"/>
  <c r="N100" i="14"/>
  <c r="V85" i="14"/>
  <c r="W86" i="14" s="1"/>
  <c r="V84" i="14"/>
  <c r="AB44" i="29"/>
  <c r="AB1061" i="29" s="1"/>
  <c r="AB749" i="29"/>
  <c r="AC46" i="29"/>
  <c r="AB600" i="29"/>
  <c r="U85" i="14"/>
  <c r="V86" i="14" s="1"/>
  <c r="U84" i="14"/>
  <c r="AB191" i="14"/>
  <c r="AB192" i="14"/>
  <c r="Z226" i="14"/>
  <c r="Y254" i="14" s="1"/>
  <c r="Z76" i="14"/>
  <c r="W78" i="14"/>
  <c r="X154" i="14"/>
  <c r="X155" i="14" s="1"/>
  <c r="AA75" i="14"/>
  <c r="AA704" i="29"/>
  <c r="AB45" i="29"/>
  <c r="AB420" i="29"/>
  <c r="J141" i="14"/>
  <c r="J142" i="14" s="1"/>
  <c r="K149" i="14" s="1"/>
  <c r="K140" i="14"/>
  <c r="K126" i="14"/>
  <c r="K138" i="14"/>
  <c r="K139" i="14" s="1"/>
  <c r="L140" i="14" s="1"/>
  <c r="AB22" i="29"/>
  <c r="AB1069" i="29" s="1"/>
  <c r="AB52" i="29"/>
  <c r="AC163" i="14"/>
  <c r="AB131" i="14"/>
  <c r="AC82" i="14" s="1"/>
  <c r="AC943" i="29" s="1"/>
  <c r="W375" i="29"/>
  <c r="X1084" i="29"/>
  <c r="X78" i="14" l="1"/>
  <c r="Y154" i="14"/>
  <c r="Y155" i="14" s="1"/>
  <c r="K128" i="14"/>
  <c r="L127" i="14" s="1"/>
  <c r="K147" i="14"/>
  <c r="K148" i="14" s="1"/>
  <c r="AA670" i="29"/>
  <c r="AA669" i="29"/>
  <c r="AA668" i="29"/>
  <c r="AA667" i="29"/>
  <c r="AA665" i="29"/>
  <c r="AA673" i="29"/>
  <c r="AA666" i="29"/>
  <c r="AA664" i="29"/>
  <c r="AA672" i="29"/>
  <c r="AA671" i="29"/>
  <c r="AA831" i="29"/>
  <c r="AA833" i="29"/>
  <c r="AA835" i="29"/>
  <c r="AA827" i="29"/>
  <c r="AA834" i="29"/>
  <c r="AA836" i="29"/>
  <c r="AA828" i="29"/>
  <c r="AA830" i="29"/>
  <c r="AA829" i="29"/>
  <c r="AA832" i="29"/>
  <c r="AA924" i="29"/>
  <c r="AA926" i="29"/>
  <c r="AA919" i="29"/>
  <c r="AA921" i="29"/>
  <c r="AA918" i="29"/>
  <c r="AA917" i="29"/>
  <c r="AA925" i="29"/>
  <c r="AA920" i="29"/>
  <c r="AA923" i="29"/>
  <c r="AA922" i="29"/>
  <c r="AA759" i="29"/>
  <c r="AA756" i="29"/>
  <c r="AA762" i="29"/>
  <c r="AA761" i="29"/>
  <c r="AA763" i="29"/>
  <c r="AA754" i="29"/>
  <c r="AA757" i="29"/>
  <c r="AA755" i="29"/>
  <c r="AA758" i="29"/>
  <c r="AA760" i="29"/>
  <c r="AB751" i="29"/>
  <c r="AB779" i="29"/>
  <c r="AB765" i="29"/>
  <c r="AB824" i="29"/>
  <c r="AB810" i="29"/>
  <c r="AB796" i="29"/>
  <c r="AA585" i="29"/>
  <c r="AA557" i="29"/>
  <c r="AA571" i="29"/>
  <c r="AA653" i="29"/>
  <c r="AA655" i="29"/>
  <c r="AA650" i="29"/>
  <c r="AA659" i="29"/>
  <c r="AA656" i="29"/>
  <c r="AA651" i="29"/>
  <c r="AA657" i="29"/>
  <c r="AA652" i="29"/>
  <c r="AA654" i="29"/>
  <c r="AA658" i="29"/>
  <c r="Z743" i="29"/>
  <c r="Z745" i="29"/>
  <c r="Z742" i="29"/>
  <c r="Z741" i="29"/>
  <c r="Z738" i="29"/>
  <c r="Z740" i="29"/>
  <c r="Z739" i="29"/>
  <c r="Z746" i="29"/>
  <c r="Z737" i="29"/>
  <c r="Z744" i="29"/>
  <c r="AA462" i="29"/>
  <c r="AA461" i="29"/>
  <c r="AA455" i="29"/>
  <c r="AA457" i="29"/>
  <c r="AA459" i="29"/>
  <c r="AA456" i="29"/>
  <c r="AA453" i="29"/>
  <c r="AA454" i="29"/>
  <c r="AA458" i="29"/>
  <c r="AA460" i="29"/>
  <c r="AA937" i="29"/>
  <c r="AA932" i="29"/>
  <c r="AA936" i="29"/>
  <c r="AA939" i="29"/>
  <c r="AA933" i="29"/>
  <c r="AA938" i="29"/>
  <c r="AA931" i="29"/>
  <c r="AA935" i="29"/>
  <c r="AA940" i="29"/>
  <c r="AA934" i="29"/>
  <c r="AA784" i="29"/>
  <c r="AA790" i="29"/>
  <c r="AA785" i="29"/>
  <c r="AA789" i="29"/>
  <c r="AA791" i="29"/>
  <c r="AA787" i="29"/>
  <c r="AA788" i="29"/>
  <c r="AA783" i="29"/>
  <c r="AA786" i="29"/>
  <c r="AA782" i="29"/>
  <c r="AA734" i="29"/>
  <c r="AA720" i="29"/>
  <c r="AA706" i="29"/>
  <c r="Z716" i="29"/>
  <c r="Z714" i="29"/>
  <c r="Z715" i="29"/>
  <c r="Z710" i="29"/>
  <c r="Z718" i="29"/>
  <c r="Z712" i="29"/>
  <c r="Z717" i="29"/>
  <c r="Z709" i="29"/>
  <c r="Z711" i="29"/>
  <c r="Z713" i="29"/>
  <c r="AA446" i="29"/>
  <c r="AA444" i="29"/>
  <c r="AA448" i="29"/>
  <c r="AA445" i="29"/>
  <c r="AA441" i="29"/>
  <c r="AA443" i="29"/>
  <c r="AA440" i="29"/>
  <c r="AA442" i="29"/>
  <c r="AA447" i="29"/>
  <c r="AA439" i="29"/>
  <c r="AB661" i="29"/>
  <c r="AB675" i="29"/>
  <c r="AB647" i="29"/>
  <c r="AB841" i="29"/>
  <c r="AB869" i="29"/>
  <c r="AB855" i="29"/>
  <c r="Z1035" i="29"/>
  <c r="AA470" i="29"/>
  <c r="AA474" i="29"/>
  <c r="AA471" i="29"/>
  <c r="AA472" i="29"/>
  <c r="AA477" i="29"/>
  <c r="AA479" i="29"/>
  <c r="AA478" i="29"/>
  <c r="AA476" i="29"/>
  <c r="AA473" i="29"/>
  <c r="AA475" i="29"/>
  <c r="Z580" i="29"/>
  <c r="Z579" i="29"/>
  <c r="Z575" i="29"/>
  <c r="Z581" i="29"/>
  <c r="Z574" i="29"/>
  <c r="Z578" i="29"/>
  <c r="Z583" i="29"/>
  <c r="Z576" i="29"/>
  <c r="Z577" i="29"/>
  <c r="Z582" i="29"/>
  <c r="Z723" i="29"/>
  <c r="Z728" i="29"/>
  <c r="Z731" i="29"/>
  <c r="Z727" i="29"/>
  <c r="Z730" i="29"/>
  <c r="Z732" i="29"/>
  <c r="Z724" i="29"/>
  <c r="Z725" i="29"/>
  <c r="Z726" i="29"/>
  <c r="Z729" i="29"/>
  <c r="AA552" i="29"/>
  <c r="AA549" i="29"/>
  <c r="AA548" i="29"/>
  <c r="AA543" i="29"/>
  <c r="AA544" i="29"/>
  <c r="AA546" i="29"/>
  <c r="AA550" i="29"/>
  <c r="AA551" i="29"/>
  <c r="AA547" i="29"/>
  <c r="AA545" i="29"/>
  <c r="AA429" i="29"/>
  <c r="AA433" i="29"/>
  <c r="AA432" i="29"/>
  <c r="AA431" i="29"/>
  <c r="AA427" i="29"/>
  <c r="AA428" i="29"/>
  <c r="AA430" i="29"/>
  <c r="AA426" i="29"/>
  <c r="AA434" i="29"/>
  <c r="AA425" i="29"/>
  <c r="AA815" i="29"/>
  <c r="AA822" i="29"/>
  <c r="AA817" i="29"/>
  <c r="AA813" i="29"/>
  <c r="AA820" i="29"/>
  <c r="AA814" i="29"/>
  <c r="AA819" i="29"/>
  <c r="AA816" i="29"/>
  <c r="AA818" i="29"/>
  <c r="AA821" i="29"/>
  <c r="AB900" i="29"/>
  <c r="AB928" i="29"/>
  <c r="AB914" i="29"/>
  <c r="AA505" i="29"/>
  <c r="AA498" i="29"/>
  <c r="AA507" i="29"/>
  <c r="AA502" i="29"/>
  <c r="AA501" i="29"/>
  <c r="AA499" i="29"/>
  <c r="AA506" i="29"/>
  <c r="AA503" i="29"/>
  <c r="AA500" i="29"/>
  <c r="AA504" i="29"/>
  <c r="Z592" i="29"/>
  <c r="Z593" i="29"/>
  <c r="Z596" i="29"/>
  <c r="Z590" i="29"/>
  <c r="Z588" i="29"/>
  <c r="Z597" i="29"/>
  <c r="Z595" i="29"/>
  <c r="Z594" i="29"/>
  <c r="Z589" i="29"/>
  <c r="Z591" i="29"/>
  <c r="AA844" i="29"/>
  <c r="AA853" i="29"/>
  <c r="AA845" i="29"/>
  <c r="AA851" i="29"/>
  <c r="AA846" i="29"/>
  <c r="AA848" i="29"/>
  <c r="AA849" i="29"/>
  <c r="AA850" i="29"/>
  <c r="AA852" i="29"/>
  <c r="AA847" i="29"/>
  <c r="AA534" i="29"/>
  <c r="AA530" i="29"/>
  <c r="AA538" i="29"/>
  <c r="AA537" i="29"/>
  <c r="AA529" i="29"/>
  <c r="AA533" i="29"/>
  <c r="AA532" i="29"/>
  <c r="AA535" i="29"/>
  <c r="AA531" i="29"/>
  <c r="AA536" i="29"/>
  <c r="AA608" i="29"/>
  <c r="AA614" i="29"/>
  <c r="AA609" i="29"/>
  <c r="AA610" i="29"/>
  <c r="AA613" i="29"/>
  <c r="AA605" i="29"/>
  <c r="AA606" i="29"/>
  <c r="AA612" i="29"/>
  <c r="AA607" i="29"/>
  <c r="AA611" i="29"/>
  <c r="AB495" i="29"/>
  <c r="AB467" i="29"/>
  <c r="AB481" i="29"/>
  <c r="AB630" i="29"/>
  <c r="AB616" i="29"/>
  <c r="AB602" i="29"/>
  <c r="AA491" i="29"/>
  <c r="AA489" i="29"/>
  <c r="AA488" i="29"/>
  <c r="AA485" i="29"/>
  <c r="AA490" i="29"/>
  <c r="AA492" i="29"/>
  <c r="AA484" i="29"/>
  <c r="AA493" i="29"/>
  <c r="AA487" i="29"/>
  <c r="AA486" i="29"/>
  <c r="Z564" i="29"/>
  <c r="Z569" i="29"/>
  <c r="Z565" i="29"/>
  <c r="Z563" i="29"/>
  <c r="Z560" i="29"/>
  <c r="Z561" i="29"/>
  <c r="Z568" i="29"/>
  <c r="Z562" i="29"/>
  <c r="Z567" i="29"/>
  <c r="Z566" i="29"/>
  <c r="AA865" i="29"/>
  <c r="AA860" i="29"/>
  <c r="AA866" i="29"/>
  <c r="AA863" i="29"/>
  <c r="AA864" i="29"/>
  <c r="AA858" i="29"/>
  <c r="AA861" i="29"/>
  <c r="AA859" i="29"/>
  <c r="AA867" i="29"/>
  <c r="AA862" i="29"/>
  <c r="AA522" i="29"/>
  <c r="AA524" i="29"/>
  <c r="AA518" i="29"/>
  <c r="AA521" i="29"/>
  <c r="AA517" i="29"/>
  <c r="AA520" i="29"/>
  <c r="AA516" i="29"/>
  <c r="AA523" i="29"/>
  <c r="AA515" i="29"/>
  <c r="AA519" i="29"/>
  <c r="AA627" i="29"/>
  <c r="AA623" i="29"/>
  <c r="AA619" i="29"/>
  <c r="AA621" i="29"/>
  <c r="AA628" i="29"/>
  <c r="AA625" i="29"/>
  <c r="AA624" i="29"/>
  <c r="AA622" i="29"/>
  <c r="AA626" i="29"/>
  <c r="AA620" i="29"/>
  <c r="AB450" i="29"/>
  <c r="AB436" i="29"/>
  <c r="AB422" i="29"/>
  <c r="AB540" i="29"/>
  <c r="AB526" i="29"/>
  <c r="AB512" i="29"/>
  <c r="AA686" i="29"/>
  <c r="AA683" i="29"/>
  <c r="AA687" i="29"/>
  <c r="AA685" i="29"/>
  <c r="AA680" i="29"/>
  <c r="AA678" i="29"/>
  <c r="AA682" i="29"/>
  <c r="AA679" i="29"/>
  <c r="AA681" i="29"/>
  <c r="AA684" i="29"/>
  <c r="AA801" i="29"/>
  <c r="AA804" i="29"/>
  <c r="AA807" i="29"/>
  <c r="AA799" i="29"/>
  <c r="AA800" i="29"/>
  <c r="AA802" i="29"/>
  <c r="AA805" i="29"/>
  <c r="AA806" i="29"/>
  <c r="AA808" i="29"/>
  <c r="AA803" i="29"/>
  <c r="AA904" i="29"/>
  <c r="AA910" i="29"/>
  <c r="AA905" i="29"/>
  <c r="AA906" i="29"/>
  <c r="AA907" i="29"/>
  <c r="AA908" i="29"/>
  <c r="AA903" i="29"/>
  <c r="AA912" i="29"/>
  <c r="AA911" i="29"/>
  <c r="AA909" i="29"/>
  <c r="AA877" i="29"/>
  <c r="AA872" i="29"/>
  <c r="AA874" i="29"/>
  <c r="AA873" i="29"/>
  <c r="AA876" i="29"/>
  <c r="AA875" i="29"/>
  <c r="AA878" i="29"/>
  <c r="AA880" i="29"/>
  <c r="AA881" i="29"/>
  <c r="AA879" i="29"/>
  <c r="AA777" i="29"/>
  <c r="AA776" i="29"/>
  <c r="AA771" i="29"/>
  <c r="AA769" i="29"/>
  <c r="AA770" i="29"/>
  <c r="AA768" i="29"/>
  <c r="AA775" i="29"/>
  <c r="AA773" i="29"/>
  <c r="AA772" i="29"/>
  <c r="AA774" i="29"/>
  <c r="AA640" i="29"/>
  <c r="AA633" i="29"/>
  <c r="AA634" i="29"/>
  <c r="AA639" i="29"/>
  <c r="AA638" i="29"/>
  <c r="AA635" i="29"/>
  <c r="AA636" i="29"/>
  <c r="AA637" i="29"/>
  <c r="AA642" i="29"/>
  <c r="AA641" i="29"/>
  <c r="V389" i="29"/>
  <c r="V380" i="29"/>
  <c r="V382" i="29"/>
  <c r="V386" i="29"/>
  <c r="V381" i="29"/>
  <c r="V384" i="29"/>
  <c r="V385" i="29"/>
  <c r="V383" i="29"/>
  <c r="V388" i="29"/>
  <c r="V387" i="29"/>
  <c r="V414" i="29"/>
  <c r="V411" i="29"/>
  <c r="V416" i="29"/>
  <c r="V415" i="29"/>
  <c r="V413" i="29"/>
  <c r="V408" i="29"/>
  <c r="V417" i="29"/>
  <c r="V409" i="29"/>
  <c r="V412" i="29"/>
  <c r="V410" i="29"/>
  <c r="W391" i="29"/>
  <c r="W405" i="29"/>
  <c r="W377" i="29"/>
  <c r="V401" i="29"/>
  <c r="V400" i="29"/>
  <c r="V397" i="29"/>
  <c r="V396" i="29"/>
  <c r="V395" i="29"/>
  <c r="V399" i="29"/>
  <c r="V402" i="29"/>
  <c r="V394" i="29"/>
  <c r="V403" i="29"/>
  <c r="V398" i="29"/>
  <c r="X1049" i="29"/>
  <c r="AJ995" i="29"/>
  <c r="Y994" i="29"/>
  <c r="V393" i="29"/>
  <c r="V392" i="29"/>
  <c r="V379" i="29"/>
  <c r="V378" i="29"/>
  <c r="T1093" i="29"/>
  <c r="AJ987" i="29"/>
  <c r="AJ1049" i="29"/>
  <c r="Z1038" i="29"/>
  <c r="Z985" i="29"/>
  <c r="Y997" i="29"/>
  <c r="AA1034" i="29"/>
  <c r="Y1062" i="29"/>
  <c r="Y992" i="29"/>
  <c r="Z1044" i="29"/>
  <c r="Y986" i="29"/>
  <c r="Y991" i="29"/>
  <c r="Y1097" i="29" s="1"/>
  <c r="Y990" i="29"/>
  <c r="Y1096" i="29" s="1"/>
  <c r="K1058" i="29"/>
  <c r="K1070" i="29" s="1"/>
  <c r="K1076" i="29" s="1"/>
  <c r="AA1074" i="29"/>
  <c r="AA1075" i="29" s="1"/>
  <c r="AA885" i="29"/>
  <c r="AA1018" i="29" s="1"/>
  <c r="Z122" i="14"/>
  <c r="Y78" i="14" s="1"/>
  <c r="S1127" i="29"/>
  <c r="Z1036" i="29"/>
  <c r="AJ1015" i="29"/>
  <c r="X1094" i="29"/>
  <c r="T1099" i="29"/>
  <c r="T1113" i="29" s="1"/>
  <c r="V406" i="29"/>
  <c r="V407" i="29"/>
  <c r="K1115" i="29"/>
  <c r="K1129" i="29" s="1"/>
  <c r="Y697" i="29"/>
  <c r="Y1008" i="29" s="1"/>
  <c r="Y1010" i="29"/>
  <c r="Y987" i="29"/>
  <c r="AJ697" i="29"/>
  <c r="Y692" i="29"/>
  <c r="Y1003" i="29" s="1"/>
  <c r="Y1005" i="29"/>
  <c r="Y1064" i="29"/>
  <c r="X966" i="29"/>
  <c r="X1060" i="29"/>
  <c r="AB690" i="29"/>
  <c r="AB1001" i="29" s="1"/>
  <c r="Y995" i="29"/>
  <c r="Y988" i="29"/>
  <c r="AJ692" i="29"/>
  <c r="Y989" i="29"/>
  <c r="Z699" i="29"/>
  <c r="Z1010" i="29" s="1"/>
  <c r="Z700" i="29"/>
  <c r="Z1011" i="29" s="1"/>
  <c r="Z698" i="29"/>
  <c r="Z1009" i="29" s="1"/>
  <c r="V967" i="29"/>
  <c r="Z1040" i="29"/>
  <c r="AB984" i="29"/>
  <c r="Y996" i="29"/>
  <c r="Z695" i="29"/>
  <c r="Z1006" i="29" s="1"/>
  <c r="Z694" i="29"/>
  <c r="Z693" i="29"/>
  <c r="Z1004" i="29" s="1"/>
  <c r="Y993" i="29"/>
  <c r="AA691" i="29"/>
  <c r="AA1002" i="29" s="1"/>
  <c r="AA701" i="29"/>
  <c r="AA1012" i="29" s="1"/>
  <c r="AA696" i="29"/>
  <c r="AA1007" i="29" s="1"/>
  <c r="Z1042" i="29"/>
  <c r="AJ990" i="29"/>
  <c r="U975" i="29"/>
  <c r="U974" i="29"/>
  <c r="U970" i="29"/>
  <c r="Z1045" i="29"/>
  <c r="U976" i="29"/>
  <c r="U1102" i="29" s="1"/>
  <c r="Z1046" i="29"/>
  <c r="X897" i="29"/>
  <c r="X1030" i="29" s="1"/>
  <c r="X1029" i="29"/>
  <c r="Z1039" i="29"/>
  <c r="W1031" i="29"/>
  <c r="Z1043" i="29"/>
  <c r="AJ883" i="29"/>
  <c r="AJ896" i="29" s="1"/>
  <c r="W1000" i="29"/>
  <c r="X998" i="29"/>
  <c r="Y464" i="29"/>
  <c r="X999" i="29"/>
  <c r="Y942" i="29"/>
  <c r="Y1048" i="29" s="1"/>
  <c r="Y1047" i="29"/>
  <c r="Y896" i="29"/>
  <c r="Y1019" i="29"/>
  <c r="U971" i="29"/>
  <c r="Z1041" i="29"/>
  <c r="AJ464" i="29"/>
  <c r="Z1037" i="29"/>
  <c r="X1116" i="29"/>
  <c r="X1130" i="29" s="1"/>
  <c r="U977" i="29"/>
  <c r="U1103" i="29" s="1"/>
  <c r="U968" i="29"/>
  <c r="U979" i="29"/>
  <c r="U1105" i="29" s="1"/>
  <c r="U978" i="29"/>
  <c r="U1104" i="29" s="1"/>
  <c r="U973" i="29"/>
  <c r="U969" i="29"/>
  <c r="U972" i="29"/>
  <c r="S982" i="29"/>
  <c r="T981" i="29"/>
  <c r="T1085" i="29" s="1"/>
  <c r="T980" i="29"/>
  <c r="W1114" i="29"/>
  <c r="W1128" i="29" s="1"/>
  <c r="W702" i="29"/>
  <c r="W1013" i="29" s="1"/>
  <c r="W1015" i="29" s="1"/>
  <c r="Z941" i="29"/>
  <c r="Y747" i="29"/>
  <c r="Y748" i="29" s="1"/>
  <c r="Y598" i="29"/>
  <c r="Y599" i="29" s="1"/>
  <c r="Z643" i="29"/>
  <c r="Z644" i="29" s="1"/>
  <c r="Z508" i="29"/>
  <c r="Z509" i="29" s="1"/>
  <c r="Z792" i="29"/>
  <c r="Z793" i="29" s="1"/>
  <c r="Z463" i="29"/>
  <c r="Z553" i="29"/>
  <c r="Z554" i="29" s="1"/>
  <c r="AJ598" i="29"/>
  <c r="AJ599" i="29" s="1"/>
  <c r="AJ747" i="29"/>
  <c r="AJ748" i="29" s="1"/>
  <c r="Z882" i="29"/>
  <c r="Z883" i="29" s="1"/>
  <c r="Z688" i="29"/>
  <c r="Z689" i="29" s="1"/>
  <c r="Z837" i="29"/>
  <c r="Z838" i="29" s="1"/>
  <c r="U418" i="29"/>
  <c r="U419" i="29" s="1"/>
  <c r="AA842" i="29"/>
  <c r="AA843" i="29"/>
  <c r="AA424" i="29"/>
  <c r="AA423" i="29"/>
  <c r="AA632" i="29"/>
  <c r="AA631" i="29"/>
  <c r="AA902" i="29"/>
  <c r="AA901" i="29"/>
  <c r="AA857" i="29"/>
  <c r="AA856" i="29"/>
  <c r="AA437" i="29"/>
  <c r="AA438" i="29"/>
  <c r="AA604" i="29"/>
  <c r="AA603" i="29"/>
  <c r="AA915" i="29"/>
  <c r="AA916" i="29"/>
  <c r="Z559" i="29"/>
  <c r="Z558" i="29"/>
  <c r="AA871" i="29"/>
  <c r="AA870" i="29"/>
  <c r="Z722" i="29"/>
  <c r="Z721" i="29"/>
  <c r="AA618" i="29"/>
  <c r="AA617" i="29"/>
  <c r="AA930" i="29"/>
  <c r="AA929" i="29"/>
  <c r="Z586" i="29"/>
  <c r="Z587" i="29"/>
  <c r="AA798" i="29"/>
  <c r="AA797" i="29"/>
  <c r="Z707" i="29"/>
  <c r="Z708" i="29"/>
  <c r="AA753" i="29"/>
  <c r="AA752" i="29"/>
  <c r="AA648" i="29"/>
  <c r="AA649" i="29"/>
  <c r="AA497" i="29"/>
  <c r="AA496" i="29"/>
  <c r="AA452" i="29"/>
  <c r="AA451" i="29"/>
  <c r="AA542" i="29"/>
  <c r="AA541" i="29"/>
  <c r="Z573" i="29"/>
  <c r="Z572" i="29"/>
  <c r="AA826" i="29"/>
  <c r="AA825" i="29"/>
  <c r="Z735" i="29"/>
  <c r="Z736" i="29"/>
  <c r="AA781" i="29"/>
  <c r="AA780" i="29"/>
  <c r="AA469" i="29"/>
  <c r="AA468" i="29"/>
  <c r="AA812" i="29"/>
  <c r="AA811" i="29"/>
  <c r="AA513" i="29"/>
  <c r="AA514" i="29"/>
  <c r="AA767" i="29"/>
  <c r="AA766" i="29"/>
  <c r="AA663" i="29"/>
  <c r="AA662" i="29"/>
  <c r="AA483" i="29"/>
  <c r="AA482" i="29"/>
  <c r="AA527" i="29"/>
  <c r="AA528" i="29"/>
  <c r="AA676" i="29"/>
  <c r="AA677" i="29"/>
  <c r="AB50" i="29"/>
  <c r="AB885" i="29" s="1"/>
  <c r="AB51" i="29"/>
  <c r="Z892" i="29"/>
  <c r="Z1025" i="29" s="1"/>
  <c r="Z891" i="29"/>
  <c r="Z1024" i="29" s="1"/>
  <c r="Z890" i="29"/>
  <c r="Z1023" i="29" s="1"/>
  <c r="Z888" i="29"/>
  <c r="Z1021" i="29" s="1"/>
  <c r="Z887" i="29"/>
  <c r="Z1020" i="29" s="1"/>
  <c r="Z886" i="29"/>
  <c r="Z894" i="29"/>
  <c r="Z1027" i="29" s="1"/>
  <c r="Z893" i="29"/>
  <c r="Z1026" i="29" s="1"/>
  <c r="Z895" i="29"/>
  <c r="Z1028" i="29" s="1"/>
  <c r="Z889" i="29"/>
  <c r="Z1022" i="29" s="1"/>
  <c r="AB555" i="29"/>
  <c r="AC188" i="14"/>
  <c r="AC187" i="14"/>
  <c r="Z129" i="14"/>
  <c r="AD54" i="29"/>
  <c r="AD1033" i="29" s="1"/>
  <c r="AC898" i="29"/>
  <c r="AC510" i="29"/>
  <c r="AC465" i="29"/>
  <c r="AC645" i="29"/>
  <c r="N96" i="14"/>
  <c r="N97" i="14" s="1"/>
  <c r="O98" i="14" s="1"/>
  <c r="K141" i="14"/>
  <c r="K142" i="14" s="1"/>
  <c r="L149" i="14" s="1"/>
  <c r="AB75" i="14"/>
  <c r="AC839" i="29"/>
  <c r="AD48" i="29"/>
  <c r="W227" i="14"/>
  <c r="V255" i="14" s="1"/>
  <c r="W124" i="14"/>
  <c r="W119" i="14" s="1"/>
  <c r="W81" i="14"/>
  <c r="AC44" i="29"/>
  <c r="AC1061" i="29" s="1"/>
  <c r="AC794" i="29"/>
  <c r="AD47" i="29"/>
  <c r="AB704" i="29"/>
  <c r="AC45" i="29"/>
  <c r="AJ1097" i="29"/>
  <c r="AC420" i="29"/>
  <c r="X227" i="14"/>
  <c r="W255" i="14" s="1"/>
  <c r="X124" i="14"/>
  <c r="X119" i="14" s="1"/>
  <c r="X81" i="14"/>
  <c r="AA226" i="14"/>
  <c r="Z254" i="14" s="1"/>
  <c r="AA76" i="14"/>
  <c r="AC191" i="14"/>
  <c r="AC192" i="14"/>
  <c r="AE196" i="14"/>
  <c r="AE195" i="14"/>
  <c r="M90" i="14"/>
  <c r="M87" i="14" s="1"/>
  <c r="AC600" i="29"/>
  <c r="AC749" i="29"/>
  <c r="AD46" i="29"/>
  <c r="L104" i="14"/>
  <c r="L103" i="14"/>
  <c r="M101" i="14" s="1"/>
  <c r="AC22" i="29"/>
  <c r="AC1069" i="29" s="1"/>
  <c r="AC52" i="29"/>
  <c r="AD163" i="14"/>
  <c r="AC131" i="14"/>
  <c r="AD82" i="14" s="1"/>
  <c r="AD943" i="29" s="1"/>
  <c r="X375" i="29"/>
  <c r="Y1084" i="29"/>
  <c r="AJ36" i="29"/>
  <c r="AJ966" i="29" s="1"/>
  <c r="Z154" i="14" l="1"/>
  <c r="Z155" i="14" s="1"/>
  <c r="AJ1116" i="29"/>
  <c r="D223" i="54" s="1"/>
  <c r="Y224" i="54" s="1"/>
  <c r="AC810" i="29"/>
  <c r="AC796" i="29"/>
  <c r="AC824" i="29"/>
  <c r="AB557" i="29"/>
  <c r="AB571" i="29"/>
  <c r="AB585" i="29"/>
  <c r="AB519" i="29"/>
  <c r="AB518" i="29"/>
  <c r="AB523" i="29"/>
  <c r="AB522" i="29"/>
  <c r="AB515" i="29"/>
  <c r="AB524" i="29"/>
  <c r="AB517" i="29"/>
  <c r="AB516" i="29"/>
  <c r="AB521" i="29"/>
  <c r="AB520" i="29"/>
  <c r="AB612" i="29"/>
  <c r="AB607" i="29"/>
  <c r="AB608" i="29"/>
  <c r="AB609" i="29"/>
  <c r="AB610" i="29"/>
  <c r="AB611" i="29"/>
  <c r="AB613" i="29"/>
  <c r="AB614" i="29"/>
  <c r="AB606" i="29"/>
  <c r="AB605" i="29"/>
  <c r="AB921" i="29"/>
  <c r="AB922" i="29"/>
  <c r="AB923" i="29"/>
  <c r="AB918" i="29"/>
  <c r="AB920" i="29"/>
  <c r="AB917" i="29"/>
  <c r="AB925" i="29"/>
  <c r="AB924" i="29"/>
  <c r="AB919" i="29"/>
  <c r="AB926" i="29"/>
  <c r="AB861" i="29"/>
  <c r="AB867" i="29"/>
  <c r="AB862" i="29"/>
  <c r="AB866" i="29"/>
  <c r="AB860" i="29"/>
  <c r="AB859" i="29"/>
  <c r="AB864" i="29"/>
  <c r="AB865" i="29"/>
  <c r="AB863" i="29"/>
  <c r="AB858" i="29"/>
  <c r="AA565" i="29"/>
  <c r="AA569" i="29"/>
  <c r="AA560" i="29"/>
  <c r="AA564" i="29"/>
  <c r="AA563" i="29"/>
  <c r="AA561" i="29"/>
  <c r="AA566" i="29"/>
  <c r="AA562" i="29"/>
  <c r="AA567" i="29"/>
  <c r="AA568" i="29"/>
  <c r="AB550" i="29"/>
  <c r="AB544" i="29"/>
  <c r="AB549" i="29"/>
  <c r="AB545" i="29"/>
  <c r="AB547" i="29"/>
  <c r="AB546" i="29"/>
  <c r="AB551" i="29"/>
  <c r="AB552" i="29"/>
  <c r="AB548" i="29"/>
  <c r="AB543" i="29"/>
  <c r="AB637" i="29"/>
  <c r="AB640" i="29"/>
  <c r="AB641" i="29"/>
  <c r="AB633" i="29"/>
  <c r="AB638" i="29"/>
  <c r="AB642" i="29"/>
  <c r="AB634" i="29"/>
  <c r="AB635" i="29"/>
  <c r="AB636" i="29"/>
  <c r="AB639" i="29"/>
  <c r="AB908" i="29"/>
  <c r="AB906" i="29"/>
  <c r="AB911" i="29"/>
  <c r="AB909" i="29"/>
  <c r="AB905" i="29"/>
  <c r="AB903" i="29"/>
  <c r="AB912" i="29"/>
  <c r="AB907" i="29"/>
  <c r="AB904" i="29"/>
  <c r="AB910" i="29"/>
  <c r="AB845" i="29"/>
  <c r="AB844" i="29"/>
  <c r="AB847" i="29"/>
  <c r="AB850" i="29"/>
  <c r="AB849" i="29"/>
  <c r="AB851" i="29"/>
  <c r="AB848" i="29"/>
  <c r="AB852" i="29"/>
  <c r="AB853" i="29"/>
  <c r="AB846" i="29"/>
  <c r="AA715" i="29"/>
  <c r="AA712" i="29"/>
  <c r="AA718" i="29"/>
  <c r="AA713" i="29"/>
  <c r="AA710" i="29"/>
  <c r="AA711" i="29"/>
  <c r="AA709" i="29"/>
  <c r="AA714" i="29"/>
  <c r="AA717" i="29"/>
  <c r="AA716" i="29"/>
  <c r="AB808" i="29"/>
  <c r="AB802" i="29"/>
  <c r="AB805" i="29"/>
  <c r="AB807" i="29"/>
  <c r="AB799" i="29"/>
  <c r="AB804" i="29"/>
  <c r="AB800" i="29"/>
  <c r="AB801" i="29"/>
  <c r="AB806" i="29"/>
  <c r="AB803" i="29"/>
  <c r="AB720" i="29"/>
  <c r="AB734" i="29"/>
  <c r="AB706" i="29"/>
  <c r="AC495" i="29"/>
  <c r="AC467" i="29"/>
  <c r="AC481" i="29"/>
  <c r="AB536" i="29"/>
  <c r="AB533" i="29"/>
  <c r="AB534" i="29"/>
  <c r="AB530" i="29"/>
  <c r="AB531" i="29"/>
  <c r="AB538" i="29"/>
  <c r="AB535" i="29"/>
  <c r="AB537" i="29"/>
  <c r="AB529" i="29"/>
  <c r="AB532" i="29"/>
  <c r="AB623" i="29"/>
  <c r="AB624" i="29"/>
  <c r="AB622" i="29"/>
  <c r="AB628" i="29"/>
  <c r="AB625" i="29"/>
  <c r="AB627" i="29"/>
  <c r="AB619" i="29"/>
  <c r="AB620" i="29"/>
  <c r="AB626" i="29"/>
  <c r="AB621" i="29"/>
  <c r="AB934" i="29"/>
  <c r="AB931" i="29"/>
  <c r="AB937" i="29"/>
  <c r="AB936" i="29"/>
  <c r="AB933" i="29"/>
  <c r="AB935" i="29"/>
  <c r="AB939" i="29"/>
  <c r="AB940" i="29"/>
  <c r="AB932" i="29"/>
  <c r="AB938" i="29"/>
  <c r="AB878" i="29"/>
  <c r="AB873" i="29"/>
  <c r="AB874" i="29"/>
  <c r="AB876" i="29"/>
  <c r="AB881" i="29"/>
  <c r="AB877" i="29"/>
  <c r="AB879" i="29"/>
  <c r="AB875" i="29"/>
  <c r="AB872" i="29"/>
  <c r="AB880" i="29"/>
  <c r="AA588" i="29"/>
  <c r="AA596" i="29"/>
  <c r="AA595" i="29"/>
  <c r="AA591" i="29"/>
  <c r="AA594" i="29"/>
  <c r="AA592" i="29"/>
  <c r="AA597" i="29"/>
  <c r="AA589" i="29"/>
  <c r="AA590" i="29"/>
  <c r="AA593" i="29"/>
  <c r="AC616" i="29"/>
  <c r="AC602" i="29"/>
  <c r="AC630" i="29"/>
  <c r="AC450" i="29"/>
  <c r="AC436" i="29"/>
  <c r="AC422" i="29"/>
  <c r="AC675" i="29"/>
  <c r="AC661" i="29"/>
  <c r="AC647" i="29"/>
  <c r="AB434" i="29"/>
  <c r="AB430" i="29"/>
  <c r="AB428" i="29"/>
  <c r="AB427" i="29"/>
  <c r="AB433" i="29"/>
  <c r="AB432" i="29"/>
  <c r="AB426" i="29"/>
  <c r="AB425" i="29"/>
  <c r="AB429" i="29"/>
  <c r="AB431" i="29"/>
  <c r="AB491" i="29"/>
  <c r="AB489" i="29"/>
  <c r="AB493" i="29"/>
  <c r="AB485" i="29"/>
  <c r="AB490" i="29"/>
  <c r="AB486" i="29"/>
  <c r="AB487" i="29"/>
  <c r="AB492" i="29"/>
  <c r="AB484" i="29"/>
  <c r="AB488" i="29"/>
  <c r="AB650" i="29"/>
  <c r="AB657" i="29"/>
  <c r="AB653" i="29"/>
  <c r="AB655" i="29"/>
  <c r="AB658" i="29"/>
  <c r="AB656" i="29"/>
  <c r="AB659" i="29"/>
  <c r="AB651" i="29"/>
  <c r="AB652" i="29"/>
  <c r="AB654" i="29"/>
  <c r="AA728" i="29"/>
  <c r="AA731" i="29"/>
  <c r="AA729" i="29"/>
  <c r="AA732" i="29"/>
  <c r="AA725" i="29"/>
  <c r="AA723" i="29"/>
  <c r="AA726" i="29"/>
  <c r="AA724" i="29"/>
  <c r="AA727" i="29"/>
  <c r="AA730" i="29"/>
  <c r="AB818" i="29"/>
  <c r="AB814" i="29"/>
  <c r="AB820" i="29"/>
  <c r="AB817" i="29"/>
  <c r="AB819" i="29"/>
  <c r="AB821" i="29"/>
  <c r="AB822" i="29"/>
  <c r="AB813" i="29"/>
  <c r="AB815" i="29"/>
  <c r="AB816" i="29"/>
  <c r="AB446" i="29"/>
  <c r="AB444" i="29"/>
  <c r="AB445" i="29"/>
  <c r="AB448" i="29"/>
  <c r="AB440" i="29"/>
  <c r="AB442" i="29"/>
  <c r="AB439" i="29"/>
  <c r="AB447" i="29"/>
  <c r="AB441" i="29"/>
  <c r="AB443" i="29"/>
  <c r="AB472" i="29"/>
  <c r="AB478" i="29"/>
  <c r="AB473" i="29"/>
  <c r="AB471" i="29"/>
  <c r="AB474" i="29"/>
  <c r="AB479" i="29"/>
  <c r="AB475" i="29"/>
  <c r="AB470" i="29"/>
  <c r="AB477" i="29"/>
  <c r="AB476" i="29"/>
  <c r="AB685" i="29"/>
  <c r="AB687" i="29"/>
  <c r="AB686" i="29"/>
  <c r="AB683" i="29"/>
  <c r="AB679" i="29"/>
  <c r="AB681" i="29"/>
  <c r="AB684" i="29"/>
  <c r="AB680" i="29"/>
  <c r="AB678" i="29"/>
  <c r="AB682" i="29"/>
  <c r="AA744" i="29"/>
  <c r="AA740" i="29"/>
  <c r="AA739" i="29"/>
  <c r="AA743" i="29"/>
  <c r="AA738" i="29"/>
  <c r="AA746" i="29"/>
  <c r="AA742" i="29"/>
  <c r="AA741" i="29"/>
  <c r="AA745" i="29"/>
  <c r="AA737" i="29"/>
  <c r="AB831" i="29"/>
  <c r="AB832" i="29"/>
  <c r="AB833" i="29"/>
  <c r="AB827" i="29"/>
  <c r="AB835" i="29"/>
  <c r="AB834" i="29"/>
  <c r="AB836" i="29"/>
  <c r="AB828" i="29"/>
  <c r="AB829" i="29"/>
  <c r="AB830" i="29"/>
  <c r="AC779" i="29"/>
  <c r="AC765" i="29"/>
  <c r="AC751" i="29"/>
  <c r="AC928" i="29"/>
  <c r="AC914" i="29"/>
  <c r="AC900" i="29"/>
  <c r="AC1034" i="29" s="1"/>
  <c r="AB462" i="29"/>
  <c r="AB454" i="29"/>
  <c r="AB458" i="29"/>
  <c r="AB457" i="29"/>
  <c r="AB456" i="29"/>
  <c r="AB455" i="29"/>
  <c r="AB453" i="29"/>
  <c r="AB459" i="29"/>
  <c r="AB461" i="29"/>
  <c r="AB460" i="29"/>
  <c r="AB501" i="29"/>
  <c r="AB506" i="29"/>
  <c r="AB507" i="29"/>
  <c r="AB499" i="29"/>
  <c r="AB502" i="29"/>
  <c r="AB503" i="29"/>
  <c r="AB500" i="29"/>
  <c r="AB498" i="29"/>
  <c r="AB504" i="29"/>
  <c r="AB505" i="29"/>
  <c r="AB671" i="29"/>
  <c r="AB670" i="29"/>
  <c r="AB666" i="29"/>
  <c r="AB667" i="29"/>
  <c r="AB665" i="29"/>
  <c r="AB664" i="29"/>
  <c r="AB669" i="29"/>
  <c r="AB668" i="29"/>
  <c r="AB673" i="29"/>
  <c r="AB672" i="29"/>
  <c r="AB775" i="29"/>
  <c r="AB773" i="29"/>
  <c r="AB769" i="29"/>
  <c r="AB770" i="29"/>
  <c r="AB768" i="29"/>
  <c r="AB777" i="29"/>
  <c r="AB771" i="29"/>
  <c r="AB772" i="29"/>
  <c r="AB774" i="29"/>
  <c r="AB776" i="29"/>
  <c r="AB787" i="29"/>
  <c r="AB790" i="29"/>
  <c r="AB785" i="29"/>
  <c r="AB783" i="29"/>
  <c r="AB782" i="29"/>
  <c r="AB786" i="29"/>
  <c r="AB791" i="29"/>
  <c r="AB789" i="29"/>
  <c r="AB784" i="29"/>
  <c r="AB788" i="29"/>
  <c r="AC841" i="29"/>
  <c r="AC855" i="29"/>
  <c r="AC869" i="29"/>
  <c r="AC512" i="29"/>
  <c r="AC540" i="29"/>
  <c r="AC526" i="29"/>
  <c r="AA582" i="29"/>
  <c r="AA575" i="29"/>
  <c r="AA583" i="29"/>
  <c r="AA581" i="29"/>
  <c r="AA574" i="29"/>
  <c r="AA580" i="29"/>
  <c r="AA579" i="29"/>
  <c r="AA576" i="29"/>
  <c r="AA578" i="29"/>
  <c r="AA577" i="29"/>
  <c r="AB763" i="29"/>
  <c r="AB757" i="29"/>
  <c r="AB759" i="29"/>
  <c r="AB761" i="29"/>
  <c r="AB762" i="29"/>
  <c r="AB754" i="29"/>
  <c r="AB760" i="29"/>
  <c r="AB755" i="29"/>
  <c r="AB758" i="29"/>
  <c r="AB756" i="29"/>
  <c r="X391" i="29"/>
  <c r="X405" i="29"/>
  <c r="X377" i="29"/>
  <c r="W382" i="29"/>
  <c r="W385" i="29"/>
  <c r="W381" i="29"/>
  <c r="W383" i="29"/>
  <c r="W387" i="29"/>
  <c r="W380" i="29"/>
  <c r="W386" i="29"/>
  <c r="W389" i="29"/>
  <c r="W388" i="29"/>
  <c r="W384" i="29"/>
  <c r="W417" i="29"/>
  <c r="W413" i="29"/>
  <c r="W412" i="29"/>
  <c r="W409" i="29"/>
  <c r="W416" i="29"/>
  <c r="W408" i="29"/>
  <c r="W415" i="29"/>
  <c r="W411" i="29"/>
  <c r="W410" i="29"/>
  <c r="W414" i="29"/>
  <c r="W402" i="29"/>
  <c r="W401" i="29"/>
  <c r="W396" i="29"/>
  <c r="W400" i="29"/>
  <c r="W394" i="29"/>
  <c r="W403" i="29"/>
  <c r="W397" i="29"/>
  <c r="W398" i="29"/>
  <c r="W399" i="29"/>
  <c r="W395" i="29"/>
  <c r="Z988" i="29"/>
  <c r="W378" i="29"/>
  <c r="W379" i="29"/>
  <c r="W393" i="29"/>
  <c r="W392" i="29"/>
  <c r="U1093" i="29"/>
  <c r="Y1049" i="29"/>
  <c r="Z989" i="29"/>
  <c r="Z995" i="29"/>
  <c r="Z992" i="29"/>
  <c r="Z996" i="29"/>
  <c r="T1127" i="29"/>
  <c r="Z1064" i="29"/>
  <c r="Y1094" i="29"/>
  <c r="AA122" i="14"/>
  <c r="Y1106" i="29"/>
  <c r="Y1116" i="29" s="1"/>
  <c r="Y1130" i="29" s="1"/>
  <c r="AC984" i="29"/>
  <c r="AA1040" i="29"/>
  <c r="U1099" i="29"/>
  <c r="U1113" i="29" s="1"/>
  <c r="W407" i="29"/>
  <c r="W406" i="29"/>
  <c r="Z993" i="29"/>
  <c r="AA1046" i="29"/>
  <c r="Z1062" i="29"/>
  <c r="AB1074" i="29"/>
  <c r="AB1075" i="29" s="1"/>
  <c r="Z692" i="29"/>
  <c r="Z1003" i="29" s="1"/>
  <c r="Z1005" i="29"/>
  <c r="Z1063" i="29" s="1"/>
  <c r="V979" i="29"/>
  <c r="V1105" i="29" s="1"/>
  <c r="AA985" i="29"/>
  <c r="Y1063" i="29"/>
  <c r="Z986" i="29"/>
  <c r="AA1042" i="29"/>
  <c r="Y966" i="29"/>
  <c r="Y1060" i="29"/>
  <c r="Z990" i="29"/>
  <c r="Z1096" i="29" s="1"/>
  <c r="Z994" i="29"/>
  <c r="AA1039" i="29"/>
  <c r="AC690" i="29"/>
  <c r="AC1001" i="29" s="1"/>
  <c r="AB1034" i="29"/>
  <c r="Z997" i="29"/>
  <c r="V968" i="29"/>
  <c r="Z991" i="29"/>
  <c r="Z1097" i="29" s="1"/>
  <c r="AA1043" i="29"/>
  <c r="Z697" i="29"/>
  <c r="Z1008" i="29" s="1"/>
  <c r="AA698" i="29"/>
  <c r="AA1009" i="29" s="1"/>
  <c r="AA700" i="29"/>
  <c r="AA1011" i="29" s="1"/>
  <c r="AA699" i="29"/>
  <c r="W967" i="29"/>
  <c r="AA694" i="29"/>
  <c r="AA1005" i="29" s="1"/>
  <c r="AA695" i="29"/>
  <c r="AA1006" i="29" s="1"/>
  <c r="AA693" i="29"/>
  <c r="AA1004" i="29" s="1"/>
  <c r="AB691" i="29"/>
  <c r="AB1002" i="29" s="1"/>
  <c r="AB701" i="29"/>
  <c r="AB1012" i="29" s="1"/>
  <c r="AB696" i="29"/>
  <c r="AB1007" i="29" s="1"/>
  <c r="Z987" i="29"/>
  <c r="AB890" i="29"/>
  <c r="AB1023" i="29" s="1"/>
  <c r="AB1018" i="29"/>
  <c r="V971" i="29"/>
  <c r="AA1037" i="29"/>
  <c r="AB891" i="29"/>
  <c r="AB1024" i="29" s="1"/>
  <c r="AA1038" i="29"/>
  <c r="Z942" i="29"/>
  <c r="Z1048" i="29" s="1"/>
  <c r="Z1047" i="29"/>
  <c r="Y998" i="29"/>
  <c r="AJ998" i="29"/>
  <c r="Y999" i="29"/>
  <c r="AA1044" i="29"/>
  <c r="AJ999" i="29"/>
  <c r="X1000" i="29"/>
  <c r="X1031" i="29"/>
  <c r="AA1036" i="29"/>
  <c r="AB888" i="29"/>
  <c r="AB1021" i="29" s="1"/>
  <c r="AB893" i="29"/>
  <c r="AB1026" i="29" s="1"/>
  <c r="AB894" i="29"/>
  <c r="AB1027" i="29" s="1"/>
  <c r="AA1045" i="29"/>
  <c r="AJ1029" i="29"/>
  <c r="AJ897" i="29"/>
  <c r="AJ1030" i="29" s="1"/>
  <c r="Z896" i="29"/>
  <c r="Z1019" i="29"/>
  <c r="AA1035" i="29"/>
  <c r="Z464" i="29"/>
  <c r="V978" i="29"/>
  <c r="V1104" i="29" s="1"/>
  <c r="AA1041" i="29"/>
  <c r="Y897" i="29"/>
  <c r="Y1030" i="29" s="1"/>
  <c r="Y1029" i="29"/>
  <c r="V969" i="29"/>
  <c r="V976" i="29"/>
  <c r="V1102" i="29" s="1"/>
  <c r="V972" i="29"/>
  <c r="V977" i="29"/>
  <c r="V1103" i="29" s="1"/>
  <c r="V970" i="29"/>
  <c r="V975" i="29"/>
  <c r="V974" i="29"/>
  <c r="V973" i="29"/>
  <c r="T982" i="29"/>
  <c r="U981" i="29"/>
  <c r="U1085" i="29" s="1"/>
  <c r="U980" i="29"/>
  <c r="Y703" i="29"/>
  <c r="Y1014" i="29" s="1"/>
  <c r="X703" i="29"/>
  <c r="X1014" i="29" s="1"/>
  <c r="AA941" i="29"/>
  <c r="AJ1064" i="29"/>
  <c r="AJ703" i="29"/>
  <c r="AJ1062" i="29"/>
  <c r="AJ1063" i="29"/>
  <c r="AA643" i="29"/>
  <c r="AA644" i="29" s="1"/>
  <c r="AA508" i="29"/>
  <c r="AA509" i="29" s="1"/>
  <c r="AA792" i="29"/>
  <c r="AA793" i="29" s="1"/>
  <c r="AA463" i="29"/>
  <c r="AA882" i="29"/>
  <c r="AA883" i="29" s="1"/>
  <c r="Z747" i="29"/>
  <c r="Z748" i="29" s="1"/>
  <c r="AA553" i="29"/>
  <c r="AA554" i="29" s="1"/>
  <c r="AA688" i="29"/>
  <c r="AA689" i="29" s="1"/>
  <c r="Z598" i="29"/>
  <c r="Z599" i="29" s="1"/>
  <c r="AA837" i="29"/>
  <c r="AA838" i="29" s="1"/>
  <c r="V418" i="29"/>
  <c r="V419" i="29" s="1"/>
  <c r="AB825" i="29"/>
  <c r="AB826" i="29"/>
  <c r="AB902" i="29"/>
  <c r="AB901" i="29"/>
  <c r="AB604" i="29"/>
  <c r="AB603" i="29"/>
  <c r="AB916" i="29"/>
  <c r="AB915" i="29"/>
  <c r="AB437" i="29"/>
  <c r="AB438" i="29"/>
  <c r="AB618" i="29"/>
  <c r="AB617" i="29"/>
  <c r="AB929" i="29"/>
  <c r="AB930" i="29"/>
  <c r="AB452" i="29"/>
  <c r="AB451" i="29"/>
  <c r="AB469" i="29"/>
  <c r="AB468" i="29"/>
  <c r="AB632" i="29"/>
  <c r="AB631" i="29"/>
  <c r="AA707" i="29"/>
  <c r="AA708" i="29"/>
  <c r="AB514" i="29"/>
  <c r="AB513" i="29"/>
  <c r="AB483" i="29"/>
  <c r="AB482" i="29"/>
  <c r="AA722" i="29"/>
  <c r="AA721" i="29"/>
  <c r="AB527" i="29"/>
  <c r="AB528" i="29"/>
  <c r="AB496" i="29"/>
  <c r="AB497" i="29"/>
  <c r="AB648" i="29"/>
  <c r="AB649" i="29"/>
  <c r="AA736" i="29"/>
  <c r="AA735" i="29"/>
  <c r="AB542" i="29"/>
  <c r="AB541" i="29"/>
  <c r="AB843" i="29"/>
  <c r="AB842" i="29"/>
  <c r="AA559" i="29"/>
  <c r="AA558" i="29"/>
  <c r="AB766" i="29"/>
  <c r="AB767" i="29"/>
  <c r="AB424" i="29"/>
  <c r="AB423" i="29"/>
  <c r="AB798" i="29"/>
  <c r="AB797" i="29"/>
  <c r="AB663" i="29"/>
  <c r="AB662" i="29"/>
  <c r="AB752" i="29"/>
  <c r="AB753" i="29"/>
  <c r="AB856" i="29"/>
  <c r="AB857" i="29"/>
  <c r="AA572" i="29"/>
  <c r="AA573" i="29"/>
  <c r="AB812" i="29"/>
  <c r="AB811" i="29"/>
  <c r="AB676" i="29"/>
  <c r="AB677" i="29"/>
  <c r="AB780" i="29"/>
  <c r="AB781" i="29"/>
  <c r="AB871" i="29"/>
  <c r="AB870" i="29"/>
  <c r="AA587" i="29"/>
  <c r="AA586" i="29"/>
  <c r="AA894" i="29"/>
  <c r="AA1027" i="29" s="1"/>
  <c r="AA888" i="29"/>
  <c r="AA1021" i="29" s="1"/>
  <c r="AA891" i="29"/>
  <c r="AA1024" i="29" s="1"/>
  <c r="AA887" i="29"/>
  <c r="AA1020" i="29" s="1"/>
  <c r="AA889" i="29"/>
  <c r="AA1022" i="29" s="1"/>
  <c r="AA886" i="29"/>
  <c r="AA890" i="29"/>
  <c r="AA1023" i="29" s="1"/>
  <c r="AA893" i="29"/>
  <c r="AA1026" i="29" s="1"/>
  <c r="AA892" i="29"/>
  <c r="AA1025" i="29" s="1"/>
  <c r="AA895" i="29"/>
  <c r="AA1028" i="29" s="1"/>
  <c r="AC50" i="29"/>
  <c r="AC885" i="29" s="1"/>
  <c r="AC51" i="29"/>
  <c r="AC555" i="29"/>
  <c r="AD188" i="14"/>
  <c r="AD187" i="14"/>
  <c r="AD465" i="29"/>
  <c r="AD510" i="29"/>
  <c r="AD645" i="29"/>
  <c r="AE54" i="29"/>
  <c r="AE1033" i="29" s="1"/>
  <c r="AD898" i="29"/>
  <c r="O99" i="14"/>
  <c r="O100" i="14" s="1"/>
  <c r="M91" i="14"/>
  <c r="N92" i="14" s="1"/>
  <c r="N93" i="14" s="1"/>
  <c r="N94" i="14" s="1"/>
  <c r="O95" i="14" s="1"/>
  <c r="O96" i="14" s="1"/>
  <c r="O97" i="14" s="1"/>
  <c r="P98" i="14" s="1"/>
  <c r="P99" i="14" s="1"/>
  <c r="P100" i="14" s="1"/>
  <c r="AD600" i="29"/>
  <c r="Y227" i="14"/>
  <c r="X255" i="14" s="1"/>
  <c r="Y124" i="14"/>
  <c r="Y119" i="14" s="1"/>
  <c r="Y81" i="14"/>
  <c r="AI227" i="14"/>
  <c r="AD420" i="29"/>
  <c r="M88" i="14"/>
  <c r="N89" i="14" s="1"/>
  <c r="M102" i="14"/>
  <c r="M104" i="14" s="1"/>
  <c r="AD794" i="29"/>
  <c r="AE47" i="29"/>
  <c r="AD839" i="29"/>
  <c r="AE48" i="29"/>
  <c r="AD749" i="29"/>
  <c r="AE46" i="29"/>
  <c r="AF196" i="14"/>
  <c r="AF195" i="14"/>
  <c r="AC704" i="29"/>
  <c r="AD45" i="29"/>
  <c r="AJ1096" i="29"/>
  <c r="AB226" i="14"/>
  <c r="AA254" i="14" s="1"/>
  <c r="AB76" i="14"/>
  <c r="AD191" i="14"/>
  <c r="AD192" i="14"/>
  <c r="AJ1130" i="29"/>
  <c r="AC75" i="14"/>
  <c r="X84" i="14"/>
  <c r="X85" i="14"/>
  <c r="Y86" i="14" s="1"/>
  <c r="AD44" i="29"/>
  <c r="AD1061" i="29" s="1"/>
  <c r="L17" i="29"/>
  <c r="L83" i="14"/>
  <c r="L225" i="14" s="1"/>
  <c r="K253" i="14" s="1"/>
  <c r="W85" i="14"/>
  <c r="X86" i="14" s="1"/>
  <c r="W84" i="14"/>
  <c r="AD52" i="29"/>
  <c r="AD22" i="29"/>
  <c r="AD1069" i="29" s="1"/>
  <c r="AD131" i="14"/>
  <c r="AE82" i="14" s="1"/>
  <c r="AE943" i="29" s="1"/>
  <c r="AE163" i="14"/>
  <c r="Z1084" i="29"/>
  <c r="Y375" i="29"/>
  <c r="AJ375" i="29"/>
  <c r="AJ1060" i="29"/>
  <c r="AD841" i="29" l="1"/>
  <c r="AD869" i="29"/>
  <c r="AD855" i="29"/>
  <c r="AD630" i="29"/>
  <c r="AD616" i="29"/>
  <c r="AD602" i="29"/>
  <c r="AC460" i="29"/>
  <c r="AC462" i="29"/>
  <c r="AC459" i="29"/>
  <c r="AC456" i="29"/>
  <c r="AC453" i="29"/>
  <c r="AC458" i="29"/>
  <c r="AC461" i="29"/>
  <c r="AC455" i="29"/>
  <c r="AC457" i="29"/>
  <c r="AC454" i="29"/>
  <c r="AC502" i="29"/>
  <c r="AC503" i="29"/>
  <c r="AC499" i="29"/>
  <c r="AC501" i="29"/>
  <c r="AC500" i="29"/>
  <c r="AC507" i="29"/>
  <c r="AC504" i="29"/>
  <c r="AC506" i="29"/>
  <c r="AC498" i="29"/>
  <c r="AC505" i="29"/>
  <c r="AC536" i="29"/>
  <c r="AC531" i="29"/>
  <c r="AC532" i="29"/>
  <c r="AC535" i="29"/>
  <c r="AC529" i="29"/>
  <c r="AC537" i="29"/>
  <c r="AC534" i="29"/>
  <c r="AC538" i="29"/>
  <c r="AC533" i="29"/>
  <c r="AC530" i="29"/>
  <c r="AC551" i="29"/>
  <c r="AC548" i="29"/>
  <c r="AC545" i="29"/>
  <c r="AC549" i="29"/>
  <c r="AC546" i="29"/>
  <c r="AC550" i="29"/>
  <c r="AC543" i="29"/>
  <c r="AC547" i="29"/>
  <c r="AC544" i="29"/>
  <c r="AC552" i="29"/>
  <c r="AC926" i="29"/>
  <c r="AC919" i="29"/>
  <c r="AC922" i="29"/>
  <c r="AC917" i="29"/>
  <c r="AC918" i="29"/>
  <c r="AC925" i="29"/>
  <c r="AC920" i="29"/>
  <c r="AC924" i="29"/>
  <c r="AC923" i="29"/>
  <c r="AC921" i="29"/>
  <c r="AC609" i="29"/>
  <c r="AC613" i="29"/>
  <c r="AC606" i="29"/>
  <c r="AC610" i="29"/>
  <c r="AC608" i="29"/>
  <c r="AC614" i="29"/>
  <c r="AC605" i="29"/>
  <c r="AC612" i="29"/>
  <c r="AC611" i="29"/>
  <c r="AC607" i="29"/>
  <c r="AB741" i="29"/>
  <c r="AB743" i="29"/>
  <c r="AB744" i="29"/>
  <c r="AB740" i="29"/>
  <c r="AB746" i="29"/>
  <c r="AB738" i="29"/>
  <c r="AB739" i="29"/>
  <c r="AB742" i="29"/>
  <c r="AB745" i="29"/>
  <c r="AB737" i="29"/>
  <c r="AB595" i="29"/>
  <c r="AB592" i="29"/>
  <c r="AB597" i="29"/>
  <c r="AB588" i="29"/>
  <c r="AB596" i="29"/>
  <c r="AB594" i="29"/>
  <c r="AB589" i="29"/>
  <c r="AB593" i="29"/>
  <c r="AB590" i="29"/>
  <c r="AB591" i="29"/>
  <c r="AC517" i="29"/>
  <c r="AC520" i="29"/>
  <c r="AC521" i="29"/>
  <c r="AC518" i="29"/>
  <c r="AC515" i="29"/>
  <c r="AC524" i="29"/>
  <c r="AC516" i="29"/>
  <c r="AC523" i="29"/>
  <c r="AC519" i="29"/>
  <c r="AC522" i="29"/>
  <c r="AC935" i="29"/>
  <c r="AC932" i="29"/>
  <c r="AC931" i="29"/>
  <c r="AC940" i="29"/>
  <c r="AC934" i="29"/>
  <c r="AC933" i="29"/>
  <c r="AC938" i="29"/>
  <c r="AC939" i="29"/>
  <c r="AC937" i="29"/>
  <c r="AC936" i="29"/>
  <c r="AC655" i="29"/>
  <c r="AC650" i="29"/>
  <c r="AC654" i="29"/>
  <c r="AC653" i="29"/>
  <c r="AC658" i="29"/>
  <c r="AC652" i="29"/>
  <c r="AC651" i="29"/>
  <c r="AC659" i="29"/>
  <c r="AC656" i="29"/>
  <c r="AC657" i="29"/>
  <c r="AC620" i="29"/>
  <c r="AC625" i="29"/>
  <c r="AC621" i="29"/>
  <c r="AC624" i="29"/>
  <c r="AC619" i="29"/>
  <c r="AC628" i="29"/>
  <c r="AC623" i="29"/>
  <c r="AC622" i="29"/>
  <c r="AC627" i="29"/>
  <c r="AC626" i="29"/>
  <c r="AB729" i="29"/>
  <c r="AB732" i="29"/>
  <c r="AB730" i="29"/>
  <c r="AB728" i="29"/>
  <c r="AB725" i="29"/>
  <c r="AB731" i="29"/>
  <c r="AB724" i="29"/>
  <c r="AB726" i="29"/>
  <c r="AB723" i="29"/>
  <c r="AB727" i="29"/>
  <c r="AB579" i="29"/>
  <c r="AB581" i="29"/>
  <c r="AB580" i="29"/>
  <c r="AB582" i="29"/>
  <c r="AB576" i="29"/>
  <c r="AB575" i="29"/>
  <c r="AB574" i="29"/>
  <c r="AB583" i="29"/>
  <c r="AB577" i="29"/>
  <c r="AB578" i="29"/>
  <c r="AB716" i="29"/>
  <c r="AB718" i="29"/>
  <c r="AB714" i="29"/>
  <c r="AB713" i="29"/>
  <c r="AB715" i="29"/>
  <c r="AB717" i="29"/>
  <c r="AB709" i="29"/>
  <c r="AB711" i="29"/>
  <c r="AB710" i="29"/>
  <c r="AB712" i="29"/>
  <c r="AD450" i="29"/>
  <c r="AD422" i="29"/>
  <c r="AD436" i="29"/>
  <c r="AC706" i="29"/>
  <c r="AC720" i="29"/>
  <c r="AC734" i="29"/>
  <c r="AD824" i="29"/>
  <c r="AD810" i="29"/>
  <c r="AD796" i="29"/>
  <c r="AC879" i="29"/>
  <c r="AC873" i="29"/>
  <c r="AC872" i="29"/>
  <c r="AC880" i="29"/>
  <c r="AC874" i="29"/>
  <c r="AC877" i="29"/>
  <c r="AC876" i="29"/>
  <c r="AC878" i="29"/>
  <c r="AC875" i="29"/>
  <c r="AC881" i="29"/>
  <c r="AC762" i="29"/>
  <c r="AC763" i="29"/>
  <c r="AC755" i="29"/>
  <c r="AC754" i="29"/>
  <c r="AC759" i="29"/>
  <c r="AC760" i="29"/>
  <c r="AC756" i="29"/>
  <c r="AC761" i="29"/>
  <c r="AC757" i="29"/>
  <c r="AC758" i="29"/>
  <c r="AC670" i="29"/>
  <c r="AC668" i="29"/>
  <c r="AC672" i="29"/>
  <c r="AC673" i="29"/>
  <c r="AC665" i="29"/>
  <c r="AC666" i="29"/>
  <c r="AC669" i="29"/>
  <c r="AC671" i="29"/>
  <c r="AC664" i="29"/>
  <c r="AC667" i="29"/>
  <c r="AB567" i="29"/>
  <c r="AB565" i="29"/>
  <c r="AB569" i="29"/>
  <c r="AB561" i="29"/>
  <c r="AB564" i="29"/>
  <c r="AB562" i="29"/>
  <c r="AB566" i="29"/>
  <c r="AB563" i="29"/>
  <c r="AB568" i="29"/>
  <c r="AB560" i="29"/>
  <c r="AC638" i="29"/>
  <c r="AC639" i="29"/>
  <c r="AC640" i="29"/>
  <c r="AC642" i="29"/>
  <c r="AC641" i="29"/>
  <c r="AC634" i="29"/>
  <c r="AC633" i="29"/>
  <c r="AC635" i="29"/>
  <c r="AC636" i="29"/>
  <c r="AC637" i="29"/>
  <c r="AD481" i="29"/>
  <c r="AD495" i="29"/>
  <c r="AD467" i="29"/>
  <c r="AD900" i="29"/>
  <c r="AD928" i="29"/>
  <c r="AD914" i="29"/>
  <c r="AC866" i="29"/>
  <c r="AC862" i="29"/>
  <c r="AC858" i="29"/>
  <c r="AC861" i="29"/>
  <c r="AC860" i="29"/>
  <c r="AC867" i="29"/>
  <c r="AC859" i="29"/>
  <c r="AC865" i="29"/>
  <c r="AC864" i="29"/>
  <c r="AC863" i="29"/>
  <c r="AC774" i="29"/>
  <c r="AC770" i="29"/>
  <c r="AC771" i="29"/>
  <c r="AC776" i="29"/>
  <c r="AC769" i="29"/>
  <c r="AC768" i="29"/>
  <c r="AC777" i="29"/>
  <c r="AC775" i="29"/>
  <c r="AC773" i="29"/>
  <c r="AC772" i="29"/>
  <c r="AC679" i="29"/>
  <c r="AC685" i="29"/>
  <c r="AC678" i="29"/>
  <c r="AC687" i="29"/>
  <c r="AC682" i="29"/>
  <c r="AC686" i="29"/>
  <c r="AC681" i="29"/>
  <c r="AC683" i="29"/>
  <c r="AC684" i="29"/>
  <c r="AC680" i="29"/>
  <c r="AC829" i="29"/>
  <c r="AC836" i="29"/>
  <c r="AC827" i="29"/>
  <c r="AC833" i="29"/>
  <c r="AC835" i="29"/>
  <c r="AC828" i="29"/>
  <c r="AC832" i="29"/>
  <c r="AC834" i="29"/>
  <c r="AC831" i="29"/>
  <c r="AC830" i="29"/>
  <c r="AD526" i="29"/>
  <c r="AD512" i="29"/>
  <c r="AD540" i="29"/>
  <c r="AC571" i="29"/>
  <c r="AC557" i="29"/>
  <c r="AC585" i="29"/>
  <c r="AC847" i="29"/>
  <c r="AC845" i="29"/>
  <c r="AC852" i="29"/>
  <c r="AC853" i="29"/>
  <c r="AC850" i="29"/>
  <c r="AC844" i="29"/>
  <c r="AC851" i="29"/>
  <c r="AC848" i="29"/>
  <c r="AC849" i="29"/>
  <c r="AC846" i="29"/>
  <c r="AC788" i="29"/>
  <c r="AC785" i="29"/>
  <c r="AC786" i="29"/>
  <c r="AC783" i="29"/>
  <c r="AC782" i="29"/>
  <c r="AC791" i="29"/>
  <c r="AC790" i="29"/>
  <c r="AC787" i="29"/>
  <c r="AC784" i="29"/>
  <c r="AC789" i="29"/>
  <c r="AC430" i="29"/>
  <c r="AC433" i="29"/>
  <c r="AC426" i="29"/>
  <c r="AC425" i="29"/>
  <c r="AC429" i="29"/>
  <c r="AC427" i="29"/>
  <c r="AC431" i="29"/>
  <c r="AC428" i="29"/>
  <c r="AC434" i="29"/>
  <c r="AC432" i="29"/>
  <c r="AC490" i="29"/>
  <c r="AC491" i="29"/>
  <c r="AC484" i="29"/>
  <c r="AC486" i="29"/>
  <c r="AC493" i="29"/>
  <c r="AC485" i="29"/>
  <c r="AC488" i="29"/>
  <c r="AC489" i="29"/>
  <c r="AC492" i="29"/>
  <c r="AC487" i="29"/>
  <c r="AC806" i="29"/>
  <c r="AC803" i="29"/>
  <c r="AC800" i="29"/>
  <c r="AC804" i="29"/>
  <c r="AC805" i="29"/>
  <c r="AC799" i="29"/>
  <c r="AC807" i="29"/>
  <c r="AC808" i="29"/>
  <c r="AC801" i="29"/>
  <c r="AC802" i="29"/>
  <c r="AC910" i="29"/>
  <c r="AC903" i="29"/>
  <c r="AC904" i="29"/>
  <c r="AC907" i="29"/>
  <c r="AC911" i="29"/>
  <c r="AC905" i="29"/>
  <c r="AC908" i="29"/>
  <c r="AC912" i="29"/>
  <c r="AC906" i="29"/>
  <c r="AC909" i="29"/>
  <c r="AD751" i="29"/>
  <c r="AD779" i="29"/>
  <c r="AD765" i="29"/>
  <c r="AD647" i="29"/>
  <c r="AD675" i="29"/>
  <c r="AD661" i="29"/>
  <c r="AC445" i="29"/>
  <c r="AC444" i="29"/>
  <c r="AC448" i="29"/>
  <c r="AC446" i="29"/>
  <c r="AC442" i="29"/>
  <c r="AC443" i="29"/>
  <c r="AC447" i="29"/>
  <c r="AC440" i="29"/>
  <c r="AC439" i="29"/>
  <c r="AC441" i="29"/>
  <c r="AC473" i="29"/>
  <c r="AC479" i="29"/>
  <c r="AC474" i="29"/>
  <c r="AC476" i="29"/>
  <c r="AC475" i="29"/>
  <c r="AC477" i="29"/>
  <c r="AC478" i="29"/>
  <c r="AC471" i="29"/>
  <c r="AC470" i="29"/>
  <c r="AC472" i="29"/>
  <c r="AC818" i="29"/>
  <c r="AC813" i="29"/>
  <c r="AC821" i="29"/>
  <c r="AC814" i="29"/>
  <c r="AC822" i="29"/>
  <c r="AC817" i="29"/>
  <c r="AC815" i="29"/>
  <c r="AC819" i="29"/>
  <c r="AC816" i="29"/>
  <c r="AC820" i="29"/>
  <c r="Z1049" i="29"/>
  <c r="X385" i="29"/>
  <c r="X380" i="29"/>
  <c r="X382" i="29"/>
  <c r="X381" i="29"/>
  <c r="X386" i="29"/>
  <c r="X383" i="29"/>
  <c r="X389" i="29"/>
  <c r="X384" i="29"/>
  <c r="X387" i="29"/>
  <c r="X388" i="29"/>
  <c r="X415" i="29"/>
  <c r="AJ415" i="29" s="1"/>
  <c r="X409" i="29"/>
  <c r="AJ409" i="29" s="1"/>
  <c r="X413" i="29"/>
  <c r="AJ413" i="29" s="1"/>
  <c r="X410" i="29"/>
  <c r="AJ410" i="29" s="1"/>
  <c r="X414" i="29"/>
  <c r="AJ414" i="29" s="1"/>
  <c r="X417" i="29"/>
  <c r="AJ417" i="29" s="1"/>
  <c r="X408" i="29"/>
  <c r="AJ408" i="29" s="1"/>
  <c r="X416" i="29"/>
  <c r="AJ416" i="29" s="1"/>
  <c r="X412" i="29"/>
  <c r="AJ412" i="29" s="1"/>
  <c r="X411" i="29"/>
  <c r="AJ411" i="29" s="1"/>
  <c r="Y405" i="29"/>
  <c r="Y377" i="29"/>
  <c r="Y391" i="29"/>
  <c r="X397" i="29"/>
  <c r="AJ397" i="29" s="1"/>
  <c r="X398" i="29"/>
  <c r="AJ398" i="29" s="1"/>
  <c r="X396" i="29"/>
  <c r="AJ396" i="29" s="1"/>
  <c r="X403" i="29"/>
  <c r="AJ403" i="29" s="1"/>
  <c r="X399" i="29"/>
  <c r="AJ399" i="29" s="1"/>
  <c r="X394" i="29"/>
  <c r="AJ394" i="29" s="1"/>
  <c r="X402" i="29"/>
  <c r="AJ402" i="29" s="1"/>
  <c r="X400" i="29"/>
  <c r="AJ400" i="29" s="1"/>
  <c r="X395" i="29"/>
  <c r="AJ395" i="29" s="1"/>
  <c r="X401" i="29"/>
  <c r="AJ401" i="29" s="1"/>
  <c r="L19" i="29"/>
  <c r="L1066" i="29" s="1"/>
  <c r="L1100" i="29" s="1"/>
  <c r="L18" i="29"/>
  <c r="L1065" i="29" s="1"/>
  <c r="L1086" i="29" s="1"/>
  <c r="L20" i="29"/>
  <c r="X378" i="29"/>
  <c r="X379" i="29"/>
  <c r="X392" i="29"/>
  <c r="AJ392" i="29" s="1"/>
  <c r="X393" i="29"/>
  <c r="AJ393" i="29" s="1"/>
  <c r="AA990" i="29"/>
  <c r="AA1096" i="29" s="1"/>
  <c r="V1093" i="29"/>
  <c r="L228" i="14"/>
  <c r="U1127" i="29"/>
  <c r="AA995" i="29"/>
  <c r="AB985" i="29"/>
  <c r="AB122" i="14"/>
  <c r="Z1094" i="29"/>
  <c r="AA991" i="29"/>
  <c r="AA1097" i="29" s="1"/>
  <c r="Z1106" i="29"/>
  <c r="Z1116" i="29" s="1"/>
  <c r="Z1130" i="29" s="1"/>
  <c r="V1099" i="29"/>
  <c r="V1113" i="29" s="1"/>
  <c r="X406" i="29"/>
  <c r="AJ406" i="29" s="1"/>
  <c r="X407" i="29"/>
  <c r="AJ407" i="29" s="1"/>
  <c r="AA1064" i="29"/>
  <c r="AA1062" i="29"/>
  <c r="W968" i="29"/>
  <c r="AA997" i="29"/>
  <c r="AA697" i="29"/>
  <c r="AA1008" i="29" s="1"/>
  <c r="AA1010" i="29"/>
  <c r="AA1063" i="29" s="1"/>
  <c r="AA987" i="29"/>
  <c r="AA994" i="29"/>
  <c r="AB1036" i="29"/>
  <c r="AD984" i="29"/>
  <c r="AB892" i="29"/>
  <c r="AB1025" i="29" s="1"/>
  <c r="AB895" i="29"/>
  <c r="AB1028" i="29" s="1"/>
  <c r="AB887" i="29"/>
  <c r="AB1020" i="29" s="1"/>
  <c r="AB889" i="29"/>
  <c r="AB1022" i="29" s="1"/>
  <c r="AB886" i="29"/>
  <c r="AB1019" i="29" s="1"/>
  <c r="AC1074" i="29"/>
  <c r="AC1075" i="29" s="1"/>
  <c r="Z966" i="29"/>
  <c r="Z1060" i="29"/>
  <c r="AA988" i="29"/>
  <c r="AB1037" i="29"/>
  <c r="W970" i="29"/>
  <c r="AB1045" i="29"/>
  <c r="AA989" i="29"/>
  <c r="AA996" i="29"/>
  <c r="AB1039" i="29"/>
  <c r="AB1035" i="29"/>
  <c r="AA992" i="29"/>
  <c r="W971" i="29"/>
  <c r="AB1040" i="29"/>
  <c r="AA993" i="29"/>
  <c r="AB699" i="29"/>
  <c r="AB698" i="29"/>
  <c r="AB1009" i="29" s="1"/>
  <c r="AB700" i="29"/>
  <c r="AB1011" i="29" s="1"/>
  <c r="AC691" i="29"/>
  <c r="AC1002" i="29" s="1"/>
  <c r="AC696" i="29"/>
  <c r="AC1007" i="29" s="1"/>
  <c r="AC701" i="29"/>
  <c r="AC1012" i="29" s="1"/>
  <c r="AD690" i="29"/>
  <c r="AD1001" i="29" s="1"/>
  <c r="AJ1000" i="29"/>
  <c r="AB693" i="29"/>
  <c r="AB1004" i="29" s="1"/>
  <c r="AB695" i="29"/>
  <c r="AB1006" i="29" s="1"/>
  <c r="AB694" i="29"/>
  <c r="AB1005" i="29" s="1"/>
  <c r="AA986" i="29"/>
  <c r="AA692" i="29"/>
  <c r="AA1003" i="29" s="1"/>
  <c r="W975" i="29"/>
  <c r="AB1042" i="29"/>
  <c r="AB1046" i="29"/>
  <c r="AA942" i="29"/>
  <c r="AA1048" i="29" s="1"/>
  <c r="AA1047" i="29"/>
  <c r="X967" i="29"/>
  <c r="W973" i="29"/>
  <c r="Z998" i="29"/>
  <c r="AA896" i="29"/>
  <c r="AA1019" i="29"/>
  <c r="W977" i="29"/>
  <c r="W1103" i="29" s="1"/>
  <c r="AA464" i="29"/>
  <c r="Z999" i="29"/>
  <c r="AB1043" i="29"/>
  <c r="Z897" i="29"/>
  <c r="Z1030" i="29" s="1"/>
  <c r="Z1029" i="29"/>
  <c r="AJ1031" i="29"/>
  <c r="AB1041" i="29"/>
  <c r="AB1044" i="29"/>
  <c r="Y1000" i="29"/>
  <c r="W976" i="29"/>
  <c r="W1102" i="29" s="1"/>
  <c r="AB1038" i="29"/>
  <c r="Y1031" i="29"/>
  <c r="W979" i="29"/>
  <c r="W1105" i="29" s="1"/>
  <c r="W978" i="29"/>
  <c r="W1104" i="29" s="1"/>
  <c r="W969" i="29"/>
  <c r="W972" i="29"/>
  <c r="W974" i="29"/>
  <c r="U982" i="29"/>
  <c r="V981" i="29"/>
  <c r="V1085" i="29" s="1"/>
  <c r="V980" i="29"/>
  <c r="Y1114" i="29"/>
  <c r="Y702" i="29"/>
  <c r="Y1013" i="29" s="1"/>
  <c r="Y1015" i="29" s="1"/>
  <c r="AJ702" i="29"/>
  <c r="X702" i="29"/>
  <c r="X1013" i="29" s="1"/>
  <c r="X1015" i="29" s="1"/>
  <c r="Z703" i="29"/>
  <c r="Z1014" i="29" s="1"/>
  <c r="AB941" i="29"/>
  <c r="AB463" i="29"/>
  <c r="AA747" i="29"/>
  <c r="AA748" i="29" s="1"/>
  <c r="AB882" i="29"/>
  <c r="AB883" i="29" s="1"/>
  <c r="AA598" i="29"/>
  <c r="AA599" i="29" s="1"/>
  <c r="AB508" i="29"/>
  <c r="AB509" i="29" s="1"/>
  <c r="AB792" i="29"/>
  <c r="AB793" i="29" s="1"/>
  <c r="AB553" i="29"/>
  <c r="AB554" i="29" s="1"/>
  <c r="AB837" i="29"/>
  <c r="AB838" i="29" s="1"/>
  <c r="AB688" i="29"/>
  <c r="AB689" i="29" s="1"/>
  <c r="AB643" i="29"/>
  <c r="AB644" i="29" s="1"/>
  <c r="W418" i="29"/>
  <c r="W419" i="29" s="1"/>
  <c r="AC424" i="29"/>
  <c r="AC423" i="29"/>
  <c r="AC826" i="29"/>
  <c r="AC825" i="29"/>
  <c r="AC437" i="29"/>
  <c r="AC438" i="29"/>
  <c r="AC766" i="29"/>
  <c r="AC767" i="29"/>
  <c r="AC649" i="29"/>
  <c r="AC648" i="29"/>
  <c r="AB559" i="29"/>
  <c r="AB558" i="29"/>
  <c r="AC604" i="29"/>
  <c r="AC603" i="29"/>
  <c r="AC542" i="29"/>
  <c r="AC541" i="29"/>
  <c r="AC452" i="29"/>
  <c r="AC451" i="29"/>
  <c r="AB721" i="29"/>
  <c r="AB722" i="29"/>
  <c r="AB587" i="29"/>
  <c r="AB586" i="29"/>
  <c r="AC618" i="29"/>
  <c r="AC617" i="29"/>
  <c r="AC812" i="29"/>
  <c r="AC811" i="29"/>
  <c r="AC752" i="29"/>
  <c r="AC753" i="29"/>
  <c r="AC663" i="29"/>
  <c r="AC662" i="29"/>
  <c r="AB572" i="29"/>
  <c r="AB573" i="29"/>
  <c r="AC482" i="29"/>
  <c r="AC483" i="29"/>
  <c r="AC513" i="29"/>
  <c r="AC514" i="29"/>
  <c r="AB708" i="29"/>
  <c r="AB707" i="29"/>
  <c r="AC676" i="29"/>
  <c r="AC677" i="29"/>
  <c r="AC901" i="29"/>
  <c r="AC902" i="29"/>
  <c r="AC631" i="29"/>
  <c r="AC632" i="29"/>
  <c r="AC528" i="29"/>
  <c r="AC527" i="29"/>
  <c r="AB736" i="29"/>
  <c r="AB735" i="29"/>
  <c r="AC916" i="29"/>
  <c r="AC915" i="29"/>
  <c r="AC843" i="29"/>
  <c r="AC842" i="29"/>
  <c r="AJ377" i="29"/>
  <c r="AC930" i="29"/>
  <c r="AC929" i="29"/>
  <c r="AC857" i="29"/>
  <c r="AC856" i="29"/>
  <c r="AJ391" i="29"/>
  <c r="AC469" i="29"/>
  <c r="AC468" i="29"/>
  <c r="AC797" i="29"/>
  <c r="AC798" i="29"/>
  <c r="AC870" i="29"/>
  <c r="AC871" i="29"/>
  <c r="AC781" i="29"/>
  <c r="AC780" i="29"/>
  <c r="AJ405" i="29"/>
  <c r="AC497" i="29"/>
  <c r="AC496" i="29"/>
  <c r="AD51" i="29"/>
  <c r="AD50" i="29"/>
  <c r="AD885" i="29" s="1"/>
  <c r="D216" i="54"/>
  <c r="AD555" i="29"/>
  <c r="AE187" i="14"/>
  <c r="AE188" i="14"/>
  <c r="AE510" i="29"/>
  <c r="AE898" i="29"/>
  <c r="AF54" i="29"/>
  <c r="AF1033" i="29" s="1"/>
  <c r="AE645" i="29"/>
  <c r="AE465" i="29"/>
  <c r="M103" i="14"/>
  <c r="N101" i="14" s="1"/>
  <c r="N90" i="14"/>
  <c r="N87" i="14" s="1"/>
  <c r="N88" i="14" s="1"/>
  <c r="O89" i="14" s="1"/>
  <c r="L105" i="14"/>
  <c r="L107" i="14" s="1"/>
  <c r="M106" i="14" s="1"/>
  <c r="L117" i="14"/>
  <c r="L111" i="14" s="1"/>
  <c r="AD704" i="29"/>
  <c r="AE45" i="29"/>
  <c r="M17" i="29"/>
  <c r="M83" i="14"/>
  <c r="M225" i="14" s="1"/>
  <c r="L253" i="14" s="1"/>
  <c r="AE420" i="29"/>
  <c r="AE600" i="29"/>
  <c r="AC76" i="14"/>
  <c r="AC226" i="14"/>
  <c r="AB254" i="14" s="1"/>
  <c r="AG195" i="14"/>
  <c r="AG196" i="14"/>
  <c r="AB154" i="14"/>
  <c r="AB155" i="14" s="1"/>
  <c r="AA78" i="14"/>
  <c r="AE749" i="29"/>
  <c r="AF46" i="29"/>
  <c r="AE191" i="14"/>
  <c r="AE192" i="14"/>
  <c r="AE44" i="29"/>
  <c r="AE1061" i="29" s="1"/>
  <c r="AD75" i="14"/>
  <c r="AE839" i="29"/>
  <c r="AF48" i="29"/>
  <c r="AH255" i="14"/>
  <c r="AA154" i="14"/>
  <c r="AA155" i="14" s="1"/>
  <c r="Z78" i="14"/>
  <c r="AA129" i="14"/>
  <c r="AE794" i="29"/>
  <c r="AF47" i="29"/>
  <c r="Y85" i="14"/>
  <c r="Z86" i="14" s="1"/>
  <c r="Y84" i="14"/>
  <c r="AE52" i="29"/>
  <c r="AE22" i="29"/>
  <c r="AE1069" i="29" s="1"/>
  <c r="AE131" i="14"/>
  <c r="AF82" i="14" s="1"/>
  <c r="AF943" i="29" s="1"/>
  <c r="AF163" i="14"/>
  <c r="AA1084" i="29"/>
  <c r="Z375" i="29"/>
  <c r="AE467" i="29" l="1"/>
  <c r="AE481" i="29"/>
  <c r="AE495" i="29"/>
  <c r="AD760" i="29"/>
  <c r="AD759" i="29"/>
  <c r="AD758" i="29"/>
  <c r="AD754" i="29"/>
  <c r="AD762" i="29"/>
  <c r="AD757" i="29"/>
  <c r="AD755" i="29"/>
  <c r="AD756" i="29"/>
  <c r="AD763" i="29"/>
  <c r="AD761" i="29"/>
  <c r="AD552" i="29"/>
  <c r="AD547" i="29"/>
  <c r="AD543" i="29"/>
  <c r="AD546" i="29"/>
  <c r="AD544" i="29"/>
  <c r="AD549" i="29"/>
  <c r="AD550" i="29"/>
  <c r="AD551" i="29"/>
  <c r="AD548" i="29"/>
  <c r="AD545" i="29"/>
  <c r="AD487" i="29"/>
  <c r="AD488" i="29"/>
  <c r="AD486" i="29"/>
  <c r="AD492" i="29"/>
  <c r="AD489" i="29"/>
  <c r="AD490" i="29"/>
  <c r="AD491" i="29"/>
  <c r="AD493" i="29"/>
  <c r="AD484" i="29"/>
  <c r="AD485" i="29"/>
  <c r="AC711" i="29"/>
  <c r="AC717" i="29"/>
  <c r="AC709" i="29"/>
  <c r="AC715" i="29"/>
  <c r="AC714" i="29"/>
  <c r="AC710" i="29"/>
  <c r="AC712" i="29"/>
  <c r="AC713" i="29"/>
  <c r="AC718" i="29"/>
  <c r="AC716" i="29"/>
  <c r="AD536" i="29"/>
  <c r="AD535" i="29"/>
  <c r="AD532" i="29"/>
  <c r="AD530" i="29"/>
  <c r="AD538" i="29"/>
  <c r="AD531" i="29"/>
  <c r="AD534" i="29"/>
  <c r="AD533" i="29"/>
  <c r="AD537" i="29"/>
  <c r="AD529" i="29"/>
  <c r="AD427" i="29"/>
  <c r="AD434" i="29"/>
  <c r="AD432" i="29"/>
  <c r="AD430" i="29"/>
  <c r="AD431" i="29"/>
  <c r="AD433" i="29"/>
  <c r="AD425" i="29"/>
  <c r="AD429" i="29"/>
  <c r="AD428" i="29"/>
  <c r="AD426" i="29"/>
  <c r="AD610" i="29"/>
  <c r="AD614" i="29"/>
  <c r="AD608" i="29"/>
  <c r="AD605" i="29"/>
  <c r="AD611" i="29"/>
  <c r="AD609" i="29"/>
  <c r="AD606" i="29"/>
  <c r="AD607" i="29"/>
  <c r="AD612" i="29"/>
  <c r="AD613" i="29"/>
  <c r="AB1064" i="29"/>
  <c r="AD664" i="29"/>
  <c r="AD668" i="29"/>
  <c r="AD669" i="29"/>
  <c r="AD665" i="29"/>
  <c r="AD667" i="29"/>
  <c r="AD671" i="29"/>
  <c r="AD672" i="29"/>
  <c r="AD673" i="29"/>
  <c r="AD666" i="29"/>
  <c r="AD670" i="29"/>
  <c r="AD925" i="29"/>
  <c r="AD919" i="29"/>
  <c r="AD926" i="29"/>
  <c r="AD922" i="29"/>
  <c r="AD921" i="29"/>
  <c r="AD918" i="29"/>
  <c r="AD923" i="29"/>
  <c r="AD920" i="29"/>
  <c r="AD924" i="29"/>
  <c r="AD917" i="29"/>
  <c r="AD808" i="29"/>
  <c r="AD800" i="29"/>
  <c r="AD799" i="29"/>
  <c r="AD801" i="29"/>
  <c r="AD804" i="29"/>
  <c r="AD805" i="29"/>
  <c r="AD806" i="29"/>
  <c r="AD802" i="29"/>
  <c r="AD803" i="29"/>
  <c r="AD807" i="29"/>
  <c r="AD462" i="29"/>
  <c r="AD459" i="29"/>
  <c r="AD460" i="29"/>
  <c r="AD461" i="29"/>
  <c r="AD453" i="29"/>
  <c r="AD454" i="29"/>
  <c r="AD458" i="29"/>
  <c r="AD455" i="29"/>
  <c r="AD456" i="29"/>
  <c r="AD457" i="29"/>
  <c r="AD627" i="29"/>
  <c r="AD625" i="29"/>
  <c r="AD620" i="29"/>
  <c r="AD628" i="29"/>
  <c r="AD623" i="29"/>
  <c r="AD624" i="29"/>
  <c r="AD619" i="29"/>
  <c r="AD626" i="29"/>
  <c r="AD621" i="29"/>
  <c r="AD622" i="29"/>
  <c r="AD680" i="29"/>
  <c r="AD678" i="29"/>
  <c r="AD681" i="29"/>
  <c r="AD679" i="29"/>
  <c r="AD685" i="29"/>
  <c r="AD686" i="29"/>
  <c r="AD687" i="29"/>
  <c r="AD682" i="29"/>
  <c r="AD683" i="29"/>
  <c r="AD684" i="29"/>
  <c r="AD937" i="29"/>
  <c r="AD936" i="29"/>
  <c r="AD932" i="29"/>
  <c r="AD935" i="29"/>
  <c r="AD938" i="29"/>
  <c r="AD931" i="29"/>
  <c r="AD933" i="29"/>
  <c r="AD939" i="29"/>
  <c r="AD934" i="29"/>
  <c r="AD940" i="29"/>
  <c r="AD822" i="29"/>
  <c r="AD816" i="29"/>
  <c r="AD818" i="29"/>
  <c r="AD815" i="29"/>
  <c r="AD820" i="29"/>
  <c r="AD817" i="29"/>
  <c r="AD819" i="29"/>
  <c r="AD821" i="29"/>
  <c r="AD813" i="29"/>
  <c r="AD814" i="29"/>
  <c r="AD633" i="29"/>
  <c r="AD638" i="29"/>
  <c r="AD639" i="29"/>
  <c r="AD642" i="29"/>
  <c r="AD634" i="29"/>
  <c r="AD640" i="29"/>
  <c r="AD635" i="29"/>
  <c r="AD636" i="29"/>
  <c r="AD637" i="29"/>
  <c r="AD641" i="29"/>
  <c r="AE841" i="29"/>
  <c r="AE869" i="29"/>
  <c r="AE855" i="29"/>
  <c r="AE630" i="29"/>
  <c r="AE602" i="29"/>
  <c r="AE616" i="29"/>
  <c r="AE914" i="29"/>
  <c r="AE900" i="29"/>
  <c r="AE928" i="29"/>
  <c r="AE824" i="29"/>
  <c r="AE810" i="29"/>
  <c r="AE796" i="29"/>
  <c r="AE540" i="29"/>
  <c r="AE512" i="29"/>
  <c r="AE526" i="29"/>
  <c r="AD656" i="29"/>
  <c r="AD651" i="29"/>
  <c r="AD659" i="29"/>
  <c r="AD652" i="29"/>
  <c r="AD654" i="29"/>
  <c r="AD653" i="29"/>
  <c r="AD655" i="29"/>
  <c r="AD658" i="29"/>
  <c r="AD650" i="29"/>
  <c r="AD657" i="29"/>
  <c r="AC594" i="29"/>
  <c r="AC590" i="29"/>
  <c r="AC593" i="29"/>
  <c r="AC589" i="29"/>
  <c r="AC596" i="29"/>
  <c r="AC588" i="29"/>
  <c r="AC591" i="29"/>
  <c r="AC592" i="29"/>
  <c r="AC595" i="29"/>
  <c r="AC597" i="29"/>
  <c r="AD910" i="29"/>
  <c r="AD904" i="29"/>
  <c r="AD908" i="29"/>
  <c r="AD907" i="29"/>
  <c r="AD906" i="29"/>
  <c r="AD903" i="29"/>
  <c r="AD912" i="29"/>
  <c r="AD911" i="29"/>
  <c r="AD905" i="29"/>
  <c r="AD909" i="29"/>
  <c r="AD836" i="29"/>
  <c r="AD830" i="29"/>
  <c r="AD831" i="29"/>
  <c r="AD832" i="29"/>
  <c r="AD835" i="29"/>
  <c r="AD829" i="29"/>
  <c r="AD827" i="29"/>
  <c r="AD833" i="29"/>
  <c r="AD828" i="29"/>
  <c r="AD834" i="29"/>
  <c r="AD864" i="29"/>
  <c r="AD858" i="29"/>
  <c r="AD859" i="29"/>
  <c r="AD860" i="29"/>
  <c r="AD862" i="29"/>
  <c r="AD865" i="29"/>
  <c r="AD861" i="29"/>
  <c r="AD863" i="29"/>
  <c r="AD867" i="29"/>
  <c r="AD866" i="29"/>
  <c r="AD521" i="29"/>
  <c r="AD524" i="29"/>
  <c r="AD518" i="29"/>
  <c r="AD519" i="29"/>
  <c r="AD523" i="29"/>
  <c r="AD515" i="29"/>
  <c r="AD516" i="29"/>
  <c r="AD522" i="29"/>
  <c r="AD517" i="29"/>
  <c r="AD520" i="29"/>
  <c r="AD446" i="29"/>
  <c r="AD439" i="29"/>
  <c r="AD447" i="29"/>
  <c r="AD445" i="29"/>
  <c r="AD440" i="29"/>
  <c r="AD442" i="29"/>
  <c r="AD443" i="29"/>
  <c r="AD444" i="29"/>
  <c r="AD448" i="29"/>
  <c r="AD441" i="29"/>
  <c r="AD734" i="29"/>
  <c r="AD720" i="29"/>
  <c r="AD706" i="29"/>
  <c r="AE647" i="29"/>
  <c r="AE661" i="29"/>
  <c r="AE675" i="29"/>
  <c r="AE765" i="29"/>
  <c r="AE751" i="29"/>
  <c r="AE779" i="29"/>
  <c r="AD557" i="29"/>
  <c r="AD571" i="29"/>
  <c r="AD585" i="29"/>
  <c r="AE436" i="29"/>
  <c r="AE422" i="29"/>
  <c r="AE450" i="29"/>
  <c r="AD774" i="29"/>
  <c r="AD768" i="29"/>
  <c r="AD770" i="29"/>
  <c r="AD771" i="29"/>
  <c r="AD772" i="29"/>
  <c r="AD776" i="29"/>
  <c r="AD773" i="29"/>
  <c r="AD775" i="29"/>
  <c r="AD777" i="29"/>
  <c r="AD769" i="29"/>
  <c r="AC567" i="29"/>
  <c r="AC562" i="29"/>
  <c r="AC568" i="29"/>
  <c r="AC566" i="29"/>
  <c r="AC560" i="29"/>
  <c r="AC564" i="29"/>
  <c r="AC563" i="29"/>
  <c r="AC569" i="29"/>
  <c r="AC565" i="29"/>
  <c r="AC561" i="29"/>
  <c r="AD477" i="29"/>
  <c r="AD471" i="29"/>
  <c r="AD475" i="29"/>
  <c r="AD470" i="29"/>
  <c r="AD474" i="29"/>
  <c r="AD476" i="29"/>
  <c r="AD478" i="29"/>
  <c r="AD479" i="29"/>
  <c r="AD472" i="29"/>
  <c r="AD473" i="29"/>
  <c r="AC742" i="29"/>
  <c r="AC744" i="29"/>
  <c r="AC737" i="29"/>
  <c r="AC745" i="29"/>
  <c r="AC741" i="29"/>
  <c r="AC740" i="29"/>
  <c r="AC743" i="29"/>
  <c r="AC738" i="29"/>
  <c r="AC739" i="29"/>
  <c r="AC746" i="29"/>
  <c r="AD876" i="29"/>
  <c r="AD875" i="29"/>
  <c r="AD879" i="29"/>
  <c r="AD880" i="29"/>
  <c r="AD872" i="29"/>
  <c r="AD873" i="29"/>
  <c r="AD881" i="29"/>
  <c r="AD874" i="29"/>
  <c r="AD877" i="29"/>
  <c r="AD878" i="29"/>
  <c r="AD789" i="29"/>
  <c r="AD787" i="29"/>
  <c r="AD784" i="29"/>
  <c r="AD791" i="29"/>
  <c r="AD788" i="29"/>
  <c r="AD782" i="29"/>
  <c r="AD786" i="29"/>
  <c r="AD783" i="29"/>
  <c r="AD785" i="29"/>
  <c r="AD790" i="29"/>
  <c r="AC583" i="29"/>
  <c r="AC577" i="29"/>
  <c r="AC579" i="29"/>
  <c r="AC574" i="29"/>
  <c r="AC580" i="29"/>
  <c r="AC575" i="29"/>
  <c r="AC578" i="29"/>
  <c r="AC582" i="29"/>
  <c r="AC581" i="29"/>
  <c r="AC576" i="29"/>
  <c r="AD501" i="29"/>
  <c r="AD504" i="29"/>
  <c r="AD502" i="29"/>
  <c r="AD503" i="29"/>
  <c r="AD506" i="29"/>
  <c r="AD498" i="29"/>
  <c r="AD507" i="29"/>
  <c r="AD500" i="29"/>
  <c r="AD499" i="29"/>
  <c r="AD505" i="29"/>
  <c r="AC723" i="29"/>
  <c r="AC726" i="29"/>
  <c r="AC731" i="29"/>
  <c r="AC728" i="29"/>
  <c r="AC732" i="29"/>
  <c r="AC724" i="29"/>
  <c r="AC727" i="29"/>
  <c r="AC729" i="29"/>
  <c r="AC725" i="29"/>
  <c r="AC730" i="29"/>
  <c r="AD852" i="29"/>
  <c r="AD851" i="29"/>
  <c r="AD849" i="29"/>
  <c r="AD848" i="29"/>
  <c r="AD847" i="29"/>
  <c r="AD844" i="29"/>
  <c r="AD845" i="29"/>
  <c r="AD846" i="29"/>
  <c r="AD853" i="29"/>
  <c r="AD850" i="29"/>
  <c r="Y399" i="29"/>
  <c r="Y403" i="29"/>
  <c r="Y402" i="29"/>
  <c r="Y400" i="29"/>
  <c r="Y401" i="29"/>
  <c r="Y396" i="29"/>
  <c r="Y395" i="29"/>
  <c r="Y398" i="29"/>
  <c r="Y397" i="29"/>
  <c r="Y394" i="29"/>
  <c r="Y388" i="29"/>
  <c r="Y383" i="29"/>
  <c r="Y382" i="29"/>
  <c r="Y385" i="29"/>
  <c r="Y389" i="29"/>
  <c r="Y387" i="29"/>
  <c r="Y384" i="29"/>
  <c r="Y381" i="29"/>
  <c r="Y386" i="29"/>
  <c r="Y380" i="29"/>
  <c r="Y416" i="29"/>
  <c r="Y413" i="29"/>
  <c r="Y410" i="29"/>
  <c r="Y414" i="29"/>
  <c r="Y411" i="29"/>
  <c r="Y417" i="29"/>
  <c r="Y409" i="29"/>
  <c r="Y415" i="29"/>
  <c r="Y408" i="29"/>
  <c r="Y412" i="29"/>
  <c r="Z405" i="29"/>
  <c r="Z377" i="29"/>
  <c r="Z391" i="29"/>
  <c r="M18" i="29"/>
  <c r="M1065" i="29" s="1"/>
  <c r="M1086" i="29" s="1"/>
  <c r="M20" i="29"/>
  <c r="M1067" i="29" s="1"/>
  <c r="M1101" i="29" s="1"/>
  <c r="M19" i="29"/>
  <c r="M1066" i="29" s="1"/>
  <c r="M1100" i="29" s="1"/>
  <c r="V1127" i="29"/>
  <c r="Y378" i="29"/>
  <c r="Y379" i="29"/>
  <c r="Y392" i="29"/>
  <c r="Y393" i="29"/>
  <c r="W1093" i="29"/>
  <c r="AB995" i="29"/>
  <c r="AB1062" i="29"/>
  <c r="X977" i="29"/>
  <c r="X1103" i="29" s="1"/>
  <c r="L256" i="14"/>
  <c r="M1110" i="29" s="1"/>
  <c r="M228" i="14"/>
  <c r="K256" i="14"/>
  <c r="AC1045" i="29"/>
  <c r="AC1039" i="29"/>
  <c r="AA1094" i="29"/>
  <c r="AB994" i="29"/>
  <c r="AA1049" i="29"/>
  <c r="AB992" i="29"/>
  <c r="AB996" i="29"/>
  <c r="AB993" i="29"/>
  <c r="AB896" i="29"/>
  <c r="AB897" i="29" s="1"/>
  <c r="AB1030" i="29" s="1"/>
  <c r="AC122" i="14"/>
  <c r="L23" i="29"/>
  <c r="AA1106" i="29"/>
  <c r="AA1116" i="29" s="1"/>
  <c r="AA1130" i="29" s="1"/>
  <c r="AD1034" i="29"/>
  <c r="AB1106" i="29"/>
  <c r="AB1116" i="29" s="1"/>
  <c r="W1099" i="29"/>
  <c r="W1113" i="29" s="1"/>
  <c r="Y407" i="29"/>
  <c r="Y406" i="29"/>
  <c r="AC1041" i="29"/>
  <c r="AE984" i="29"/>
  <c r="AD1074" i="29"/>
  <c r="AD1075" i="29" s="1"/>
  <c r="Z1031" i="29"/>
  <c r="AB988" i="29"/>
  <c r="AB697" i="29"/>
  <c r="AB1008" i="29" s="1"/>
  <c r="AB1010" i="29"/>
  <c r="AB1063" i="29" s="1"/>
  <c r="L1067" i="29"/>
  <c r="L1101" i="29" s="1"/>
  <c r="AA966" i="29"/>
  <c r="AA1060" i="29"/>
  <c r="AC985" i="29"/>
  <c r="AC1038" i="29"/>
  <c r="AE690" i="29"/>
  <c r="AE1001" i="29" s="1"/>
  <c r="AC1044" i="29"/>
  <c r="AB989" i="29"/>
  <c r="AB987" i="29"/>
  <c r="AB990" i="29"/>
  <c r="AB1096" i="29" s="1"/>
  <c r="AB692" i="29"/>
  <c r="AB1003" i="29" s="1"/>
  <c r="AB986" i="29"/>
  <c r="AB991" i="29"/>
  <c r="AB1097" i="29" s="1"/>
  <c r="AD691" i="29"/>
  <c r="AD1002" i="29" s="1"/>
  <c r="AD696" i="29"/>
  <c r="AD1007" i="29" s="1"/>
  <c r="AD701" i="29"/>
  <c r="AD1012" i="29" s="1"/>
  <c r="AB997" i="29"/>
  <c r="AC695" i="29"/>
  <c r="AC1006" i="29" s="1"/>
  <c r="AC694" i="29"/>
  <c r="AC1005" i="29" s="1"/>
  <c r="AC693" i="29"/>
  <c r="AC1004" i="29" s="1"/>
  <c r="AC698" i="29"/>
  <c r="AC1009" i="29" s="1"/>
  <c r="AC700" i="29"/>
  <c r="AC1011" i="29" s="1"/>
  <c r="AC699" i="29"/>
  <c r="AC1010" i="29" s="1"/>
  <c r="AC1046" i="29"/>
  <c r="AB942" i="29"/>
  <c r="AB1048" i="29" s="1"/>
  <c r="AB1047" i="29"/>
  <c r="AC1035" i="29"/>
  <c r="AC1042" i="29"/>
  <c r="AC1018" i="29"/>
  <c r="AC1036" i="29"/>
  <c r="AA897" i="29"/>
  <c r="AA1030" i="29" s="1"/>
  <c r="AA1029" i="29"/>
  <c r="Z1000" i="29"/>
  <c r="AJ967" i="29"/>
  <c r="AB464" i="29"/>
  <c r="AC1037" i="29"/>
  <c r="X969" i="29"/>
  <c r="AC1043" i="29"/>
  <c r="AC1040" i="29"/>
  <c r="AA998" i="29"/>
  <c r="AA999" i="29"/>
  <c r="Y967" i="29"/>
  <c r="X972" i="29"/>
  <c r="X968" i="29"/>
  <c r="AJ388" i="29"/>
  <c r="X978" i="29"/>
  <c r="X1104" i="29" s="1"/>
  <c r="AJ381" i="29"/>
  <c r="X971" i="29"/>
  <c r="AJ971" i="29" s="1"/>
  <c r="AJ385" i="29"/>
  <c r="X975" i="29"/>
  <c r="AJ389" i="29"/>
  <c r="X979" i="29"/>
  <c r="X1105" i="29" s="1"/>
  <c r="AJ386" i="29"/>
  <c r="X976" i="29"/>
  <c r="X1102" i="29" s="1"/>
  <c r="AJ383" i="29"/>
  <c r="X973" i="29"/>
  <c r="X1099" i="29" s="1"/>
  <c r="AJ380" i="29"/>
  <c r="X970" i="29"/>
  <c r="AJ384" i="29"/>
  <c r="X974" i="29"/>
  <c r="V982" i="29"/>
  <c r="W981" i="29"/>
  <c r="W1085" i="29" s="1"/>
  <c r="W980" i="29"/>
  <c r="AJ379" i="29"/>
  <c r="AJ968" i="29" s="1"/>
  <c r="Z702" i="29"/>
  <c r="Z1013" i="29" s="1"/>
  <c r="Z1015" i="29" s="1"/>
  <c r="AA703" i="29"/>
  <c r="AA1014" i="29" s="1"/>
  <c r="Z1114" i="29"/>
  <c r="AJ1094" i="29"/>
  <c r="D215" i="54" s="1"/>
  <c r="D217" i="54" s="1"/>
  <c r="Y222" i="54" s="1"/>
  <c r="X1114" i="29"/>
  <c r="AC941" i="29"/>
  <c r="AB598" i="29"/>
  <c r="AB599" i="29" s="1"/>
  <c r="AC463" i="29"/>
  <c r="AC882" i="29"/>
  <c r="AC883" i="29" s="1"/>
  <c r="AC688" i="29"/>
  <c r="AC689" i="29" s="1"/>
  <c r="AC792" i="29"/>
  <c r="AC793" i="29" s="1"/>
  <c r="AC643" i="29"/>
  <c r="AC644" i="29" s="1"/>
  <c r="AC508" i="29"/>
  <c r="AC509" i="29" s="1"/>
  <c r="AC837" i="29"/>
  <c r="AC838" i="29" s="1"/>
  <c r="AB747" i="29"/>
  <c r="AB748" i="29" s="1"/>
  <c r="AC553" i="29"/>
  <c r="AC554" i="29" s="1"/>
  <c r="AJ378" i="29"/>
  <c r="X418" i="29"/>
  <c r="X419" i="29" s="1"/>
  <c r="AJ387" i="29"/>
  <c r="AJ382" i="29"/>
  <c r="AD856" i="29"/>
  <c r="AD857" i="29"/>
  <c r="AD781" i="29"/>
  <c r="AD780" i="29"/>
  <c r="AD618" i="29"/>
  <c r="AD617" i="29"/>
  <c r="AC572" i="29"/>
  <c r="AC573" i="29"/>
  <c r="AD811" i="29"/>
  <c r="AD812" i="29"/>
  <c r="AD424" i="29"/>
  <c r="AD423" i="29"/>
  <c r="AD767" i="29"/>
  <c r="AD766" i="29"/>
  <c r="AD631" i="29"/>
  <c r="AD632" i="29"/>
  <c r="AC559" i="29"/>
  <c r="AC558" i="29"/>
  <c r="AD677" i="29"/>
  <c r="AD676" i="29"/>
  <c r="AD469" i="29"/>
  <c r="AD468" i="29"/>
  <c r="AD797" i="29"/>
  <c r="AD798" i="29"/>
  <c r="AD452" i="29"/>
  <c r="AD451" i="29"/>
  <c r="AD513" i="29"/>
  <c r="AD514" i="29"/>
  <c r="AD663" i="29"/>
  <c r="AD662" i="29"/>
  <c r="AD482" i="29"/>
  <c r="AD483" i="29"/>
  <c r="AD825" i="29"/>
  <c r="AD826" i="29"/>
  <c r="AD901" i="29"/>
  <c r="AD902" i="29"/>
  <c r="AD438" i="29"/>
  <c r="AD437" i="29"/>
  <c r="AD542" i="29"/>
  <c r="AD541" i="29"/>
  <c r="AD649" i="29"/>
  <c r="AD648" i="29"/>
  <c r="AD497" i="29"/>
  <c r="AD496" i="29"/>
  <c r="AD753" i="29"/>
  <c r="AD752" i="29"/>
  <c r="AC587" i="29"/>
  <c r="AC586" i="29"/>
  <c r="AD916" i="29"/>
  <c r="AD915" i="29"/>
  <c r="AC722" i="29"/>
  <c r="AC721" i="29"/>
  <c r="AD528" i="29"/>
  <c r="AD527" i="29"/>
  <c r="AD930" i="29"/>
  <c r="AD929" i="29"/>
  <c r="AC708" i="29"/>
  <c r="AC707" i="29"/>
  <c r="AD842" i="29"/>
  <c r="AD843" i="29"/>
  <c r="AD604" i="29"/>
  <c r="AD603" i="29"/>
  <c r="AD870" i="29"/>
  <c r="AD871" i="29"/>
  <c r="AC735" i="29"/>
  <c r="AC736" i="29"/>
  <c r="AB129" i="14"/>
  <c r="AE50" i="29"/>
  <c r="AE885" i="29" s="1"/>
  <c r="AE51" i="29"/>
  <c r="AD1018" i="29"/>
  <c r="AC891" i="29"/>
  <c r="AC1024" i="29" s="1"/>
  <c r="AC890" i="29"/>
  <c r="AC1023" i="29" s="1"/>
  <c r="AC893" i="29"/>
  <c r="AC1026" i="29" s="1"/>
  <c r="AC892" i="29"/>
  <c r="AC1025" i="29" s="1"/>
  <c r="AC888" i="29"/>
  <c r="AC1021" i="29" s="1"/>
  <c r="AC887" i="29"/>
  <c r="AC1020" i="29" s="1"/>
  <c r="AC895" i="29"/>
  <c r="AC1028" i="29" s="1"/>
  <c r="AC889" i="29"/>
  <c r="AC1022" i="29" s="1"/>
  <c r="AC886" i="29"/>
  <c r="AC894" i="29"/>
  <c r="AC1027" i="29" s="1"/>
  <c r="AE555" i="29"/>
  <c r="AF187" i="14"/>
  <c r="AF188" i="14"/>
  <c r="AF465" i="29"/>
  <c r="AF645" i="29"/>
  <c r="AF898" i="29"/>
  <c r="AG54" i="29"/>
  <c r="AG1033" i="29" s="1"/>
  <c r="AF510" i="29"/>
  <c r="N102" i="14"/>
  <c r="N91" i="14"/>
  <c r="O92" i="14" s="1"/>
  <c r="O93" i="14" s="1"/>
  <c r="O94" i="14" s="1"/>
  <c r="P95" i="14" s="1"/>
  <c r="P96" i="14" s="1"/>
  <c r="P97" i="14" s="1"/>
  <c r="Q98" i="14" s="1"/>
  <c r="Z227" i="14"/>
  <c r="Y255" i="14" s="1"/>
  <c r="Z124" i="14"/>
  <c r="Z119" i="14" s="1"/>
  <c r="Z81" i="14"/>
  <c r="AF839" i="29"/>
  <c r="AG48" i="29"/>
  <c r="AF600" i="29"/>
  <c r="AF44" i="29"/>
  <c r="AF1061" i="29" s="1"/>
  <c r="AF420" i="29"/>
  <c r="AF192" i="14"/>
  <c r="AF191" i="14"/>
  <c r="AE75" i="14"/>
  <c r="AH196" i="14"/>
  <c r="AH195" i="14"/>
  <c r="M105" i="14"/>
  <c r="M107" i="14" s="1"/>
  <c r="N106" i="14" s="1"/>
  <c r="M117" i="14"/>
  <c r="M111" i="14" s="1"/>
  <c r="AA227" i="14"/>
  <c r="Z255" i="14" s="1"/>
  <c r="AA124" i="14"/>
  <c r="AA119" i="14" s="1"/>
  <c r="AA81" i="14"/>
  <c r="AF794" i="29"/>
  <c r="AG47" i="29"/>
  <c r="AF749" i="29"/>
  <c r="AG46" i="29"/>
  <c r="L138" i="14"/>
  <c r="L139" i="14" s="1"/>
  <c r="L126" i="14"/>
  <c r="AE704" i="29"/>
  <c r="AF45" i="29"/>
  <c r="AD226" i="14"/>
  <c r="AC254" i="14" s="1"/>
  <c r="AD76" i="14"/>
  <c r="AF131" i="14"/>
  <c r="AG82" i="14" s="1"/>
  <c r="AG943" i="29" s="1"/>
  <c r="AG163" i="14"/>
  <c r="AF22" i="29"/>
  <c r="AF1069" i="29" s="1"/>
  <c r="AF52" i="29"/>
  <c r="AB1084" i="29"/>
  <c r="AA375" i="29"/>
  <c r="K257" i="14" l="1"/>
  <c r="L257" i="14" s="1"/>
  <c r="L1110" i="29"/>
  <c r="AC129" i="14"/>
  <c r="L128" i="14"/>
  <c r="M127" i="14" s="1"/>
  <c r="L147" i="14"/>
  <c r="L148" i="14" s="1"/>
  <c r="AF602" i="29"/>
  <c r="AF630" i="29"/>
  <c r="AF616" i="29"/>
  <c r="AE462" i="29"/>
  <c r="AE461" i="29"/>
  <c r="AE458" i="29"/>
  <c r="AE459" i="29"/>
  <c r="AE453" i="29"/>
  <c r="AE457" i="29"/>
  <c r="AE456" i="29"/>
  <c r="AE454" i="29"/>
  <c r="AE460" i="29"/>
  <c r="AE455" i="29"/>
  <c r="AE775" i="29"/>
  <c r="AE772" i="29"/>
  <c r="AE769" i="29"/>
  <c r="AE774" i="29"/>
  <c r="AE773" i="29"/>
  <c r="AE768" i="29"/>
  <c r="AE777" i="29"/>
  <c r="AE776" i="29"/>
  <c r="AE770" i="29"/>
  <c r="AE771" i="29"/>
  <c r="AE803" i="29"/>
  <c r="AE805" i="29"/>
  <c r="AE807" i="29"/>
  <c r="AE802" i="29"/>
  <c r="AE800" i="29"/>
  <c r="AE808" i="29"/>
  <c r="AE801" i="29"/>
  <c r="AE804" i="29"/>
  <c r="AE799" i="29"/>
  <c r="AE806" i="29"/>
  <c r="AE640" i="29"/>
  <c r="AE633" i="29"/>
  <c r="AE639" i="29"/>
  <c r="AE642" i="29"/>
  <c r="AE636" i="29"/>
  <c r="AE634" i="29"/>
  <c r="AE641" i="29"/>
  <c r="AE637" i="29"/>
  <c r="AE635" i="29"/>
  <c r="AE638" i="29"/>
  <c r="AE432" i="29"/>
  <c r="AE433" i="29"/>
  <c r="AE431" i="29"/>
  <c r="AE434" i="29"/>
  <c r="AE426" i="29"/>
  <c r="AE425" i="29"/>
  <c r="AE430" i="29"/>
  <c r="AE429" i="29"/>
  <c r="AE428" i="29"/>
  <c r="AE427" i="29"/>
  <c r="AE820" i="29"/>
  <c r="AE818" i="29"/>
  <c r="AE817" i="29"/>
  <c r="AE815" i="29"/>
  <c r="AE819" i="29"/>
  <c r="AE816" i="29"/>
  <c r="AE813" i="29"/>
  <c r="AE821" i="29"/>
  <c r="AE814" i="29"/>
  <c r="AE822" i="29"/>
  <c r="AF855" i="29"/>
  <c r="AF841" i="29"/>
  <c r="AF869" i="29"/>
  <c r="AE446" i="29"/>
  <c r="AE439" i="29"/>
  <c r="AE447" i="29"/>
  <c r="AE448" i="29"/>
  <c r="AE441" i="29"/>
  <c r="AE443" i="29"/>
  <c r="AE442" i="29"/>
  <c r="AE444" i="29"/>
  <c r="AE445" i="29"/>
  <c r="AE440" i="29"/>
  <c r="AE666" i="29"/>
  <c r="AE665" i="29"/>
  <c r="AE669" i="29"/>
  <c r="AE673" i="29"/>
  <c r="AE670" i="29"/>
  <c r="AE664" i="29"/>
  <c r="AE672" i="29"/>
  <c r="AE671" i="29"/>
  <c r="AE668" i="29"/>
  <c r="AE667" i="29"/>
  <c r="AE835" i="29"/>
  <c r="AE827" i="29"/>
  <c r="AE833" i="29"/>
  <c r="AE830" i="29"/>
  <c r="AE836" i="29"/>
  <c r="AE828" i="29"/>
  <c r="AE834" i="29"/>
  <c r="AE831" i="29"/>
  <c r="AE829" i="29"/>
  <c r="AE832" i="29"/>
  <c r="AE877" i="29"/>
  <c r="AE876" i="29"/>
  <c r="AE872" i="29"/>
  <c r="AE878" i="29"/>
  <c r="AE879" i="29"/>
  <c r="AE880" i="29"/>
  <c r="AE873" i="29"/>
  <c r="AE881" i="29"/>
  <c r="AE874" i="29"/>
  <c r="AE875" i="29"/>
  <c r="AE684" i="29"/>
  <c r="AE678" i="29"/>
  <c r="AE685" i="29"/>
  <c r="AE682" i="29"/>
  <c r="AE679" i="29"/>
  <c r="AE686" i="29"/>
  <c r="AE681" i="29"/>
  <c r="AE680" i="29"/>
  <c r="AE683" i="29"/>
  <c r="AE687" i="29"/>
  <c r="AE859" i="29"/>
  <c r="AE864" i="29"/>
  <c r="AE863" i="29"/>
  <c r="AE866" i="29"/>
  <c r="AE858" i="29"/>
  <c r="AE865" i="29"/>
  <c r="AE867" i="29"/>
  <c r="AE860" i="29"/>
  <c r="AE862" i="29"/>
  <c r="AE861" i="29"/>
  <c r="AF928" i="29"/>
  <c r="AF914" i="29"/>
  <c r="AF900" i="29"/>
  <c r="AD596" i="29"/>
  <c r="AD588" i="29"/>
  <c r="AD597" i="29"/>
  <c r="AD589" i="29"/>
  <c r="AD592" i="29"/>
  <c r="AD590" i="29"/>
  <c r="AD593" i="29"/>
  <c r="AD595" i="29"/>
  <c r="AD594" i="29"/>
  <c r="AD591" i="29"/>
  <c r="AE657" i="29"/>
  <c r="AE655" i="29"/>
  <c r="AE654" i="29"/>
  <c r="AE652" i="29"/>
  <c r="AE651" i="29"/>
  <c r="AE656" i="29"/>
  <c r="AE650" i="29"/>
  <c r="AE653" i="29"/>
  <c r="AE658" i="29"/>
  <c r="AE659" i="29"/>
  <c r="AE936" i="29"/>
  <c r="AE932" i="29"/>
  <c r="AE934" i="29"/>
  <c r="AE939" i="29"/>
  <c r="AE931" i="29"/>
  <c r="AE935" i="29"/>
  <c r="AE937" i="29"/>
  <c r="AE938" i="29"/>
  <c r="AE933" i="29"/>
  <c r="AE940" i="29"/>
  <c r="AE846" i="29"/>
  <c r="AE845" i="29"/>
  <c r="AE848" i="29"/>
  <c r="AE847" i="29"/>
  <c r="AE851" i="29"/>
  <c r="AE852" i="29"/>
  <c r="AE853" i="29"/>
  <c r="AE850" i="29"/>
  <c r="AE844" i="29"/>
  <c r="AE849" i="29"/>
  <c r="AE706" i="29"/>
  <c r="AE720" i="29"/>
  <c r="AE734" i="29"/>
  <c r="AD578" i="29"/>
  <c r="AD577" i="29"/>
  <c r="AD582" i="29"/>
  <c r="AD579" i="29"/>
  <c r="AD583" i="29"/>
  <c r="AD580" i="29"/>
  <c r="AD575" i="29"/>
  <c r="AD581" i="29"/>
  <c r="AD576" i="29"/>
  <c r="AD574" i="29"/>
  <c r="AD709" i="29"/>
  <c r="AD716" i="29"/>
  <c r="AD718" i="29"/>
  <c r="AD710" i="29"/>
  <c r="AD711" i="29"/>
  <c r="AD712" i="29"/>
  <c r="AD713" i="29"/>
  <c r="AD714" i="29"/>
  <c r="AD717" i="29"/>
  <c r="AD715" i="29"/>
  <c r="AE912" i="29"/>
  <c r="AE904" i="29"/>
  <c r="AE906" i="29"/>
  <c r="AE907" i="29"/>
  <c r="AE903" i="29"/>
  <c r="AE911" i="29"/>
  <c r="AE909" i="29"/>
  <c r="AE910" i="29"/>
  <c r="AE905" i="29"/>
  <c r="AE908" i="29"/>
  <c r="AF422" i="29"/>
  <c r="AF450" i="29"/>
  <c r="AF436" i="29"/>
  <c r="AF647" i="29"/>
  <c r="AF675" i="29"/>
  <c r="AF661" i="29"/>
  <c r="AE557" i="29"/>
  <c r="AE585" i="29"/>
  <c r="AE571" i="29"/>
  <c r="AD567" i="29"/>
  <c r="AD564" i="29"/>
  <c r="AD561" i="29"/>
  <c r="AD563" i="29"/>
  <c r="AD566" i="29"/>
  <c r="AD565" i="29"/>
  <c r="AD568" i="29"/>
  <c r="AD560" i="29"/>
  <c r="AD569" i="29"/>
  <c r="AD562" i="29"/>
  <c r="AD724" i="29"/>
  <c r="AD732" i="29"/>
  <c r="AD723" i="29"/>
  <c r="AD728" i="29"/>
  <c r="AD730" i="29"/>
  <c r="AD731" i="29"/>
  <c r="AD727" i="29"/>
  <c r="AD726" i="29"/>
  <c r="AD729" i="29"/>
  <c r="AD725" i="29"/>
  <c r="AE529" i="29"/>
  <c r="AE536" i="29"/>
  <c r="AE537" i="29"/>
  <c r="AE531" i="29"/>
  <c r="AE538" i="29"/>
  <c r="AE530" i="29"/>
  <c r="AE532" i="29"/>
  <c r="AE535" i="29"/>
  <c r="AE534" i="29"/>
  <c r="AE533" i="29"/>
  <c r="AE924" i="29"/>
  <c r="AE920" i="29"/>
  <c r="AE918" i="29"/>
  <c r="AE919" i="29"/>
  <c r="AE921" i="29"/>
  <c r="AE925" i="29"/>
  <c r="AE926" i="29"/>
  <c r="AE922" i="29"/>
  <c r="AE917" i="29"/>
  <c r="AE923" i="29"/>
  <c r="AE500" i="29"/>
  <c r="AE503" i="29"/>
  <c r="AE505" i="29"/>
  <c r="AE498" i="29"/>
  <c r="AE502" i="29"/>
  <c r="AE504" i="29"/>
  <c r="AE506" i="29"/>
  <c r="AE507" i="29"/>
  <c r="AE501" i="29"/>
  <c r="AE499" i="29"/>
  <c r="AF495" i="29"/>
  <c r="AF481" i="29"/>
  <c r="AF467" i="29"/>
  <c r="AE791" i="29"/>
  <c r="AE786" i="29"/>
  <c r="AE790" i="29"/>
  <c r="AE782" i="29"/>
  <c r="AE783" i="29"/>
  <c r="AE784" i="29"/>
  <c r="AE787" i="29"/>
  <c r="AE785" i="29"/>
  <c r="AE788" i="29"/>
  <c r="AE789" i="29"/>
  <c r="AD739" i="29"/>
  <c r="AD746" i="29"/>
  <c r="AD738" i="29"/>
  <c r="AD737" i="29"/>
  <c r="AD745" i="29"/>
  <c r="AD743" i="29"/>
  <c r="AD742" i="29"/>
  <c r="AD744" i="29"/>
  <c r="AD740" i="29"/>
  <c r="AD741" i="29"/>
  <c r="AE520" i="29"/>
  <c r="AE518" i="29"/>
  <c r="AE522" i="29"/>
  <c r="AE515" i="29"/>
  <c r="AE516" i="29"/>
  <c r="AE517" i="29"/>
  <c r="AE523" i="29"/>
  <c r="AE519" i="29"/>
  <c r="AE521" i="29"/>
  <c r="AE524" i="29"/>
  <c r="AE625" i="29"/>
  <c r="AE620" i="29"/>
  <c r="AE619" i="29"/>
  <c r="AE623" i="29"/>
  <c r="AE624" i="29"/>
  <c r="AE621" i="29"/>
  <c r="AE626" i="29"/>
  <c r="AE627" i="29"/>
  <c r="AE622" i="29"/>
  <c r="AE628" i="29"/>
  <c r="AE487" i="29"/>
  <c r="AE486" i="29"/>
  <c r="AE493" i="29"/>
  <c r="AE484" i="29"/>
  <c r="AE488" i="29"/>
  <c r="AE485" i="29"/>
  <c r="AE489" i="29"/>
  <c r="AE492" i="29"/>
  <c r="AE491" i="29"/>
  <c r="AE490" i="29"/>
  <c r="AF824" i="29"/>
  <c r="AF796" i="29"/>
  <c r="AF810" i="29"/>
  <c r="AF526" i="29"/>
  <c r="AF512" i="29"/>
  <c r="AF540" i="29"/>
  <c r="AF779" i="29"/>
  <c r="AF751" i="29"/>
  <c r="AF765" i="29"/>
  <c r="AE761" i="29"/>
  <c r="AE763" i="29"/>
  <c r="AE755" i="29"/>
  <c r="AE758" i="29"/>
  <c r="AE754" i="29"/>
  <c r="AE756" i="29"/>
  <c r="AE757" i="29"/>
  <c r="AE760" i="29"/>
  <c r="AE759" i="29"/>
  <c r="AE762" i="29"/>
  <c r="AE543" i="29"/>
  <c r="AE545" i="29"/>
  <c r="AE548" i="29"/>
  <c r="AE552" i="29"/>
  <c r="AE544" i="29"/>
  <c r="AE549" i="29"/>
  <c r="AE546" i="29"/>
  <c r="AE551" i="29"/>
  <c r="AE547" i="29"/>
  <c r="AE550" i="29"/>
  <c r="AE611" i="29"/>
  <c r="AE607" i="29"/>
  <c r="AE610" i="29"/>
  <c r="AE608" i="29"/>
  <c r="AE605" i="29"/>
  <c r="AE609" i="29"/>
  <c r="AE606" i="29"/>
  <c r="AE614" i="29"/>
  <c r="AE612" i="29"/>
  <c r="AE613" i="29"/>
  <c r="AE476" i="29"/>
  <c r="AE471" i="29"/>
  <c r="AE477" i="29"/>
  <c r="AE479" i="29"/>
  <c r="AE474" i="29"/>
  <c r="AE473" i="29"/>
  <c r="AE470" i="29"/>
  <c r="AE475" i="29"/>
  <c r="AE472" i="29"/>
  <c r="AE478" i="29"/>
  <c r="Z389" i="29"/>
  <c r="Z385" i="29"/>
  <c r="Z383" i="29"/>
  <c r="Z382" i="29"/>
  <c r="Z381" i="29"/>
  <c r="Z386" i="29"/>
  <c r="Z384" i="29"/>
  <c r="Z388" i="29"/>
  <c r="Z380" i="29"/>
  <c r="Z387" i="29"/>
  <c r="Z414" i="29"/>
  <c r="Z411" i="29"/>
  <c r="Z412" i="29"/>
  <c r="Z410" i="29"/>
  <c r="Z417" i="29"/>
  <c r="Z409" i="29"/>
  <c r="Z413" i="29"/>
  <c r="Z416" i="29"/>
  <c r="Z408" i="29"/>
  <c r="Z415" i="29"/>
  <c r="AA405" i="29"/>
  <c r="AA377" i="29"/>
  <c r="AA391" i="29"/>
  <c r="Z402" i="29"/>
  <c r="Z398" i="29"/>
  <c r="Z394" i="29"/>
  <c r="Z400" i="29"/>
  <c r="Z396" i="29"/>
  <c r="Z397" i="29"/>
  <c r="Z401" i="29"/>
  <c r="Z399" i="29"/>
  <c r="Z395" i="29"/>
  <c r="Z403" i="29"/>
  <c r="W1127" i="29"/>
  <c r="Z392" i="29"/>
  <c r="Z393" i="29"/>
  <c r="Z379" i="29"/>
  <c r="Z378" i="29"/>
  <c r="AD1036" i="29"/>
  <c r="AJ972" i="29"/>
  <c r="X1093" i="29"/>
  <c r="AJ1093" i="29" s="1"/>
  <c r="AB1029" i="29"/>
  <c r="AC990" i="29"/>
  <c r="AC1096" i="29" s="1"/>
  <c r="AC988" i="29"/>
  <c r="M1058" i="29"/>
  <c r="L1058" i="29"/>
  <c r="AD122" i="14"/>
  <c r="AD154" i="14" s="1"/>
  <c r="AD155" i="14" s="1"/>
  <c r="AB1130" i="29"/>
  <c r="M23" i="29"/>
  <c r="AJ969" i="29"/>
  <c r="AB1094" i="29"/>
  <c r="AD1035" i="29"/>
  <c r="AC989" i="29"/>
  <c r="AC1062" i="29"/>
  <c r="AC1063" i="29"/>
  <c r="Z407" i="29"/>
  <c r="Z406" i="29"/>
  <c r="Z967" i="29"/>
  <c r="AE1074" i="29"/>
  <c r="AE1075" i="29" s="1"/>
  <c r="AC1064" i="29"/>
  <c r="AB1049" i="29"/>
  <c r="AD985" i="29"/>
  <c r="AD1042" i="29"/>
  <c r="AD1039" i="29"/>
  <c r="AD1040" i="29"/>
  <c r="AC997" i="29"/>
  <c r="AB966" i="29"/>
  <c r="AB1060" i="29"/>
  <c r="AF690" i="29"/>
  <c r="AF1001" i="29" s="1"/>
  <c r="Y972" i="29"/>
  <c r="AE1034" i="29"/>
  <c r="AD700" i="29"/>
  <c r="AD1011" i="29" s="1"/>
  <c r="AD698" i="29"/>
  <c r="AD699" i="29"/>
  <c r="AD1010" i="29" s="1"/>
  <c r="AC996" i="29"/>
  <c r="AD695" i="29"/>
  <c r="AD1006" i="29" s="1"/>
  <c r="AD693" i="29"/>
  <c r="AD1004" i="29" s="1"/>
  <c r="AD694" i="29"/>
  <c r="AC993" i="29"/>
  <c r="AC987" i="29"/>
  <c r="AC697" i="29"/>
  <c r="AC1008" i="29" s="1"/>
  <c r="AC994" i="29"/>
  <c r="AF984" i="29"/>
  <c r="AB999" i="29"/>
  <c r="AE701" i="29"/>
  <c r="AE1012" i="29" s="1"/>
  <c r="AE696" i="29"/>
  <c r="AE1007" i="29" s="1"/>
  <c r="AE691" i="29"/>
  <c r="AE1002" i="29" s="1"/>
  <c r="AC995" i="29"/>
  <c r="AC692" i="29"/>
  <c r="AC1003" i="29" s="1"/>
  <c r="AC991" i="29"/>
  <c r="AC1097" i="29" s="1"/>
  <c r="AC992" i="29"/>
  <c r="AD1044" i="29"/>
  <c r="AC986" i="29"/>
  <c r="Y973" i="29"/>
  <c r="Y977" i="29"/>
  <c r="Y1103" i="29" s="1"/>
  <c r="Y968" i="29"/>
  <c r="AA1031" i="29"/>
  <c r="AD1046" i="29"/>
  <c r="AC942" i="29"/>
  <c r="AC1048" i="29" s="1"/>
  <c r="AC1047" i="29"/>
  <c r="AD1038" i="29"/>
  <c r="AB998" i="29"/>
  <c r="AD1037" i="29"/>
  <c r="AC896" i="29"/>
  <c r="AC1019" i="29"/>
  <c r="AC1106" i="29" s="1"/>
  <c r="AC1116" i="29" s="1"/>
  <c r="AA1000" i="29"/>
  <c r="AD1043" i="29"/>
  <c r="AD1041" i="29"/>
  <c r="AD1045" i="29"/>
  <c r="AC464" i="29"/>
  <c r="AB1031" i="29"/>
  <c r="Y969" i="29"/>
  <c r="Y979" i="29"/>
  <c r="Y1105" i="29" s="1"/>
  <c r="Y974" i="29"/>
  <c r="Y975" i="29"/>
  <c r="Y971" i="29"/>
  <c r="AJ970" i="29"/>
  <c r="Y976" i="29"/>
  <c r="Y1102" i="29" s="1"/>
  <c r="Y970" i="29"/>
  <c r="Y978" i="29"/>
  <c r="Y1104" i="29" s="1"/>
  <c r="W982" i="29"/>
  <c r="X981" i="29"/>
  <c r="X980" i="29"/>
  <c r="AB703" i="29"/>
  <c r="AB1014" i="29" s="1"/>
  <c r="AA1114" i="29"/>
  <c r="AA702" i="29"/>
  <c r="AA1013" i="29" s="1"/>
  <c r="AA1015" i="29" s="1"/>
  <c r="AJ1114" i="29"/>
  <c r="X1128" i="29"/>
  <c r="AD941" i="29"/>
  <c r="AD837" i="29"/>
  <c r="AD838" i="29" s="1"/>
  <c r="AD688" i="29"/>
  <c r="AD689" i="29" s="1"/>
  <c r="AD508" i="29"/>
  <c r="AD509" i="29" s="1"/>
  <c r="AC598" i="29"/>
  <c r="AC599" i="29" s="1"/>
  <c r="AD463" i="29"/>
  <c r="AD643" i="29"/>
  <c r="AD644" i="29" s="1"/>
  <c r="AC747" i="29"/>
  <c r="AC748" i="29" s="1"/>
  <c r="AD882" i="29"/>
  <c r="AD883" i="29" s="1"/>
  <c r="AD792" i="29"/>
  <c r="AD793" i="29" s="1"/>
  <c r="AD553" i="29"/>
  <c r="AD554" i="29" s="1"/>
  <c r="Y418" i="29"/>
  <c r="Y419" i="29" s="1"/>
  <c r="AJ418" i="29"/>
  <c r="AE451" i="29"/>
  <c r="AE452" i="29"/>
  <c r="AE496" i="29"/>
  <c r="AE497" i="29"/>
  <c r="AD708" i="29"/>
  <c r="AD707" i="29"/>
  <c r="AE528" i="29"/>
  <c r="AE527" i="29"/>
  <c r="AE483" i="29"/>
  <c r="AE482" i="29"/>
  <c r="AD722" i="29"/>
  <c r="AD721" i="29"/>
  <c r="AE542" i="29"/>
  <c r="AE541" i="29"/>
  <c r="AD573" i="29"/>
  <c r="AD572" i="29"/>
  <c r="AE514" i="29"/>
  <c r="AE513" i="29"/>
  <c r="AE825" i="29"/>
  <c r="AE826" i="29"/>
  <c r="AD735" i="29"/>
  <c r="AD736" i="29"/>
  <c r="AE915" i="29"/>
  <c r="AE916" i="29"/>
  <c r="AE767" i="29"/>
  <c r="AE766" i="29"/>
  <c r="AE901" i="29"/>
  <c r="AE902" i="29"/>
  <c r="AE677" i="29"/>
  <c r="AE676" i="29"/>
  <c r="AE753" i="29"/>
  <c r="AE752" i="29"/>
  <c r="AE930" i="29"/>
  <c r="AE929" i="29"/>
  <c r="AE842" i="29"/>
  <c r="AE843" i="29"/>
  <c r="AE649" i="29"/>
  <c r="AE648" i="29"/>
  <c r="AE604" i="29"/>
  <c r="AE603" i="29"/>
  <c r="AD586" i="29"/>
  <c r="AD587" i="29"/>
  <c r="AE780" i="29"/>
  <c r="AE781" i="29"/>
  <c r="AE438" i="29"/>
  <c r="AE437" i="29"/>
  <c r="AE856" i="29"/>
  <c r="AE857" i="29"/>
  <c r="AE663" i="29"/>
  <c r="AE662" i="29"/>
  <c r="AE797" i="29"/>
  <c r="AE798" i="29"/>
  <c r="AE617" i="29"/>
  <c r="AE618" i="29"/>
  <c r="AD559" i="29"/>
  <c r="AD558" i="29"/>
  <c r="AE424" i="29"/>
  <c r="AE423" i="29"/>
  <c r="AE871" i="29"/>
  <c r="AE870" i="29"/>
  <c r="AE468" i="29"/>
  <c r="AE469" i="29"/>
  <c r="AE812" i="29"/>
  <c r="AE811" i="29"/>
  <c r="AE631" i="29"/>
  <c r="AE632" i="29"/>
  <c r="AF51" i="29"/>
  <c r="AF50" i="29"/>
  <c r="AF885" i="29" s="1"/>
  <c r="AD887" i="29"/>
  <c r="AD1020" i="29" s="1"/>
  <c r="AD889" i="29"/>
  <c r="AD1022" i="29" s="1"/>
  <c r="AD886" i="29"/>
  <c r="AD895" i="29"/>
  <c r="AD1028" i="29" s="1"/>
  <c r="AD894" i="29"/>
  <c r="AD1027" i="29" s="1"/>
  <c r="AD890" i="29"/>
  <c r="AD1023" i="29" s="1"/>
  <c r="AD893" i="29"/>
  <c r="AD1026" i="29" s="1"/>
  <c r="AD888" i="29"/>
  <c r="AD1021" i="29" s="1"/>
  <c r="AD892" i="29"/>
  <c r="AD1025" i="29" s="1"/>
  <c r="AD891" i="29"/>
  <c r="AD1024" i="29" s="1"/>
  <c r="AF555" i="29"/>
  <c r="Z6" i="54"/>
  <c r="AG187" i="14"/>
  <c r="AG188" i="14"/>
  <c r="AG898" i="29"/>
  <c r="AH54" i="29"/>
  <c r="AH1033" i="29" s="1"/>
  <c r="AG510" i="29"/>
  <c r="AG645" i="29"/>
  <c r="AG465" i="29"/>
  <c r="O90" i="14"/>
  <c r="N104" i="14"/>
  <c r="N103" i="14"/>
  <c r="O101" i="14" s="1"/>
  <c r="AF704" i="29"/>
  <c r="AG45" i="29"/>
  <c r="AG600" i="29"/>
  <c r="AG839" i="29"/>
  <c r="AH48" i="29"/>
  <c r="L1115" i="29"/>
  <c r="L1129" i="29" s="1"/>
  <c r="AC154" i="14"/>
  <c r="AC155" i="14" s="1"/>
  <c r="AB78" i="14"/>
  <c r="M126" i="14"/>
  <c r="M138" i="14"/>
  <c r="M139" i="14" s="1"/>
  <c r="M141" i="14" s="1"/>
  <c r="M142" i="14" s="1"/>
  <c r="N149" i="14" s="1"/>
  <c r="AG420" i="29"/>
  <c r="Z85" i="14"/>
  <c r="AA86" i="14" s="1"/>
  <c r="Z84" i="14"/>
  <c r="AG794" i="29"/>
  <c r="AH47" i="29"/>
  <c r="AE226" i="14"/>
  <c r="AD254" i="14" s="1"/>
  <c r="AE76" i="14"/>
  <c r="M140" i="14"/>
  <c r="L141" i="14"/>
  <c r="L142" i="14" s="1"/>
  <c r="M149" i="14" s="1"/>
  <c r="AC78" i="14"/>
  <c r="AF75" i="14"/>
  <c r="AG44" i="29"/>
  <c r="AG1061" i="29" s="1"/>
  <c r="AA85" i="14"/>
  <c r="AB86" i="14" s="1"/>
  <c r="AA84" i="14"/>
  <c r="AG192" i="14"/>
  <c r="AG191" i="14"/>
  <c r="AG749" i="29"/>
  <c r="AH46" i="29"/>
  <c r="AG131" i="14"/>
  <c r="AH82" i="14" s="1"/>
  <c r="AH943" i="29" s="1"/>
  <c r="AH163" i="14"/>
  <c r="AH131" i="14" s="1"/>
  <c r="AG22" i="29"/>
  <c r="AG1069" i="29" s="1"/>
  <c r="AG52" i="29"/>
  <c r="AJ1084" i="29"/>
  <c r="AJ973" i="29"/>
  <c r="AJ1104" i="29"/>
  <c r="AJ978" i="29"/>
  <c r="AJ1103" i="29"/>
  <c r="AJ977" i="29"/>
  <c r="AJ975" i="29"/>
  <c r="AJ1105" i="29"/>
  <c r="AJ979" i="29"/>
  <c r="AC1084" i="29"/>
  <c r="AB375" i="29"/>
  <c r="AJ1102" i="29"/>
  <c r="AJ976" i="29"/>
  <c r="AJ974" i="29"/>
  <c r="Q99" i="14"/>
  <c r="Q100" i="14" s="1"/>
  <c r="AD129" i="14" l="1"/>
  <c r="AC1130" i="29"/>
  <c r="M128" i="14"/>
  <c r="N127" i="14" s="1"/>
  <c r="M147" i="14"/>
  <c r="M148" i="14" s="1"/>
  <c r="AF520" i="29"/>
  <c r="AF518" i="29"/>
  <c r="AF516" i="29"/>
  <c r="AF515" i="29"/>
  <c r="AF524" i="29"/>
  <c r="AF523" i="29"/>
  <c r="AF519" i="29"/>
  <c r="AF521" i="29"/>
  <c r="AF517" i="29"/>
  <c r="AF522" i="29"/>
  <c r="AF488" i="29"/>
  <c r="AF489" i="29"/>
  <c r="AF485" i="29"/>
  <c r="AF490" i="29"/>
  <c r="AF493" i="29"/>
  <c r="AF486" i="29"/>
  <c r="AF487" i="29"/>
  <c r="AF492" i="29"/>
  <c r="AF491" i="29"/>
  <c r="AF484" i="29"/>
  <c r="AF678" i="29"/>
  <c r="AF680" i="29"/>
  <c r="AF682" i="29"/>
  <c r="AF679" i="29"/>
  <c r="AF681" i="29"/>
  <c r="AF687" i="29"/>
  <c r="AF684" i="29"/>
  <c r="AF683" i="29"/>
  <c r="AF685" i="29"/>
  <c r="AF686" i="29"/>
  <c r="AF938" i="29"/>
  <c r="AF939" i="29"/>
  <c r="AF934" i="29"/>
  <c r="AF931" i="29"/>
  <c r="AF933" i="29"/>
  <c r="AF932" i="29"/>
  <c r="AF937" i="29"/>
  <c r="AF936" i="29"/>
  <c r="AF940" i="29"/>
  <c r="AF935" i="29"/>
  <c r="AF552" i="29"/>
  <c r="AF549" i="29"/>
  <c r="AF548" i="29"/>
  <c r="AF550" i="29"/>
  <c r="AF546" i="29"/>
  <c r="AF547" i="29"/>
  <c r="AF545" i="29"/>
  <c r="AF544" i="29"/>
  <c r="AF543" i="29"/>
  <c r="AF551" i="29"/>
  <c r="AF479" i="29"/>
  <c r="AF474" i="29"/>
  <c r="AF478" i="29"/>
  <c r="AF475" i="29"/>
  <c r="AF472" i="29"/>
  <c r="AF471" i="29"/>
  <c r="AF473" i="29"/>
  <c r="AF476" i="29"/>
  <c r="AF477" i="29"/>
  <c r="AF470" i="29"/>
  <c r="AF671" i="29"/>
  <c r="AF670" i="29"/>
  <c r="AF673" i="29"/>
  <c r="AF666" i="29"/>
  <c r="AF667" i="29"/>
  <c r="AF665" i="29"/>
  <c r="AF668" i="29"/>
  <c r="AF669" i="29"/>
  <c r="AF672" i="29"/>
  <c r="AF664" i="29"/>
  <c r="AF918" i="29"/>
  <c r="AF923" i="29"/>
  <c r="AF920" i="29"/>
  <c r="AF922" i="29"/>
  <c r="AF921" i="29"/>
  <c r="AF924" i="29"/>
  <c r="AF925" i="29"/>
  <c r="AF926" i="29"/>
  <c r="AF917" i="29"/>
  <c r="AF919" i="29"/>
  <c r="AF865" i="29"/>
  <c r="AF861" i="29"/>
  <c r="AF863" i="29"/>
  <c r="AF866" i="29"/>
  <c r="AF864" i="29"/>
  <c r="AF859" i="29"/>
  <c r="AF858" i="29"/>
  <c r="AF860" i="29"/>
  <c r="AF862" i="29"/>
  <c r="AF867" i="29"/>
  <c r="AG855" i="29"/>
  <c r="AG869" i="29"/>
  <c r="AG841" i="29"/>
  <c r="AG914" i="29"/>
  <c r="AG928" i="29"/>
  <c r="AG1034" i="29" s="1"/>
  <c r="AG900" i="29"/>
  <c r="AG436" i="29"/>
  <c r="AG450" i="29"/>
  <c r="AG422" i="29"/>
  <c r="AF531" i="29"/>
  <c r="AF538" i="29"/>
  <c r="AF537" i="29"/>
  <c r="AF535" i="29"/>
  <c r="AF532" i="29"/>
  <c r="AF529" i="29"/>
  <c r="AF534" i="29"/>
  <c r="AF530" i="29"/>
  <c r="AF536" i="29"/>
  <c r="AF533" i="29"/>
  <c r="AF505" i="29"/>
  <c r="AF507" i="29"/>
  <c r="AF499" i="29"/>
  <c r="AF504" i="29"/>
  <c r="AF506" i="29"/>
  <c r="AF502" i="29"/>
  <c r="AF498" i="29"/>
  <c r="AF503" i="29"/>
  <c r="AF501" i="29"/>
  <c r="AF500" i="29"/>
  <c r="AF656" i="29"/>
  <c r="AF653" i="29"/>
  <c r="AF654" i="29"/>
  <c r="AF652" i="29"/>
  <c r="AF655" i="29"/>
  <c r="AF657" i="29"/>
  <c r="AF659" i="29"/>
  <c r="AF650" i="29"/>
  <c r="AF651" i="29"/>
  <c r="AF658" i="29"/>
  <c r="AG630" i="29"/>
  <c r="AG616" i="29"/>
  <c r="AG602" i="29"/>
  <c r="AG481" i="29"/>
  <c r="AG495" i="29"/>
  <c r="AG467" i="29"/>
  <c r="AF818" i="29"/>
  <c r="AF814" i="29"/>
  <c r="AF816" i="29"/>
  <c r="AF821" i="29"/>
  <c r="AF813" i="29"/>
  <c r="AF817" i="29"/>
  <c r="AF822" i="29"/>
  <c r="AF819" i="29"/>
  <c r="AF815" i="29"/>
  <c r="AF820" i="29"/>
  <c r="AF444" i="29"/>
  <c r="AF442" i="29"/>
  <c r="AF441" i="29"/>
  <c r="AF447" i="29"/>
  <c r="AF445" i="29"/>
  <c r="AF443" i="29"/>
  <c r="AF440" i="29"/>
  <c r="AF439" i="29"/>
  <c r="AF448" i="29"/>
  <c r="AF446" i="29"/>
  <c r="AF808" i="29"/>
  <c r="AF804" i="29"/>
  <c r="AF805" i="29"/>
  <c r="AF799" i="29"/>
  <c r="AF801" i="29"/>
  <c r="AF807" i="29"/>
  <c r="AF800" i="29"/>
  <c r="AF803" i="29"/>
  <c r="AF802" i="29"/>
  <c r="AF806" i="29"/>
  <c r="AF459" i="29"/>
  <c r="AF456" i="29"/>
  <c r="AF457" i="29"/>
  <c r="AF462" i="29"/>
  <c r="AF458" i="29"/>
  <c r="AF461" i="29"/>
  <c r="AF453" i="29"/>
  <c r="AF460" i="29"/>
  <c r="AF454" i="29"/>
  <c r="AF455" i="29"/>
  <c r="AE739" i="29"/>
  <c r="AE746" i="29"/>
  <c r="AE744" i="29"/>
  <c r="AE743" i="29"/>
  <c r="AE742" i="29"/>
  <c r="AE745" i="29"/>
  <c r="AE737" i="29"/>
  <c r="AE738" i="29"/>
  <c r="AE740" i="29"/>
  <c r="AE741" i="29"/>
  <c r="AG751" i="29"/>
  <c r="AG765" i="29"/>
  <c r="AG779" i="29"/>
  <c r="AG661" i="29"/>
  <c r="AG675" i="29"/>
  <c r="AG647" i="29"/>
  <c r="AF774" i="29"/>
  <c r="AF772" i="29"/>
  <c r="AF770" i="29"/>
  <c r="AF769" i="29"/>
  <c r="AF776" i="29"/>
  <c r="AF777" i="29"/>
  <c r="AF768" i="29"/>
  <c r="AF771" i="29"/>
  <c r="AF775" i="29"/>
  <c r="AF773" i="29"/>
  <c r="AF832" i="29"/>
  <c r="AF836" i="29"/>
  <c r="AF835" i="29"/>
  <c r="AF827" i="29"/>
  <c r="AF831" i="29"/>
  <c r="AF829" i="29"/>
  <c r="AF828" i="29"/>
  <c r="AF833" i="29"/>
  <c r="AF830" i="29"/>
  <c r="AF834" i="29"/>
  <c r="AE575" i="29"/>
  <c r="AE574" i="29"/>
  <c r="AE582" i="29"/>
  <c r="AE579" i="29"/>
  <c r="AE576" i="29"/>
  <c r="AE577" i="29"/>
  <c r="AE583" i="29"/>
  <c r="AE578" i="29"/>
  <c r="AE580" i="29"/>
  <c r="AE581" i="29"/>
  <c r="AF434" i="29"/>
  <c r="AF425" i="29"/>
  <c r="AF431" i="29"/>
  <c r="AF428" i="29"/>
  <c r="AF427" i="29"/>
  <c r="AF429" i="29"/>
  <c r="AF430" i="29"/>
  <c r="AF432" i="29"/>
  <c r="AF426" i="29"/>
  <c r="AF433" i="29"/>
  <c r="AE729" i="29"/>
  <c r="AE728" i="29"/>
  <c r="AE727" i="29"/>
  <c r="AE724" i="29"/>
  <c r="AE723" i="29"/>
  <c r="AE732" i="29"/>
  <c r="AE726" i="29"/>
  <c r="AE725" i="29"/>
  <c r="AE731" i="29"/>
  <c r="AE730" i="29"/>
  <c r="AF626" i="29"/>
  <c r="AF620" i="29"/>
  <c r="AF622" i="29"/>
  <c r="AF624" i="29"/>
  <c r="AF619" i="29"/>
  <c r="AF621" i="29"/>
  <c r="AF623" i="29"/>
  <c r="AF627" i="29"/>
  <c r="AF625" i="29"/>
  <c r="AF628" i="29"/>
  <c r="AG824" i="29"/>
  <c r="AG796" i="29"/>
  <c r="AG810" i="29"/>
  <c r="AF706" i="29"/>
  <c r="AF734" i="29"/>
  <c r="AF720" i="29"/>
  <c r="AF757" i="29"/>
  <c r="AF756" i="29"/>
  <c r="AF759" i="29"/>
  <c r="AF761" i="29"/>
  <c r="AF762" i="29"/>
  <c r="AF754" i="29"/>
  <c r="AF763" i="29"/>
  <c r="AF755" i="29"/>
  <c r="AF758" i="29"/>
  <c r="AF760" i="29"/>
  <c r="AE596" i="29"/>
  <c r="AE595" i="29"/>
  <c r="AE588" i="29"/>
  <c r="AE591" i="29"/>
  <c r="AE592" i="29"/>
  <c r="AE589" i="29"/>
  <c r="AE597" i="29"/>
  <c r="AE590" i="29"/>
  <c r="AE593" i="29"/>
  <c r="AE594" i="29"/>
  <c r="AE715" i="29"/>
  <c r="AE710" i="29"/>
  <c r="AE716" i="29"/>
  <c r="AE718" i="29"/>
  <c r="AE717" i="29"/>
  <c r="AE711" i="29"/>
  <c r="AE709" i="29"/>
  <c r="AE712" i="29"/>
  <c r="AE713" i="29"/>
  <c r="AE714" i="29"/>
  <c r="AF881" i="29"/>
  <c r="AF880" i="29"/>
  <c r="AF877" i="29"/>
  <c r="AF872" i="29"/>
  <c r="AF878" i="29"/>
  <c r="AF873" i="29"/>
  <c r="AF879" i="29"/>
  <c r="AF876" i="29"/>
  <c r="AF874" i="29"/>
  <c r="AF875" i="29"/>
  <c r="AF633" i="29"/>
  <c r="AF641" i="29"/>
  <c r="AF634" i="29"/>
  <c r="AF635" i="29"/>
  <c r="AF638" i="29"/>
  <c r="AF636" i="29"/>
  <c r="AF639" i="29"/>
  <c r="AF640" i="29"/>
  <c r="AF637" i="29"/>
  <c r="AF642" i="29"/>
  <c r="AG512" i="29"/>
  <c r="AG540" i="29"/>
  <c r="AG526" i="29"/>
  <c r="AF585" i="29"/>
  <c r="AF571" i="29"/>
  <c r="AF557" i="29"/>
  <c r="AF787" i="29"/>
  <c r="AF782" i="29"/>
  <c r="AF786" i="29"/>
  <c r="AF789" i="29"/>
  <c r="AF790" i="29"/>
  <c r="AF784" i="29"/>
  <c r="AF785" i="29"/>
  <c r="AF791" i="29"/>
  <c r="AF788" i="29"/>
  <c r="AF783" i="29"/>
  <c r="AE569" i="29"/>
  <c r="AE565" i="29"/>
  <c r="AE560" i="29"/>
  <c r="AE562" i="29"/>
  <c r="AE568" i="29"/>
  <c r="AE566" i="29"/>
  <c r="AE567" i="29"/>
  <c r="AE563" i="29"/>
  <c r="AE561" i="29"/>
  <c r="AE564" i="29"/>
  <c r="AF904" i="29"/>
  <c r="AF909" i="29"/>
  <c r="AF910" i="29"/>
  <c r="AF906" i="29"/>
  <c r="AF905" i="29"/>
  <c r="AF903" i="29"/>
  <c r="AF911" i="29"/>
  <c r="AF908" i="29"/>
  <c r="AF907" i="29"/>
  <c r="AF912" i="29"/>
  <c r="AF853" i="29"/>
  <c r="AF850" i="29"/>
  <c r="AF851" i="29"/>
  <c r="AF844" i="29"/>
  <c r="AF847" i="29"/>
  <c r="AF852" i="29"/>
  <c r="AF845" i="29"/>
  <c r="AF848" i="29"/>
  <c r="AF849" i="29"/>
  <c r="AF846" i="29"/>
  <c r="AF612" i="29"/>
  <c r="AF611" i="29"/>
  <c r="AF608" i="29"/>
  <c r="AF610" i="29"/>
  <c r="AF609" i="29"/>
  <c r="AF607" i="29"/>
  <c r="AF605" i="29"/>
  <c r="AF613" i="29"/>
  <c r="AF614" i="29"/>
  <c r="AF606" i="29"/>
  <c r="AA395" i="29"/>
  <c r="AA400" i="29"/>
  <c r="AA398" i="29"/>
  <c r="AA396" i="29"/>
  <c r="AA401" i="29"/>
  <c r="AA397" i="29"/>
  <c r="AA403" i="29"/>
  <c r="AA402" i="29"/>
  <c r="AA394" i="29"/>
  <c r="AA399" i="29"/>
  <c r="AA386" i="29"/>
  <c r="AA385" i="29"/>
  <c r="AA388" i="29"/>
  <c r="AA381" i="29"/>
  <c r="AA389" i="29"/>
  <c r="AA384" i="29"/>
  <c r="AA387" i="29"/>
  <c r="AA382" i="29"/>
  <c r="AA383" i="29"/>
  <c r="AA380" i="29"/>
  <c r="AB405" i="29"/>
  <c r="AB377" i="29"/>
  <c r="AB391" i="29"/>
  <c r="AA411" i="29"/>
  <c r="AA413" i="29"/>
  <c r="AA415" i="29"/>
  <c r="AA410" i="29"/>
  <c r="AA412" i="29"/>
  <c r="AA414" i="29"/>
  <c r="AA417" i="29"/>
  <c r="AA409" i="29"/>
  <c r="AA416" i="29"/>
  <c r="AA408" i="29"/>
  <c r="AD995" i="29"/>
  <c r="AD990" i="29"/>
  <c r="AD1096" i="29" s="1"/>
  <c r="AA378" i="29"/>
  <c r="AA379" i="29"/>
  <c r="AA393" i="29"/>
  <c r="AA392" i="29"/>
  <c r="Y1093" i="29"/>
  <c r="AD997" i="29"/>
  <c r="AC998" i="29"/>
  <c r="X1085" i="29"/>
  <c r="AJ1085" i="29" s="1"/>
  <c r="AC1049" i="29"/>
  <c r="AD993" i="29"/>
  <c r="AB1000" i="29"/>
  <c r="AE122" i="14"/>
  <c r="AG984" i="29"/>
  <c r="AE1041" i="29"/>
  <c r="AC1094" i="29"/>
  <c r="AE1038" i="29"/>
  <c r="AD1064" i="29"/>
  <c r="AF1034" i="29"/>
  <c r="AD992" i="29"/>
  <c r="Y1099" i="29"/>
  <c r="Y1113" i="29" s="1"/>
  <c r="AA406" i="29"/>
  <c r="AA407" i="29"/>
  <c r="AF893" i="29"/>
  <c r="AF1026" i="29" s="1"/>
  <c r="AF1074" i="29"/>
  <c r="AF1075" i="29" s="1"/>
  <c r="AD996" i="29"/>
  <c r="AE985" i="29"/>
  <c r="AD994" i="29"/>
  <c r="AD692" i="29"/>
  <c r="AD1003" i="29" s="1"/>
  <c r="AD1005" i="29"/>
  <c r="AD1063" i="29" s="1"/>
  <c r="AD991" i="29"/>
  <c r="AD1097" i="29" s="1"/>
  <c r="AE1037" i="29"/>
  <c r="AD988" i="29"/>
  <c r="AD697" i="29"/>
  <c r="AD1008" i="29" s="1"/>
  <c r="AD1009" i="29"/>
  <c r="AD1062" i="29" s="1"/>
  <c r="AC966" i="29"/>
  <c r="AC1060" i="29"/>
  <c r="Z978" i="29"/>
  <c r="Z1104" i="29" s="1"/>
  <c r="AD986" i="29"/>
  <c r="AE1046" i="29"/>
  <c r="AC999" i="29"/>
  <c r="AG690" i="29"/>
  <c r="AG1001" i="29" s="1"/>
  <c r="AD989" i="29"/>
  <c r="AE694" i="29"/>
  <c r="AE1005" i="29" s="1"/>
  <c r="AE695" i="29"/>
  <c r="AE1006" i="29" s="1"/>
  <c r="AE693" i="29"/>
  <c r="AD987" i="29"/>
  <c r="AE1035" i="29"/>
  <c r="AE700" i="29"/>
  <c r="AE1011" i="29" s="1"/>
  <c r="AE699" i="29"/>
  <c r="AE1010" i="29" s="1"/>
  <c r="AE698" i="29"/>
  <c r="AE1009" i="29" s="1"/>
  <c r="AE1042" i="29"/>
  <c r="AF701" i="29"/>
  <c r="AF1012" i="29" s="1"/>
  <c r="AF696" i="29"/>
  <c r="AF1007" i="29" s="1"/>
  <c r="AF691" i="29"/>
  <c r="AF1002" i="29" s="1"/>
  <c r="AA967" i="29"/>
  <c r="Z970" i="29"/>
  <c r="AE1036" i="29"/>
  <c r="AE1040" i="29"/>
  <c r="AE1039" i="29"/>
  <c r="AD896" i="29"/>
  <c r="AD1019" i="29"/>
  <c r="AD1106" i="29" s="1"/>
  <c r="AE1045" i="29"/>
  <c r="AD942" i="29"/>
  <c r="AD1048" i="29" s="1"/>
  <c r="AD1047" i="29"/>
  <c r="AD464" i="29"/>
  <c r="AE1043" i="29"/>
  <c r="AF889" i="29"/>
  <c r="AF1022" i="29" s="1"/>
  <c r="AF1018" i="29"/>
  <c r="AB702" i="29"/>
  <c r="AB1013" i="29" s="1"/>
  <c r="AB1015" i="29" s="1"/>
  <c r="AC1029" i="29"/>
  <c r="AC897" i="29"/>
  <c r="AC1030" i="29" s="1"/>
  <c r="AE893" i="29"/>
  <c r="AE1026" i="29" s="1"/>
  <c r="AE1018" i="29"/>
  <c r="AE1044" i="29"/>
  <c r="Z968" i="29"/>
  <c r="Z973" i="29"/>
  <c r="Z979" i="29"/>
  <c r="Z1105" i="29" s="1"/>
  <c r="Z976" i="29"/>
  <c r="Z1102" i="29" s="1"/>
  <c r="Z971" i="29"/>
  <c r="Z977" i="29"/>
  <c r="Z1103" i="29" s="1"/>
  <c r="Z974" i="29"/>
  <c r="Z975" i="29"/>
  <c r="Z969" i="29"/>
  <c r="Z972" i="29"/>
  <c r="X982" i="29"/>
  <c r="AJ419" i="29"/>
  <c r="AJ981" i="29" s="1"/>
  <c r="AJ980" i="29"/>
  <c r="Y981" i="29"/>
  <c r="Y1085" i="29" s="1"/>
  <c r="Y980" i="29"/>
  <c r="AB1114" i="29"/>
  <c r="AE941" i="29"/>
  <c r="AC703" i="29"/>
  <c r="AC1014" i="29" s="1"/>
  <c r="AJ1128" i="29"/>
  <c r="Y1128" i="29"/>
  <c r="Z1128" i="29" s="1"/>
  <c r="AA1128" i="29" s="1"/>
  <c r="AE553" i="29"/>
  <c r="AE554" i="29" s="1"/>
  <c r="AE837" i="29"/>
  <c r="AE838" i="29" s="1"/>
  <c r="AE643" i="29"/>
  <c r="AE644" i="29" s="1"/>
  <c r="AD747" i="29"/>
  <c r="AD748" i="29" s="1"/>
  <c r="AE463" i="29"/>
  <c r="AE792" i="29"/>
  <c r="AE793" i="29" s="1"/>
  <c r="AE508" i="29"/>
  <c r="AE509" i="29" s="1"/>
  <c r="AE688" i="29"/>
  <c r="AE689" i="29" s="1"/>
  <c r="AD598" i="29"/>
  <c r="AD599" i="29" s="1"/>
  <c r="AE882" i="29"/>
  <c r="AE883" i="29" s="1"/>
  <c r="Z418" i="29"/>
  <c r="Z419" i="29" s="1"/>
  <c r="AF663" i="29"/>
  <c r="AF662" i="29"/>
  <c r="AF423" i="29"/>
  <c r="AF424" i="29"/>
  <c r="AF930" i="29"/>
  <c r="AF929" i="29"/>
  <c r="AE587" i="29"/>
  <c r="AE586" i="29"/>
  <c r="AF483" i="29"/>
  <c r="AF482" i="29"/>
  <c r="AF676" i="29"/>
  <c r="AF677" i="29"/>
  <c r="AF780" i="29"/>
  <c r="AF781" i="29"/>
  <c r="AF916" i="29"/>
  <c r="AF915" i="29"/>
  <c r="AE573" i="29"/>
  <c r="AE572" i="29"/>
  <c r="AF497" i="29"/>
  <c r="AF496" i="29"/>
  <c r="AF843" i="29"/>
  <c r="AF842" i="29"/>
  <c r="AF438" i="29"/>
  <c r="AF437" i="29"/>
  <c r="AE708" i="29"/>
  <c r="AE707" i="29"/>
  <c r="AE558" i="29"/>
  <c r="AE559" i="29"/>
  <c r="AF528" i="29"/>
  <c r="AF527" i="29"/>
  <c r="AF856" i="29"/>
  <c r="AF857" i="29"/>
  <c r="AF452" i="29"/>
  <c r="AF451" i="29"/>
  <c r="AE721" i="29"/>
  <c r="AE722" i="29"/>
  <c r="AF542" i="29"/>
  <c r="AF541" i="29"/>
  <c r="AF871" i="29"/>
  <c r="AF870" i="29"/>
  <c r="AE735" i="29"/>
  <c r="AE736" i="29"/>
  <c r="AF514" i="29"/>
  <c r="AF513" i="29"/>
  <c r="AF604" i="29"/>
  <c r="AF603" i="29"/>
  <c r="AF797" i="29"/>
  <c r="AF798" i="29"/>
  <c r="AF752" i="29"/>
  <c r="AF753" i="29"/>
  <c r="AF617" i="29"/>
  <c r="AF618" i="29"/>
  <c r="AF826" i="29"/>
  <c r="AF825" i="29"/>
  <c r="AF649" i="29"/>
  <c r="AF648" i="29"/>
  <c r="AF767" i="29"/>
  <c r="AF766" i="29"/>
  <c r="AF902" i="29"/>
  <c r="AF901" i="29"/>
  <c r="AF632" i="29"/>
  <c r="AF631" i="29"/>
  <c r="AF468" i="29"/>
  <c r="AF469" i="29"/>
  <c r="AF811" i="29"/>
  <c r="AF812" i="29"/>
  <c r="AF887" i="29"/>
  <c r="AF1020" i="29" s="1"/>
  <c r="AF888" i="29"/>
  <c r="AF1021" i="29" s="1"/>
  <c r="AF891" i="29"/>
  <c r="AF1024" i="29" s="1"/>
  <c r="AF892" i="29"/>
  <c r="AF1025" i="29" s="1"/>
  <c r="AE890" i="29"/>
  <c r="AE1023" i="29" s="1"/>
  <c r="AE892" i="29"/>
  <c r="AE1025" i="29" s="1"/>
  <c r="AE887" i="29"/>
  <c r="AE1020" i="29" s="1"/>
  <c r="AE895" i="29"/>
  <c r="AE1028" i="29" s="1"/>
  <c r="AE888" i="29"/>
  <c r="AE1021" i="29" s="1"/>
  <c r="AE891" i="29"/>
  <c r="AE1024" i="29" s="1"/>
  <c r="AE889" i="29"/>
  <c r="AE1022" i="29" s="1"/>
  <c r="AE886" i="29"/>
  <c r="AE894" i="29"/>
  <c r="AE1027" i="29" s="1"/>
  <c r="AF894" i="29"/>
  <c r="AF1027" i="29" s="1"/>
  <c r="AF895" i="29"/>
  <c r="AF1028" i="29" s="1"/>
  <c r="AF886" i="29"/>
  <c r="AG51" i="29"/>
  <c r="AG50" i="29"/>
  <c r="AG885" i="29" s="1"/>
  <c r="AD1116" i="29"/>
  <c r="AD1130" i="29" s="1"/>
  <c r="AG555" i="29"/>
  <c r="AE129" i="14"/>
  <c r="AH188" i="14"/>
  <c r="AH187" i="14"/>
  <c r="N140" i="14"/>
  <c r="AH465" i="29"/>
  <c r="AK38" i="29"/>
  <c r="AH645" i="29"/>
  <c r="AK42" i="29"/>
  <c r="AH898" i="29"/>
  <c r="AK54" i="29"/>
  <c r="AK1033" i="29" s="1"/>
  <c r="AH510" i="29"/>
  <c r="AK39" i="29"/>
  <c r="N83" i="14"/>
  <c r="N225" i="14" s="1"/>
  <c r="M253" i="14" s="1"/>
  <c r="N17" i="29"/>
  <c r="O91" i="14"/>
  <c r="P92" i="14" s="1"/>
  <c r="P93" i="14" s="1"/>
  <c r="P94" i="14" s="1"/>
  <c r="Q95" i="14" s="1"/>
  <c r="Q96" i="14" s="1"/>
  <c r="O87" i="14"/>
  <c r="AH192" i="14"/>
  <c r="AH191" i="14"/>
  <c r="AB227" i="14"/>
  <c r="AA255" i="14" s="1"/>
  <c r="AB124" i="14"/>
  <c r="AB119" i="14" s="1"/>
  <c r="AB81" i="14"/>
  <c r="AH600" i="29"/>
  <c r="AK41" i="29"/>
  <c r="AF226" i="14"/>
  <c r="AE254" i="14" s="1"/>
  <c r="AF76" i="14"/>
  <c r="AC227" i="14"/>
  <c r="AB255" i="14" s="1"/>
  <c r="AC124" i="14"/>
  <c r="AC119" i="14" s="1"/>
  <c r="AC81" i="14"/>
  <c r="AH794" i="29"/>
  <c r="AK47" i="29"/>
  <c r="AH749" i="29"/>
  <c r="AK46" i="29"/>
  <c r="AH420" i="29"/>
  <c r="AK37" i="29"/>
  <c r="L1070" i="29"/>
  <c r="AG704" i="29"/>
  <c r="AH45" i="29"/>
  <c r="AE154" i="14"/>
  <c r="AE155" i="14" s="1"/>
  <c r="AD78" i="14"/>
  <c r="AG75" i="14"/>
  <c r="M1070" i="29"/>
  <c r="M1076" i="29" s="1"/>
  <c r="AH44" i="29"/>
  <c r="AH1061" i="29" s="1"/>
  <c r="AH839" i="29"/>
  <c r="AK48" i="29"/>
  <c r="AH22" i="29"/>
  <c r="AH52" i="29"/>
  <c r="AK52" i="29" s="1"/>
  <c r="AI82" i="14"/>
  <c r="AI943" i="29" s="1"/>
  <c r="AD1084" i="29"/>
  <c r="AC375" i="29"/>
  <c r="X1113" i="29"/>
  <c r="AJ1099" i="29"/>
  <c r="D213" i="54" s="1"/>
  <c r="AH450" i="29" l="1"/>
  <c r="AH436" i="29"/>
  <c r="AH422" i="29"/>
  <c r="AH914" i="29"/>
  <c r="AH900" i="29"/>
  <c r="AH928" i="29"/>
  <c r="AG557" i="29"/>
  <c r="AG571" i="29"/>
  <c r="AG585" i="29"/>
  <c r="AF575" i="29"/>
  <c r="AF576" i="29"/>
  <c r="AF578" i="29"/>
  <c r="AF574" i="29"/>
  <c r="AF583" i="29"/>
  <c r="AF577" i="29"/>
  <c r="AF580" i="29"/>
  <c r="AF579" i="29"/>
  <c r="AF581" i="29"/>
  <c r="AF582" i="29"/>
  <c r="AF740" i="29"/>
  <c r="AF745" i="29"/>
  <c r="AF739" i="29"/>
  <c r="AF741" i="29"/>
  <c r="AF738" i="29"/>
  <c r="AF744" i="29"/>
  <c r="AF742" i="29"/>
  <c r="AF743" i="29"/>
  <c r="AF746" i="29"/>
  <c r="AF737" i="29"/>
  <c r="AG909" i="29"/>
  <c r="AG903" i="29"/>
  <c r="AG904" i="29"/>
  <c r="AG905" i="29"/>
  <c r="AG910" i="29"/>
  <c r="AG908" i="29"/>
  <c r="AG912" i="29"/>
  <c r="AG911" i="29"/>
  <c r="AG907" i="29"/>
  <c r="AG906" i="29"/>
  <c r="AG530" i="29"/>
  <c r="AG533" i="29"/>
  <c r="AG531" i="29"/>
  <c r="AG538" i="29"/>
  <c r="AG534" i="29"/>
  <c r="AG535" i="29"/>
  <c r="AG537" i="29"/>
  <c r="AG529" i="29"/>
  <c r="AG536" i="29"/>
  <c r="AG532" i="29"/>
  <c r="AG815" i="29"/>
  <c r="AG819" i="29"/>
  <c r="AG820" i="29"/>
  <c r="AG821" i="29"/>
  <c r="AG822" i="29"/>
  <c r="AG813" i="29"/>
  <c r="AG814" i="29"/>
  <c r="AG816" i="29"/>
  <c r="AG817" i="29"/>
  <c r="AG818" i="29"/>
  <c r="AG685" i="29"/>
  <c r="AG684" i="29"/>
  <c r="AG681" i="29"/>
  <c r="AG680" i="29"/>
  <c r="AG682" i="29"/>
  <c r="AG678" i="29"/>
  <c r="AG683" i="29"/>
  <c r="AG686" i="29"/>
  <c r="AG679" i="29"/>
  <c r="AG687" i="29"/>
  <c r="AG503" i="29"/>
  <c r="AG499" i="29"/>
  <c r="AG498" i="29"/>
  <c r="AG501" i="29"/>
  <c r="AG502" i="29"/>
  <c r="AG504" i="29"/>
  <c r="AG506" i="29"/>
  <c r="AG500" i="29"/>
  <c r="AG505" i="29"/>
  <c r="AG507" i="29"/>
  <c r="AG925" i="29"/>
  <c r="AG921" i="29"/>
  <c r="AG920" i="29"/>
  <c r="AG923" i="29"/>
  <c r="AG918" i="29"/>
  <c r="AG922" i="29"/>
  <c r="AG917" i="29"/>
  <c r="AG926" i="29"/>
  <c r="AG924" i="29"/>
  <c r="AG919" i="29"/>
  <c r="AG657" i="29"/>
  <c r="AG655" i="29"/>
  <c r="AG654" i="29"/>
  <c r="AG656" i="29"/>
  <c r="AG651" i="29"/>
  <c r="AG659" i="29"/>
  <c r="AG652" i="29"/>
  <c r="AG653" i="29"/>
  <c r="AG650" i="29"/>
  <c r="AG658" i="29"/>
  <c r="AG549" i="29"/>
  <c r="AG547" i="29"/>
  <c r="AG544" i="29"/>
  <c r="AG551" i="29"/>
  <c r="AG552" i="29"/>
  <c r="AG550" i="29"/>
  <c r="AG543" i="29"/>
  <c r="AG545" i="29"/>
  <c r="AG548" i="29"/>
  <c r="AG546" i="29"/>
  <c r="AG805" i="29"/>
  <c r="AG803" i="29"/>
  <c r="AG808" i="29"/>
  <c r="AG800" i="29"/>
  <c r="AG799" i="29"/>
  <c r="AG807" i="29"/>
  <c r="AG804" i="29"/>
  <c r="AG802" i="29"/>
  <c r="AG801" i="29"/>
  <c r="AG806" i="29"/>
  <c r="AG672" i="29"/>
  <c r="AG664" i="29"/>
  <c r="AG667" i="29"/>
  <c r="AG668" i="29"/>
  <c r="AG670" i="29"/>
  <c r="AG673" i="29"/>
  <c r="AG665" i="29"/>
  <c r="AG669" i="29"/>
  <c r="AG671" i="29"/>
  <c r="AG666" i="29"/>
  <c r="AG487" i="29"/>
  <c r="AG489" i="29"/>
  <c r="AG490" i="29"/>
  <c r="AG492" i="29"/>
  <c r="AG484" i="29"/>
  <c r="AG493" i="29"/>
  <c r="AG485" i="29"/>
  <c r="AG486" i="29"/>
  <c r="AG491" i="29"/>
  <c r="AG488" i="29"/>
  <c r="AG847" i="29"/>
  <c r="AG845" i="29"/>
  <c r="AG844" i="29"/>
  <c r="AG846" i="29"/>
  <c r="AG852" i="29"/>
  <c r="AG849" i="29"/>
  <c r="AG850" i="29"/>
  <c r="AG851" i="29"/>
  <c r="AG848" i="29"/>
  <c r="AG853" i="29"/>
  <c r="AH841" i="29"/>
  <c r="AH869" i="29"/>
  <c r="AH855" i="29"/>
  <c r="AH810" i="29"/>
  <c r="AH796" i="29"/>
  <c r="AH824" i="29"/>
  <c r="AH467" i="29"/>
  <c r="AH495" i="29"/>
  <c r="AH481" i="29"/>
  <c r="AG524" i="29"/>
  <c r="AG519" i="29"/>
  <c r="AG517" i="29"/>
  <c r="AG520" i="29"/>
  <c r="AG523" i="29"/>
  <c r="AG515" i="29"/>
  <c r="AG518" i="29"/>
  <c r="AG516" i="29"/>
  <c r="AG522" i="29"/>
  <c r="AG521" i="29"/>
  <c r="AG833" i="29"/>
  <c r="AG836" i="29"/>
  <c r="AG831" i="29"/>
  <c r="AG828" i="29"/>
  <c r="AG832" i="29"/>
  <c r="AG829" i="29"/>
  <c r="AG827" i="29"/>
  <c r="AG834" i="29"/>
  <c r="AG830" i="29"/>
  <c r="AG835" i="29"/>
  <c r="AG784" i="29"/>
  <c r="AG790" i="29"/>
  <c r="AG788" i="29"/>
  <c r="AG787" i="29"/>
  <c r="AG783" i="29"/>
  <c r="AG782" i="29"/>
  <c r="AG791" i="29"/>
  <c r="AG789" i="29"/>
  <c r="AG786" i="29"/>
  <c r="AG785" i="29"/>
  <c r="AG612" i="29"/>
  <c r="AG610" i="29"/>
  <c r="AG609" i="29"/>
  <c r="AG613" i="29"/>
  <c r="AG605" i="29"/>
  <c r="AG614" i="29"/>
  <c r="AG606" i="29"/>
  <c r="AG607" i="29"/>
  <c r="AG608" i="29"/>
  <c r="AG611" i="29"/>
  <c r="AG874" i="29"/>
  <c r="AG873" i="29"/>
  <c r="AG880" i="29"/>
  <c r="AG872" i="29"/>
  <c r="AG879" i="29"/>
  <c r="AG881" i="29"/>
  <c r="AG875" i="29"/>
  <c r="AG876" i="29"/>
  <c r="AG878" i="29"/>
  <c r="AG877" i="29"/>
  <c r="AF714" i="29"/>
  <c r="AF710" i="29"/>
  <c r="AF709" i="29"/>
  <c r="AF717" i="29"/>
  <c r="AF712" i="29"/>
  <c r="AF711" i="29"/>
  <c r="AF713" i="29"/>
  <c r="AF718" i="29"/>
  <c r="AF715" i="29"/>
  <c r="AF716" i="29"/>
  <c r="AG471" i="29"/>
  <c r="AG470" i="29"/>
  <c r="AG472" i="29"/>
  <c r="AG478" i="29"/>
  <c r="AG475" i="29"/>
  <c r="AG474" i="29"/>
  <c r="AG479" i="29"/>
  <c r="AG473" i="29"/>
  <c r="AG476" i="29"/>
  <c r="AG477" i="29"/>
  <c r="AG734" i="29"/>
  <c r="AG720" i="29"/>
  <c r="AG706" i="29"/>
  <c r="AH540" i="29"/>
  <c r="AH526" i="29"/>
  <c r="AH512" i="29"/>
  <c r="AG774" i="29"/>
  <c r="AG775" i="29"/>
  <c r="AG769" i="29"/>
  <c r="AG772" i="29"/>
  <c r="AG771" i="29"/>
  <c r="AG773" i="29"/>
  <c r="AG776" i="29"/>
  <c r="AG777" i="29"/>
  <c r="AG768" i="29"/>
  <c r="AG770" i="29"/>
  <c r="AG627" i="29"/>
  <c r="AG628" i="29"/>
  <c r="AG623" i="29"/>
  <c r="AG622" i="29"/>
  <c r="AG619" i="29"/>
  <c r="AG620" i="29"/>
  <c r="AG625" i="29"/>
  <c r="AG621" i="29"/>
  <c r="AG626" i="29"/>
  <c r="AG624" i="29"/>
  <c r="AG425" i="29"/>
  <c r="AG433" i="29"/>
  <c r="AG427" i="29"/>
  <c r="AG429" i="29"/>
  <c r="AG434" i="29"/>
  <c r="AG426" i="29"/>
  <c r="AG432" i="29"/>
  <c r="AG428" i="29"/>
  <c r="AG430" i="29"/>
  <c r="AG431" i="29"/>
  <c r="AG864" i="29"/>
  <c r="AG866" i="29"/>
  <c r="AG861" i="29"/>
  <c r="AG859" i="29"/>
  <c r="AG858" i="29"/>
  <c r="AG863" i="29"/>
  <c r="AG865" i="29"/>
  <c r="AG860" i="29"/>
  <c r="AG862" i="29"/>
  <c r="AG867" i="29"/>
  <c r="AF591" i="29"/>
  <c r="AF589" i="29"/>
  <c r="AF592" i="29"/>
  <c r="AF596" i="29"/>
  <c r="AF590" i="29"/>
  <c r="AF597" i="29"/>
  <c r="AF588" i="29"/>
  <c r="AF593" i="29"/>
  <c r="AF595" i="29"/>
  <c r="AF594" i="29"/>
  <c r="AG937" i="29"/>
  <c r="AG933" i="29"/>
  <c r="AG932" i="29"/>
  <c r="AG931" i="29"/>
  <c r="AG939" i="29"/>
  <c r="AG938" i="29"/>
  <c r="AG936" i="29"/>
  <c r="AG934" i="29"/>
  <c r="AG935" i="29"/>
  <c r="AG940" i="29"/>
  <c r="AH630" i="29"/>
  <c r="AH602" i="29"/>
  <c r="AH616" i="29"/>
  <c r="AG760" i="29"/>
  <c r="AG754" i="29"/>
  <c r="AG758" i="29"/>
  <c r="AG762" i="29"/>
  <c r="AG757" i="29"/>
  <c r="AG763" i="29"/>
  <c r="AG755" i="29"/>
  <c r="AG756" i="29"/>
  <c r="AG759" i="29"/>
  <c r="AG761" i="29"/>
  <c r="AG638" i="29"/>
  <c r="AG634" i="29"/>
  <c r="AG636" i="29"/>
  <c r="AG642" i="29"/>
  <c r="AG635" i="29"/>
  <c r="AG637" i="29"/>
  <c r="AG639" i="29"/>
  <c r="AG633" i="29"/>
  <c r="AG641" i="29"/>
  <c r="AG640" i="29"/>
  <c r="AG453" i="29"/>
  <c r="AG457" i="29"/>
  <c r="AG455" i="29"/>
  <c r="AG462" i="29"/>
  <c r="AG458" i="29"/>
  <c r="AG460" i="29"/>
  <c r="AG461" i="29"/>
  <c r="AG459" i="29"/>
  <c r="AG454" i="29"/>
  <c r="AG456" i="29"/>
  <c r="AH751" i="29"/>
  <c r="AH765" i="29"/>
  <c r="AH779" i="29"/>
  <c r="AH675" i="29"/>
  <c r="AH661" i="29"/>
  <c r="AH647" i="29"/>
  <c r="AF566" i="29"/>
  <c r="AF561" i="29"/>
  <c r="AF562" i="29"/>
  <c r="AF564" i="29"/>
  <c r="AF563" i="29"/>
  <c r="AF565" i="29"/>
  <c r="AF567" i="29"/>
  <c r="AF569" i="29"/>
  <c r="AF568" i="29"/>
  <c r="AF560" i="29"/>
  <c r="AF730" i="29"/>
  <c r="AF726" i="29"/>
  <c r="AF724" i="29"/>
  <c r="AF727" i="29"/>
  <c r="AF728" i="29"/>
  <c r="AF725" i="29"/>
  <c r="AF729" i="29"/>
  <c r="AF732" i="29"/>
  <c r="AF723" i="29"/>
  <c r="AF731" i="29"/>
  <c r="AG443" i="29"/>
  <c r="AG445" i="29"/>
  <c r="AG444" i="29"/>
  <c r="AG442" i="29"/>
  <c r="AG441" i="29"/>
  <c r="AG446" i="29"/>
  <c r="AG447" i="29"/>
  <c r="AG439" i="29"/>
  <c r="AG448" i="29"/>
  <c r="AG440" i="29"/>
  <c r="AB401" i="29"/>
  <c r="AB403" i="29"/>
  <c r="AB396" i="29"/>
  <c r="AB394" i="29"/>
  <c r="AB399" i="29"/>
  <c r="AB402" i="29"/>
  <c r="AB400" i="29"/>
  <c r="AB395" i="29"/>
  <c r="AB398" i="29"/>
  <c r="AB397" i="29"/>
  <c r="AB387" i="29"/>
  <c r="AB382" i="29"/>
  <c r="AB386" i="29"/>
  <c r="AB388" i="29"/>
  <c r="AB380" i="29"/>
  <c r="AB385" i="29"/>
  <c r="AB383" i="29"/>
  <c r="AB381" i="29"/>
  <c r="AB384" i="29"/>
  <c r="AB389" i="29"/>
  <c r="AC405" i="29"/>
  <c r="AC377" i="29"/>
  <c r="AC391" i="29"/>
  <c r="AB411" i="29"/>
  <c r="AB417" i="29"/>
  <c r="AB408" i="29"/>
  <c r="AB412" i="29"/>
  <c r="AB416" i="29"/>
  <c r="AB413" i="29"/>
  <c r="AB410" i="29"/>
  <c r="AB409" i="29"/>
  <c r="AB414" i="29"/>
  <c r="AB415" i="29"/>
  <c r="N20" i="29"/>
  <c r="N1067" i="29" s="1"/>
  <c r="N1101" i="29" s="1"/>
  <c r="N19" i="29"/>
  <c r="N1066" i="29" s="1"/>
  <c r="N1100" i="29" s="1"/>
  <c r="N18" i="29"/>
  <c r="AE995" i="29"/>
  <c r="Z1093" i="29"/>
  <c r="AB379" i="29"/>
  <c r="AB378" i="29"/>
  <c r="AB392" i="29"/>
  <c r="AB393" i="29"/>
  <c r="AC1000" i="29"/>
  <c r="AH984" i="29"/>
  <c r="AF1043" i="29"/>
  <c r="N228" i="14"/>
  <c r="AE1063" i="29"/>
  <c r="AF122" i="14"/>
  <c r="AF129" i="14" s="1"/>
  <c r="AF890" i="29"/>
  <c r="AF1023" i="29" s="1"/>
  <c r="AF1045" i="29"/>
  <c r="AE987" i="29"/>
  <c r="AF1042" i="29"/>
  <c r="AE1064" i="29"/>
  <c r="AD1094" i="29"/>
  <c r="Z1099" i="29"/>
  <c r="Z1113" i="29" s="1"/>
  <c r="AB407" i="29"/>
  <c r="AB406" i="29"/>
  <c r="AG1074" i="29"/>
  <c r="AG1075" i="29" s="1"/>
  <c r="AD1049" i="29"/>
  <c r="AE692" i="29"/>
  <c r="AE1003" i="29" s="1"/>
  <c r="AE1004" i="29"/>
  <c r="AE1062" i="29" s="1"/>
  <c r="AF1040" i="29"/>
  <c r="AF1044" i="29"/>
  <c r="AE992" i="29"/>
  <c r="AE991" i="29"/>
  <c r="AE1097" i="29" s="1"/>
  <c r="AF1035" i="29"/>
  <c r="AE989" i="29"/>
  <c r="AD999" i="29"/>
  <c r="AA978" i="29"/>
  <c r="AA1104" i="29" s="1"/>
  <c r="AD966" i="29"/>
  <c r="AD1060" i="29"/>
  <c r="AB967" i="29"/>
  <c r="AE986" i="29"/>
  <c r="AH690" i="29"/>
  <c r="AH1001" i="29" s="1"/>
  <c r="AE988" i="29"/>
  <c r="AE996" i="29"/>
  <c r="AG696" i="29"/>
  <c r="AG1007" i="29" s="1"/>
  <c r="AG701" i="29"/>
  <c r="AG1012" i="29" s="1"/>
  <c r="AG691" i="29"/>
  <c r="AG1002" i="29" s="1"/>
  <c r="AF985" i="29"/>
  <c r="AE993" i="29"/>
  <c r="AE997" i="29"/>
  <c r="AF693" i="29"/>
  <c r="AF1004" i="29" s="1"/>
  <c r="AF1062" i="29" s="1"/>
  <c r="AF695" i="29"/>
  <c r="AF1006" i="29" s="1"/>
  <c r="AF1064" i="29" s="1"/>
  <c r="AF694" i="29"/>
  <c r="AF700" i="29"/>
  <c r="AF1011" i="29" s="1"/>
  <c r="AF698" i="29"/>
  <c r="AF1009" i="29" s="1"/>
  <c r="AF699" i="29"/>
  <c r="AF1046" i="29"/>
  <c r="AE990" i="29"/>
  <c r="AE1096" i="29" s="1"/>
  <c r="AE994" i="29"/>
  <c r="AE697" i="29"/>
  <c r="AE1008" i="29" s="1"/>
  <c r="AF1036" i="29"/>
  <c r="AF1038" i="29"/>
  <c r="AE896" i="29"/>
  <c r="AE1019" i="29"/>
  <c r="AF1041" i="29"/>
  <c r="AC1031" i="29"/>
  <c r="AF1037" i="29"/>
  <c r="AE942" i="29"/>
  <c r="AE1048" i="29" s="1"/>
  <c r="AE1047" i="29"/>
  <c r="AF1039" i="29"/>
  <c r="AE464" i="29"/>
  <c r="AD897" i="29"/>
  <c r="AD1030" i="29" s="1"/>
  <c r="AD1029" i="29"/>
  <c r="AD998" i="29"/>
  <c r="AF1019" i="29"/>
  <c r="AA975" i="29"/>
  <c r="AA977" i="29"/>
  <c r="AA1103" i="29" s="1"/>
  <c r="AA973" i="29"/>
  <c r="AA970" i="29"/>
  <c r="AA971" i="29"/>
  <c r="AA979" i="29"/>
  <c r="AA1105" i="29" s="1"/>
  <c r="AA974" i="29"/>
  <c r="AA969" i="29"/>
  <c r="AA972" i="29"/>
  <c r="AA976" i="29"/>
  <c r="AA1102" i="29" s="1"/>
  <c r="AA968" i="29"/>
  <c r="Y982" i="29"/>
  <c r="AJ982" i="29"/>
  <c r="Z981" i="29"/>
  <c r="Z1085" i="29" s="1"/>
  <c r="Z980" i="29"/>
  <c r="AC1114" i="29"/>
  <c r="AB1128" i="29"/>
  <c r="AF941" i="29"/>
  <c r="AD703" i="29"/>
  <c r="AD1014" i="29" s="1"/>
  <c r="AC702" i="29"/>
  <c r="AC1013" i="29" s="1"/>
  <c r="AC1015" i="29" s="1"/>
  <c r="AE747" i="29"/>
  <c r="AE748" i="29" s="1"/>
  <c r="AF643" i="29"/>
  <c r="AF644" i="29" s="1"/>
  <c r="AF792" i="29"/>
  <c r="AF793" i="29" s="1"/>
  <c r="AE598" i="29"/>
  <c r="AE599" i="29" s="1"/>
  <c r="AF463" i="29"/>
  <c r="AF508" i="29"/>
  <c r="AF509" i="29" s="1"/>
  <c r="AF837" i="29"/>
  <c r="AF838" i="29" s="1"/>
  <c r="AF553" i="29"/>
  <c r="AF554" i="29" s="1"/>
  <c r="AF688" i="29"/>
  <c r="AF689" i="29" s="1"/>
  <c r="AF882" i="29"/>
  <c r="AF883" i="29" s="1"/>
  <c r="AA418" i="29"/>
  <c r="AA419" i="29" s="1"/>
  <c r="AG483" i="29"/>
  <c r="AG482" i="29"/>
  <c r="AG632" i="29"/>
  <c r="AG631" i="29"/>
  <c r="AF707" i="29"/>
  <c r="AF708" i="29"/>
  <c r="AG649" i="29"/>
  <c r="AG648" i="29"/>
  <c r="AG469" i="29"/>
  <c r="AG468" i="29"/>
  <c r="AG618" i="29"/>
  <c r="AG617" i="29"/>
  <c r="AG541" i="29"/>
  <c r="AG542" i="29"/>
  <c r="AF587" i="29"/>
  <c r="AF586" i="29"/>
  <c r="AG603" i="29"/>
  <c r="AG604" i="29"/>
  <c r="AG826" i="29"/>
  <c r="AG825" i="29"/>
  <c r="AF721" i="29"/>
  <c r="AF722" i="29"/>
  <c r="AG753" i="29"/>
  <c r="AG752" i="29"/>
  <c r="AG677" i="29"/>
  <c r="AG676" i="29"/>
  <c r="AG497" i="29"/>
  <c r="AG496" i="29"/>
  <c r="AG901" i="29"/>
  <c r="AG902" i="29"/>
  <c r="AF735" i="29"/>
  <c r="AF736" i="29"/>
  <c r="AG766" i="29"/>
  <c r="AG767" i="29"/>
  <c r="AG662" i="29"/>
  <c r="AG663" i="29"/>
  <c r="AG915" i="29"/>
  <c r="AG916" i="29"/>
  <c r="AG437" i="29"/>
  <c r="AG438" i="29"/>
  <c r="AG781" i="29"/>
  <c r="AG780" i="29"/>
  <c r="AG929" i="29"/>
  <c r="AG930" i="29"/>
  <c r="AG843" i="29"/>
  <c r="AG842" i="29"/>
  <c r="AG423" i="29"/>
  <c r="AG424" i="29"/>
  <c r="AG514" i="29"/>
  <c r="AG513" i="29"/>
  <c r="AF572" i="29"/>
  <c r="AF573" i="29"/>
  <c r="AG798" i="29"/>
  <c r="AG797" i="29"/>
  <c r="AG857" i="29"/>
  <c r="AG856" i="29"/>
  <c r="AG452" i="29"/>
  <c r="AG451" i="29"/>
  <c r="AG528" i="29"/>
  <c r="AG527" i="29"/>
  <c r="AF558" i="29"/>
  <c r="AF559" i="29"/>
  <c r="AG811" i="29"/>
  <c r="AG812" i="29"/>
  <c r="AG871" i="29"/>
  <c r="AG870" i="29"/>
  <c r="AH51" i="29"/>
  <c r="AH50" i="29"/>
  <c r="AH885" i="29" s="1"/>
  <c r="Y221" i="54"/>
  <c r="AH555" i="29"/>
  <c r="AK40" i="29"/>
  <c r="AE78" i="14"/>
  <c r="M1115" i="29"/>
  <c r="M1129" i="29" s="1"/>
  <c r="AK465" i="29"/>
  <c r="AK510" i="29"/>
  <c r="AK645" i="29"/>
  <c r="AK898" i="29"/>
  <c r="O88" i="14"/>
  <c r="P89" i="14" s="1"/>
  <c r="P90" i="14" s="1"/>
  <c r="P91" i="14" s="1"/>
  <c r="Q92" i="14" s="1"/>
  <c r="Q93" i="14" s="1"/>
  <c r="O102" i="14"/>
  <c r="AI17" i="29"/>
  <c r="N105" i="14"/>
  <c r="N107" i="14" s="1"/>
  <c r="O106" i="14" s="1"/>
  <c r="N117" i="14"/>
  <c r="N111" i="14" s="1"/>
  <c r="AG226" i="14"/>
  <c r="AF254" i="14" s="1"/>
  <c r="AG76" i="14"/>
  <c r="AK1061" i="29"/>
  <c r="AK44" i="29"/>
  <c r="AK839" i="29"/>
  <c r="AH704" i="29"/>
  <c r="AK45" i="29"/>
  <c r="L1076" i="29"/>
  <c r="AH75" i="14"/>
  <c r="AD227" i="14"/>
  <c r="AC255" i="14" s="1"/>
  <c r="AD124" i="14"/>
  <c r="AD119" i="14" s="1"/>
  <c r="AD81" i="14"/>
  <c r="AK420" i="29"/>
  <c r="AC84" i="14"/>
  <c r="AC85" i="14"/>
  <c r="AD86" i="14" s="1"/>
  <c r="AK600" i="29"/>
  <c r="AK794" i="29"/>
  <c r="AB84" i="14"/>
  <c r="AB85" i="14"/>
  <c r="AC86" i="14" s="1"/>
  <c r="AK749" i="29"/>
  <c r="AH1069" i="29"/>
  <c r="AK1069" i="29" s="1"/>
  <c r="AK22" i="29"/>
  <c r="AJ1113" i="29"/>
  <c r="X1127" i="29"/>
  <c r="Q97" i="14"/>
  <c r="R98" i="14" s="1"/>
  <c r="AE1084" i="29"/>
  <c r="AD375" i="29"/>
  <c r="AF896" i="29" l="1"/>
  <c r="AA1093" i="29"/>
  <c r="AH758" i="29"/>
  <c r="AH763" i="29"/>
  <c r="AH754" i="29"/>
  <c r="AH761" i="29"/>
  <c r="AH756" i="29"/>
  <c r="AH757" i="29"/>
  <c r="AH755" i="29"/>
  <c r="AH759" i="29"/>
  <c r="AH760" i="29"/>
  <c r="AH762" i="29"/>
  <c r="AH614" i="29"/>
  <c r="AH613" i="29"/>
  <c r="AH607" i="29"/>
  <c r="AH605" i="29"/>
  <c r="AK605" i="29" s="1"/>
  <c r="AH610" i="29"/>
  <c r="AK610" i="29" s="1"/>
  <c r="AH611" i="29"/>
  <c r="AH608" i="29"/>
  <c r="AH612" i="29"/>
  <c r="AH609" i="29"/>
  <c r="AH606" i="29"/>
  <c r="AH552" i="29"/>
  <c r="AH543" i="29"/>
  <c r="AK543" i="29" s="1"/>
  <c r="AH547" i="29"/>
  <c r="AH544" i="29"/>
  <c r="AH545" i="29"/>
  <c r="AH550" i="29"/>
  <c r="AH546" i="29"/>
  <c r="AH549" i="29"/>
  <c r="AH548" i="29"/>
  <c r="AH551" i="29"/>
  <c r="AK551" i="29" s="1"/>
  <c r="AH863" i="29"/>
  <c r="AH859" i="29"/>
  <c r="AH860" i="29"/>
  <c r="AH865" i="29"/>
  <c r="AH867" i="29"/>
  <c r="AH864" i="29"/>
  <c r="AH858" i="29"/>
  <c r="AH866" i="29"/>
  <c r="AK866" i="29" s="1"/>
  <c r="AH861" i="29"/>
  <c r="AK861" i="29" s="1"/>
  <c r="AH862" i="29"/>
  <c r="AG576" i="29"/>
  <c r="AG579" i="29"/>
  <c r="AG577" i="29"/>
  <c r="AG574" i="29"/>
  <c r="AG580" i="29"/>
  <c r="AG578" i="29"/>
  <c r="AG575" i="29"/>
  <c r="AG581" i="29"/>
  <c r="AG582" i="29"/>
  <c r="AG583" i="29"/>
  <c r="AG726" i="29"/>
  <c r="AG727" i="29"/>
  <c r="AG732" i="29"/>
  <c r="AG724" i="29"/>
  <c r="AG729" i="29"/>
  <c r="AG725" i="29"/>
  <c r="AG730" i="29"/>
  <c r="AG728" i="29"/>
  <c r="AG731" i="29"/>
  <c r="AG723" i="29"/>
  <c r="AH487" i="29"/>
  <c r="AK487" i="29" s="1"/>
  <c r="AH488" i="29"/>
  <c r="AK488" i="29" s="1"/>
  <c r="AH484" i="29"/>
  <c r="AK484" i="29" s="1"/>
  <c r="AH489" i="29"/>
  <c r="AH492" i="29"/>
  <c r="AH491" i="29"/>
  <c r="AH490" i="29"/>
  <c r="AH485" i="29"/>
  <c r="AH493" i="29"/>
  <c r="AK493" i="29" s="1"/>
  <c r="AH486" i="29"/>
  <c r="AH852" i="29"/>
  <c r="AH848" i="29"/>
  <c r="AH846" i="29"/>
  <c r="AH851" i="29"/>
  <c r="AH845" i="29"/>
  <c r="AH847" i="29"/>
  <c r="AH850" i="29"/>
  <c r="AH849" i="29"/>
  <c r="AH844" i="29"/>
  <c r="AK844" i="29" s="1"/>
  <c r="AH853" i="29"/>
  <c r="AH938" i="29"/>
  <c r="AH939" i="29"/>
  <c r="AH934" i="29"/>
  <c r="AH935" i="29"/>
  <c r="AH931" i="29"/>
  <c r="AH937" i="29"/>
  <c r="AH933" i="29"/>
  <c r="AK933" i="29" s="1"/>
  <c r="AH932" i="29"/>
  <c r="AH936" i="29"/>
  <c r="AH940" i="29"/>
  <c r="AH652" i="29"/>
  <c r="AH658" i="29"/>
  <c r="AH656" i="29"/>
  <c r="AH659" i="29"/>
  <c r="AK659" i="29" s="1"/>
  <c r="AH650" i="29"/>
  <c r="AK650" i="29" s="1"/>
  <c r="AH655" i="29"/>
  <c r="AH651" i="29"/>
  <c r="AH654" i="29"/>
  <c r="AH657" i="29"/>
  <c r="AH653" i="29"/>
  <c r="AG742" i="29"/>
  <c r="AG746" i="29"/>
  <c r="AG741" i="29"/>
  <c r="AG740" i="29"/>
  <c r="AG737" i="29"/>
  <c r="AG738" i="29"/>
  <c r="AG745" i="29"/>
  <c r="AG744" i="29"/>
  <c r="AG739" i="29"/>
  <c r="AG743" i="29"/>
  <c r="AH498" i="29"/>
  <c r="AK498" i="29" s="1"/>
  <c r="AH505" i="29"/>
  <c r="AH501" i="29"/>
  <c r="AH506" i="29"/>
  <c r="AH499" i="29"/>
  <c r="AH503" i="29"/>
  <c r="AH500" i="29"/>
  <c r="AH507" i="29"/>
  <c r="AH504" i="29"/>
  <c r="AK504" i="29" s="1"/>
  <c r="AH502" i="29"/>
  <c r="AH908" i="29"/>
  <c r="AH906" i="29"/>
  <c r="AH903" i="29"/>
  <c r="AH907" i="29"/>
  <c r="AH905" i="29"/>
  <c r="AH911" i="29"/>
  <c r="AH904" i="29"/>
  <c r="AH909" i="29"/>
  <c r="AH912" i="29"/>
  <c r="AH910" i="29"/>
  <c r="AG718" i="29"/>
  <c r="AG711" i="29"/>
  <c r="AG713" i="29"/>
  <c r="AG710" i="29"/>
  <c r="AG709" i="29"/>
  <c r="AG712" i="29"/>
  <c r="AG714" i="29"/>
  <c r="AG716" i="29"/>
  <c r="AG715" i="29"/>
  <c r="AG717" i="29"/>
  <c r="AH872" i="29"/>
  <c r="AH879" i="29"/>
  <c r="AK879" i="29" s="1"/>
  <c r="AH880" i="29"/>
  <c r="AK880" i="29" s="1"/>
  <c r="AH881" i="29"/>
  <c r="AH874" i="29"/>
  <c r="AH876" i="29"/>
  <c r="AH877" i="29"/>
  <c r="AH878" i="29"/>
  <c r="AH873" i="29"/>
  <c r="AH875" i="29"/>
  <c r="AK875" i="29" s="1"/>
  <c r="AG568" i="29"/>
  <c r="AG560" i="29"/>
  <c r="AG565" i="29"/>
  <c r="AG564" i="29"/>
  <c r="AG566" i="29"/>
  <c r="AG569" i="29"/>
  <c r="AG561" i="29"/>
  <c r="AG563" i="29"/>
  <c r="AG562" i="29"/>
  <c r="AG567" i="29"/>
  <c r="AH669" i="29"/>
  <c r="AH673" i="29"/>
  <c r="AH666" i="29"/>
  <c r="AH664" i="29"/>
  <c r="AH672" i="29"/>
  <c r="AH668" i="29"/>
  <c r="AK668" i="29" s="1"/>
  <c r="AH665" i="29"/>
  <c r="AK665" i="29" s="1"/>
  <c r="AH667" i="29"/>
  <c r="AH671" i="29"/>
  <c r="AH670" i="29"/>
  <c r="AH479" i="29"/>
  <c r="AH470" i="29"/>
  <c r="AH471" i="29"/>
  <c r="AH478" i="29"/>
  <c r="AK478" i="29" s="1"/>
  <c r="AH472" i="29"/>
  <c r="AH473" i="29"/>
  <c r="AH475" i="29"/>
  <c r="AH477" i="29"/>
  <c r="AH476" i="29"/>
  <c r="AH474" i="29"/>
  <c r="AH919" i="29"/>
  <c r="AH923" i="29"/>
  <c r="AH926" i="29"/>
  <c r="AH922" i="29"/>
  <c r="AH917" i="29"/>
  <c r="AH918" i="29"/>
  <c r="AH924" i="29"/>
  <c r="AH925" i="29"/>
  <c r="AH920" i="29"/>
  <c r="AH921" i="29"/>
  <c r="AH682" i="29"/>
  <c r="AK682" i="29" s="1"/>
  <c r="AH684" i="29"/>
  <c r="AH679" i="29"/>
  <c r="AH680" i="29"/>
  <c r="AH681" i="29"/>
  <c r="AH683" i="29"/>
  <c r="AH686" i="29"/>
  <c r="AH678" i="29"/>
  <c r="AK678" i="29" s="1"/>
  <c r="AH685" i="29"/>
  <c r="AK685" i="29" s="1"/>
  <c r="AH687" i="29"/>
  <c r="AH834" i="29"/>
  <c r="AH835" i="29"/>
  <c r="AH833" i="29"/>
  <c r="AH828" i="29"/>
  <c r="AH827" i="29"/>
  <c r="AH830" i="29"/>
  <c r="AH829" i="29"/>
  <c r="AK829" i="29" s="1"/>
  <c r="AH832" i="29"/>
  <c r="AH831" i="29"/>
  <c r="AH836" i="29"/>
  <c r="AH425" i="29"/>
  <c r="AH426" i="29"/>
  <c r="AH428" i="29"/>
  <c r="AH432" i="29"/>
  <c r="AH434" i="29"/>
  <c r="AH433" i="29"/>
  <c r="AH427" i="29"/>
  <c r="AH431" i="29"/>
  <c r="AH429" i="29"/>
  <c r="AH430" i="29"/>
  <c r="AH639" i="29"/>
  <c r="AH635" i="29"/>
  <c r="AK635" i="29" s="1"/>
  <c r="AH636" i="29"/>
  <c r="AK636" i="29" s="1"/>
  <c r="AH638" i="29"/>
  <c r="AH637" i="29"/>
  <c r="AH633" i="29"/>
  <c r="AH641" i="29"/>
  <c r="AH634" i="29"/>
  <c r="AH642" i="29"/>
  <c r="AH640" i="29"/>
  <c r="AK640" i="29" s="1"/>
  <c r="AH791" i="29"/>
  <c r="AH784" i="29"/>
  <c r="AH787" i="29"/>
  <c r="AH782" i="29"/>
  <c r="AH788" i="29"/>
  <c r="AH789" i="29"/>
  <c r="AH785" i="29"/>
  <c r="AH783" i="29"/>
  <c r="AK783" i="29" s="1"/>
  <c r="AH786" i="29"/>
  <c r="AK786" i="29" s="1"/>
  <c r="AH790" i="29"/>
  <c r="AH522" i="29"/>
  <c r="AH521" i="29"/>
  <c r="AH523" i="29"/>
  <c r="AH515" i="29"/>
  <c r="AH517" i="29"/>
  <c r="AH518" i="29"/>
  <c r="AH520" i="29"/>
  <c r="AH519" i="29"/>
  <c r="AH524" i="29"/>
  <c r="AH516" i="29"/>
  <c r="AH806" i="29"/>
  <c r="AH808" i="29"/>
  <c r="AH807" i="29"/>
  <c r="AK807" i="29" s="1"/>
  <c r="AH804" i="29"/>
  <c r="AH800" i="29"/>
  <c r="AH799" i="29"/>
  <c r="AH801" i="29"/>
  <c r="AH802" i="29"/>
  <c r="AH803" i="29"/>
  <c r="AH805" i="29"/>
  <c r="AH446" i="29"/>
  <c r="AH447" i="29"/>
  <c r="AK447" i="29" s="1"/>
  <c r="AH445" i="29"/>
  <c r="AK445" i="29" s="1"/>
  <c r="AH439" i="29"/>
  <c r="AH443" i="29"/>
  <c r="AH444" i="29"/>
  <c r="AH442" i="29"/>
  <c r="AH441" i="29"/>
  <c r="AH440" i="29"/>
  <c r="AH448" i="29"/>
  <c r="AK448" i="29" s="1"/>
  <c r="AH557" i="29"/>
  <c r="AH571" i="29"/>
  <c r="AH585" i="29"/>
  <c r="AH720" i="29"/>
  <c r="AH706" i="29"/>
  <c r="AH734" i="29"/>
  <c r="AH776" i="29"/>
  <c r="AH768" i="29"/>
  <c r="AH772" i="29"/>
  <c r="AH777" i="29"/>
  <c r="AH775" i="29"/>
  <c r="AH769" i="29"/>
  <c r="AH773" i="29"/>
  <c r="AH771" i="29"/>
  <c r="AH774" i="29"/>
  <c r="AH770" i="29"/>
  <c r="AK770" i="29" s="1"/>
  <c r="AH628" i="29"/>
  <c r="AH621" i="29"/>
  <c r="AH626" i="29"/>
  <c r="AH622" i="29"/>
  <c r="AH624" i="29"/>
  <c r="AH627" i="29"/>
  <c r="AH625" i="29"/>
  <c r="AH619" i="29"/>
  <c r="AK619" i="29" s="1"/>
  <c r="AH623" i="29"/>
  <c r="AK623" i="29" s="1"/>
  <c r="AH620" i="29"/>
  <c r="AH537" i="29"/>
  <c r="AH529" i="29"/>
  <c r="AH536" i="29"/>
  <c r="AH532" i="29"/>
  <c r="AH533" i="29"/>
  <c r="AK533" i="29" s="1"/>
  <c r="AH535" i="29"/>
  <c r="AK535" i="29" s="1"/>
  <c r="AH534" i="29"/>
  <c r="AK534" i="29" s="1"/>
  <c r="AH538" i="29"/>
  <c r="AH530" i="29"/>
  <c r="AH531" i="29"/>
  <c r="AH822" i="29"/>
  <c r="AH820" i="29"/>
  <c r="AH813" i="29"/>
  <c r="AH816" i="29"/>
  <c r="AH814" i="29"/>
  <c r="AK814" i="29" s="1"/>
  <c r="AH817" i="29"/>
  <c r="AH818" i="29"/>
  <c r="AH819" i="29"/>
  <c r="AH815" i="29"/>
  <c r="AH821" i="29"/>
  <c r="AG592" i="29"/>
  <c r="AG593" i="29"/>
  <c r="AG591" i="29"/>
  <c r="AG590" i="29"/>
  <c r="AG594" i="29"/>
  <c r="AG597" i="29"/>
  <c r="AG589" i="29"/>
  <c r="AG595" i="29"/>
  <c r="AG588" i="29"/>
  <c r="AG596" i="29"/>
  <c r="AH457" i="29"/>
  <c r="AK457" i="29" s="1"/>
  <c r="AH453" i="29"/>
  <c r="AH456" i="29"/>
  <c r="AH454" i="29"/>
  <c r="AH461" i="29"/>
  <c r="AH455" i="29"/>
  <c r="AH459" i="29"/>
  <c r="AH462" i="29"/>
  <c r="AK462" i="29" s="1"/>
  <c r="AH460" i="29"/>
  <c r="AK460" i="29" s="1"/>
  <c r="AH458" i="29"/>
  <c r="AC397" i="29"/>
  <c r="AC399" i="29"/>
  <c r="AC395" i="29"/>
  <c r="AC396" i="29"/>
  <c r="AC402" i="29"/>
  <c r="AC394" i="29"/>
  <c r="AC398" i="29"/>
  <c r="AC403" i="29"/>
  <c r="AC401" i="29"/>
  <c r="AC400" i="29"/>
  <c r="AC388" i="29"/>
  <c r="AC382" i="29"/>
  <c r="AC389" i="29"/>
  <c r="AC386" i="29"/>
  <c r="AC384" i="29"/>
  <c r="AC381" i="29"/>
  <c r="AC380" i="29"/>
  <c r="AC387" i="29"/>
  <c r="AC385" i="29"/>
  <c r="AC383" i="29"/>
  <c r="AC415" i="29"/>
  <c r="AC414" i="29"/>
  <c r="AC417" i="29"/>
  <c r="AC410" i="29"/>
  <c r="AC413" i="29"/>
  <c r="AC412" i="29"/>
  <c r="AC409" i="29"/>
  <c r="AC416" i="29"/>
  <c r="AC408" i="29"/>
  <c r="AC411" i="29"/>
  <c r="AD391" i="29"/>
  <c r="AD405" i="29"/>
  <c r="AD377" i="29"/>
  <c r="AI20" i="29"/>
  <c r="AI19" i="29"/>
  <c r="AI18" i="29"/>
  <c r="AC378" i="29"/>
  <c r="AC379" i="29"/>
  <c r="AC393" i="29"/>
  <c r="AC392" i="29"/>
  <c r="AF992" i="29"/>
  <c r="AH1034" i="29"/>
  <c r="M256" i="14"/>
  <c r="AD1000" i="29"/>
  <c r="AF990" i="29"/>
  <c r="AF1096" i="29" s="1"/>
  <c r="AG1036" i="29"/>
  <c r="AE1049" i="29"/>
  <c r="AG122" i="14"/>
  <c r="N23" i="29"/>
  <c r="AI23" i="29" s="1"/>
  <c r="AG1042" i="29"/>
  <c r="AE1106" i="29"/>
  <c r="AE1116" i="29" s="1"/>
  <c r="AE1130" i="29" s="1"/>
  <c r="AG1040" i="29"/>
  <c r="AF1106" i="29"/>
  <c r="AF1116" i="29" s="1"/>
  <c r="AE1094" i="29"/>
  <c r="AA1099" i="29"/>
  <c r="AA1113" i="29" s="1"/>
  <c r="AC407" i="29"/>
  <c r="AC406" i="29"/>
  <c r="AF995" i="29"/>
  <c r="AF988" i="29"/>
  <c r="AF692" i="29"/>
  <c r="AF1003" i="29" s="1"/>
  <c r="AF1005" i="29"/>
  <c r="AF996" i="29"/>
  <c r="AC967" i="29"/>
  <c r="AF994" i="29"/>
  <c r="AH1074" i="29"/>
  <c r="AH1075" i="29" s="1"/>
  <c r="AG985" i="29"/>
  <c r="AF697" i="29"/>
  <c r="AF1008" i="29" s="1"/>
  <c r="AF1010" i="29"/>
  <c r="N1065" i="29"/>
  <c r="AB970" i="29"/>
  <c r="AE966" i="29"/>
  <c r="AE1060" i="29"/>
  <c r="AF987" i="29"/>
  <c r="AF993" i="29"/>
  <c r="AG1035" i="29"/>
  <c r="AF997" i="29"/>
  <c r="AF986" i="29"/>
  <c r="AG1045" i="29"/>
  <c r="AG695" i="29"/>
  <c r="AG1006" i="29" s="1"/>
  <c r="AG693" i="29"/>
  <c r="AG1004" i="29" s="1"/>
  <c r="AG694" i="29"/>
  <c r="AG1005" i="29" s="1"/>
  <c r="AF991" i="29"/>
  <c r="AF1097" i="29" s="1"/>
  <c r="AG699" i="29"/>
  <c r="AG1010" i="29" s="1"/>
  <c r="AG698" i="29"/>
  <c r="AG1009" i="29" s="1"/>
  <c r="AG700" i="29"/>
  <c r="AG1011" i="29" s="1"/>
  <c r="AH691" i="29"/>
  <c r="AH1002" i="29" s="1"/>
  <c r="AH701" i="29"/>
  <c r="AH1012" i="29" s="1"/>
  <c r="AH696" i="29"/>
  <c r="AH1007" i="29" s="1"/>
  <c r="AF989" i="29"/>
  <c r="AK1001" i="29"/>
  <c r="AK690" i="29"/>
  <c r="AK984" i="29"/>
  <c r="AB975" i="29"/>
  <c r="AB971" i="29"/>
  <c r="AB976" i="29"/>
  <c r="AB1102" i="29" s="1"/>
  <c r="AB969" i="29"/>
  <c r="AE998" i="29"/>
  <c r="AG1039" i="29"/>
  <c r="AE999" i="29"/>
  <c r="AG1041" i="29"/>
  <c r="AH889" i="29"/>
  <c r="AH1022" i="29" s="1"/>
  <c r="AH1018" i="29"/>
  <c r="AG1046" i="29"/>
  <c r="AF1029" i="29"/>
  <c r="AF897" i="29"/>
  <c r="AF1030" i="29" s="1"/>
  <c r="AB979" i="29"/>
  <c r="AB1105" i="29" s="1"/>
  <c r="AF464" i="29"/>
  <c r="AE897" i="29"/>
  <c r="AE1030" i="29" s="1"/>
  <c r="AE1029" i="29"/>
  <c r="AG1037" i="29"/>
  <c r="AG1038" i="29"/>
  <c r="AF942" i="29"/>
  <c r="AF1048" i="29" s="1"/>
  <c r="AF1047" i="29"/>
  <c r="AG891" i="29"/>
  <c r="AG1024" i="29" s="1"/>
  <c r="AG1018" i="29"/>
  <c r="AG1043" i="29"/>
  <c r="AG1044" i="29"/>
  <c r="AD1031" i="29"/>
  <c r="AB974" i="29"/>
  <c r="AB977" i="29"/>
  <c r="AB1103" i="29" s="1"/>
  <c r="AB973" i="29"/>
  <c r="AB978" i="29"/>
  <c r="AB1104" i="29" s="1"/>
  <c r="AB968" i="29"/>
  <c r="AB972" i="29"/>
  <c r="Z982" i="29"/>
  <c r="AA981" i="29"/>
  <c r="AA1085" i="29" s="1"/>
  <c r="AA980" i="29"/>
  <c r="AC1128" i="29"/>
  <c r="AD1114" i="29"/>
  <c r="AD702" i="29"/>
  <c r="AD1013" i="29" s="1"/>
  <c r="AD1015" i="29" s="1"/>
  <c r="AE703" i="29"/>
  <c r="AE1014" i="29" s="1"/>
  <c r="AG941" i="29"/>
  <c r="AG553" i="29"/>
  <c r="AG554" i="29" s="1"/>
  <c r="AG463" i="29"/>
  <c r="AG792" i="29"/>
  <c r="AG793" i="29" s="1"/>
  <c r="AG837" i="29"/>
  <c r="AG838" i="29" s="1"/>
  <c r="AF747" i="29"/>
  <c r="AF748" i="29" s="1"/>
  <c r="AF598" i="29"/>
  <c r="AF599" i="29" s="1"/>
  <c r="AG882" i="29"/>
  <c r="AG883" i="29" s="1"/>
  <c r="AG643" i="29"/>
  <c r="AG644" i="29" s="1"/>
  <c r="AG508" i="29"/>
  <c r="AG509" i="29" s="1"/>
  <c r="AG688" i="29"/>
  <c r="AG689" i="29" s="1"/>
  <c r="AB418" i="29"/>
  <c r="AB419" i="29" s="1"/>
  <c r="AG886" i="29"/>
  <c r="AG889" i="29"/>
  <c r="AG1022" i="29" s="1"/>
  <c r="AK479" i="29"/>
  <c r="AK475" i="29"/>
  <c r="AK471" i="29"/>
  <c r="AK474" i="29"/>
  <c r="AK470" i="29"/>
  <c r="AK473" i="29"/>
  <c r="AH469" i="29"/>
  <c r="AK469" i="29" s="1"/>
  <c r="AK476" i="29"/>
  <c r="AH468" i="29"/>
  <c r="AK467" i="29"/>
  <c r="AK684" i="29"/>
  <c r="AK687" i="29"/>
  <c r="AK683" i="29"/>
  <c r="AK679" i="29"/>
  <c r="AH677" i="29"/>
  <c r="AK677" i="29" s="1"/>
  <c r="AK686" i="29"/>
  <c r="AK681" i="29"/>
  <c r="AH676" i="29"/>
  <c r="AK676" i="29" s="1"/>
  <c r="AK675" i="29"/>
  <c r="AK925" i="29"/>
  <c r="AK926" i="29"/>
  <c r="AK919" i="29"/>
  <c r="AH915" i="29"/>
  <c r="AK915" i="29" s="1"/>
  <c r="AK924" i="29"/>
  <c r="AK922" i="29"/>
  <c r="AK918" i="29"/>
  <c r="AK921" i="29"/>
  <c r="AK917" i="29"/>
  <c r="AK920" i="29"/>
  <c r="AH916" i="29"/>
  <c r="AK916" i="29" s="1"/>
  <c r="AK923" i="29"/>
  <c r="AK914" i="29"/>
  <c r="AK459" i="29"/>
  <c r="AK455" i="29"/>
  <c r="AH451" i="29"/>
  <c r="AK451" i="29" s="1"/>
  <c r="AK458" i="29"/>
  <c r="AK454" i="29"/>
  <c r="AK461" i="29"/>
  <c r="AK453" i="29"/>
  <c r="AK456" i="29"/>
  <c r="AH452" i="29"/>
  <c r="AK452" i="29" s="1"/>
  <c r="AK450" i="29"/>
  <c r="AK492" i="29"/>
  <c r="AK491" i="29"/>
  <c r="AH483" i="29"/>
  <c r="AK483" i="29" s="1"/>
  <c r="AK490" i="29"/>
  <c r="AK486" i="29"/>
  <c r="AH482" i="29"/>
  <c r="AK489" i="29"/>
  <c r="AK485" i="29"/>
  <c r="AK481" i="29"/>
  <c r="AK670" i="29"/>
  <c r="AK666" i="29"/>
  <c r="AH662" i="29"/>
  <c r="AK662" i="29" s="1"/>
  <c r="AK673" i="29"/>
  <c r="AK669" i="29"/>
  <c r="AK664" i="29"/>
  <c r="AK672" i="29"/>
  <c r="AK667" i="29"/>
  <c r="AH663" i="29"/>
  <c r="AK663" i="29" s="1"/>
  <c r="AK671" i="29"/>
  <c r="AK661" i="29"/>
  <c r="AK624" i="29"/>
  <c r="AK620" i="29"/>
  <c r="AK627" i="29"/>
  <c r="AK626" i="29"/>
  <c r="AH618" i="29"/>
  <c r="AK618" i="29" s="1"/>
  <c r="AK625" i="29"/>
  <c r="AH617" i="29"/>
  <c r="AK617" i="29" s="1"/>
  <c r="AK622" i="29"/>
  <c r="AK621" i="29"/>
  <c r="AK616" i="29"/>
  <c r="AH901" i="29"/>
  <c r="AH902" i="29"/>
  <c r="AK900" i="29"/>
  <c r="AK881" i="29"/>
  <c r="AK877" i="29"/>
  <c r="AK878" i="29"/>
  <c r="AK874" i="29"/>
  <c r="AH870" i="29"/>
  <c r="AK870" i="29" s="1"/>
  <c r="AK873" i="29"/>
  <c r="AH871" i="29"/>
  <c r="AK871" i="29" s="1"/>
  <c r="AK876" i="29"/>
  <c r="AK872" i="29"/>
  <c r="AK869" i="29"/>
  <c r="AK505" i="29"/>
  <c r="AK501" i="29"/>
  <c r="AH497" i="29"/>
  <c r="AK497" i="29" s="1"/>
  <c r="AK500" i="29"/>
  <c r="AH496" i="29"/>
  <c r="AK496" i="29" s="1"/>
  <c r="AK499" i="29"/>
  <c r="AK502" i="29"/>
  <c r="AK503" i="29"/>
  <c r="AK506" i="29"/>
  <c r="AK507" i="29"/>
  <c r="AK495" i="29"/>
  <c r="AK937" i="29"/>
  <c r="AH929" i="29"/>
  <c r="AK929" i="29" s="1"/>
  <c r="AK938" i="29"/>
  <c r="AK934" i="29"/>
  <c r="AH930" i="29"/>
  <c r="AK930" i="29" s="1"/>
  <c r="AK936" i="29"/>
  <c r="AK931" i="29"/>
  <c r="AK939" i="29"/>
  <c r="AK940" i="29"/>
  <c r="AK932" i="29"/>
  <c r="AK935" i="29"/>
  <c r="AK928" i="29"/>
  <c r="AK50" i="29"/>
  <c r="AG572" i="29"/>
  <c r="AG573" i="29"/>
  <c r="AG736" i="29"/>
  <c r="AG735" i="29"/>
  <c r="AK762" i="29"/>
  <c r="AK757" i="29"/>
  <c r="AH753" i="29"/>
  <c r="AK753" i="29" s="1"/>
  <c r="AK760" i="29"/>
  <c r="AK763" i="29"/>
  <c r="AK759" i="29"/>
  <c r="AK755" i="29"/>
  <c r="AK758" i="29"/>
  <c r="AH752" i="29"/>
  <c r="AK754" i="29"/>
  <c r="AK751" i="29"/>
  <c r="AG559" i="29"/>
  <c r="AG558" i="29"/>
  <c r="AG708" i="29"/>
  <c r="AG707" i="29"/>
  <c r="AK774" i="29"/>
  <c r="AH767" i="29"/>
  <c r="AK767" i="29" s="1"/>
  <c r="AK775" i="29"/>
  <c r="AH766" i="29"/>
  <c r="AK766" i="29" s="1"/>
  <c r="AK776" i="29"/>
  <c r="AK773" i="29"/>
  <c r="AK768" i="29"/>
  <c r="AK771" i="29"/>
  <c r="AK769" i="29"/>
  <c r="AK777" i="29"/>
  <c r="AK772" i="29"/>
  <c r="AK765" i="29"/>
  <c r="AK523" i="29"/>
  <c r="AK519" i="29"/>
  <c r="AK515" i="29"/>
  <c r="AK521" i="29"/>
  <c r="AH513" i="29"/>
  <c r="AK524" i="29"/>
  <c r="AK520" i="29"/>
  <c r="AK516" i="29"/>
  <c r="AH514" i="29"/>
  <c r="AK514" i="29" s="1"/>
  <c r="AK518" i="29"/>
  <c r="AK512" i="29"/>
  <c r="AG586" i="29"/>
  <c r="AG587" i="29"/>
  <c r="AG721" i="29"/>
  <c r="AG722" i="29"/>
  <c r="AK808" i="29"/>
  <c r="AK804" i="29"/>
  <c r="AK803" i="29"/>
  <c r="AK800" i="29"/>
  <c r="AK799" i="29"/>
  <c r="AH797" i="29"/>
  <c r="AH798" i="29"/>
  <c r="AK798" i="29" s="1"/>
  <c r="AK802" i="29"/>
  <c r="AK805" i="29"/>
  <c r="AK796" i="29"/>
  <c r="AK791" i="29"/>
  <c r="AK787" i="29"/>
  <c r="AK790" i="29"/>
  <c r="AK784" i="29"/>
  <c r="AK785" i="29"/>
  <c r="AK782" i="29"/>
  <c r="AK788" i="29"/>
  <c r="AK789" i="29"/>
  <c r="AH781" i="29"/>
  <c r="AK781" i="29" s="1"/>
  <c r="AH780" i="29"/>
  <c r="AK780" i="29" s="1"/>
  <c r="AK779" i="29"/>
  <c r="AH424" i="29"/>
  <c r="AH423" i="29"/>
  <c r="AK422" i="29"/>
  <c r="AK536" i="29"/>
  <c r="AK532" i="29"/>
  <c r="AH528" i="29"/>
  <c r="AK528" i="29" s="1"/>
  <c r="AK531" i="29"/>
  <c r="AH527" i="29"/>
  <c r="AK527" i="29" s="1"/>
  <c r="AK538" i="29"/>
  <c r="AK530" i="29"/>
  <c r="AK537" i="29"/>
  <c r="AK529" i="29"/>
  <c r="AK526" i="29"/>
  <c r="AK641" i="29"/>
  <c r="AK637" i="29"/>
  <c r="AK633" i="29"/>
  <c r="AH632" i="29"/>
  <c r="AK632" i="29" s="1"/>
  <c r="AK642" i="29"/>
  <c r="AK634" i="29"/>
  <c r="AK639" i="29"/>
  <c r="AH631" i="29"/>
  <c r="AK631" i="29" s="1"/>
  <c r="AK638" i="29"/>
  <c r="AK630" i="29"/>
  <c r="AK821" i="29"/>
  <c r="AK817" i="29"/>
  <c r="AK813" i="29"/>
  <c r="AK819" i="29"/>
  <c r="AK822" i="29"/>
  <c r="AK820" i="29"/>
  <c r="AK815" i="29"/>
  <c r="AH812" i="29"/>
  <c r="AK812" i="29" s="1"/>
  <c r="AK818" i="29"/>
  <c r="AK816" i="29"/>
  <c r="AH811" i="29"/>
  <c r="AK811" i="29" s="1"/>
  <c r="AK810" i="29"/>
  <c r="AK865" i="29"/>
  <c r="AH857" i="29"/>
  <c r="AK857" i="29" s="1"/>
  <c r="AK862" i="29"/>
  <c r="AK863" i="29"/>
  <c r="AK860" i="29"/>
  <c r="AK867" i="29"/>
  <c r="AK864" i="29"/>
  <c r="AK858" i="29"/>
  <c r="AH856" i="29"/>
  <c r="AK856" i="29" s="1"/>
  <c r="AK859" i="29"/>
  <c r="AK855" i="29"/>
  <c r="AK1012" i="29" s="1"/>
  <c r="AK446" i="29"/>
  <c r="AK442" i="29"/>
  <c r="AH438" i="29"/>
  <c r="AK438" i="29" s="1"/>
  <c r="AK441" i="29"/>
  <c r="AH437" i="29"/>
  <c r="AK437" i="29" s="1"/>
  <c r="AK444" i="29"/>
  <c r="AK440" i="29"/>
  <c r="AK443" i="29"/>
  <c r="AK439" i="29"/>
  <c r="AK436" i="29"/>
  <c r="AK549" i="29"/>
  <c r="AK545" i="29"/>
  <c r="AH541" i="29"/>
  <c r="AK541" i="29" s="1"/>
  <c r="AK552" i="29"/>
  <c r="AK548" i="29"/>
  <c r="AK544" i="29"/>
  <c r="AK547" i="29"/>
  <c r="AK550" i="29"/>
  <c r="AK546" i="29"/>
  <c r="AH542" i="29"/>
  <c r="AK542" i="29" s="1"/>
  <c r="AK540" i="29"/>
  <c r="AK653" i="29"/>
  <c r="AH649" i="29"/>
  <c r="AK649" i="29" s="1"/>
  <c r="AK656" i="29"/>
  <c r="AH648" i="29"/>
  <c r="AK655" i="29"/>
  <c r="AK651" i="29"/>
  <c r="AK654" i="29"/>
  <c r="AK658" i="29"/>
  <c r="AK647" i="29"/>
  <c r="AK614" i="29"/>
  <c r="AK606" i="29"/>
  <c r="AK608" i="29"/>
  <c r="AK611" i="29"/>
  <c r="AK609" i="29"/>
  <c r="AK613" i="29"/>
  <c r="AH604" i="29"/>
  <c r="AK604" i="29" s="1"/>
  <c r="AH603" i="29"/>
  <c r="AK602" i="29"/>
  <c r="AK835" i="29"/>
  <c r="AK831" i="29"/>
  <c r="AK832" i="29"/>
  <c r="AK833" i="29"/>
  <c r="AK836" i="29"/>
  <c r="AK830" i="29"/>
  <c r="AH826" i="29"/>
  <c r="AK826" i="29" s="1"/>
  <c r="AK834" i="29"/>
  <c r="AK827" i="29"/>
  <c r="AH825" i="29"/>
  <c r="AK825" i="29" s="1"/>
  <c r="AK828" i="29"/>
  <c r="AK824" i="29"/>
  <c r="AH843" i="29"/>
  <c r="AK843" i="29" s="1"/>
  <c r="AH842" i="29"/>
  <c r="AK841" i="29"/>
  <c r="AG888" i="29"/>
  <c r="AG1021" i="29" s="1"/>
  <c r="AG892" i="29"/>
  <c r="AG1025" i="29" s="1"/>
  <c r="AG887" i="29"/>
  <c r="AG1020" i="29" s="1"/>
  <c r="AG893" i="29"/>
  <c r="AG1026" i="29" s="1"/>
  <c r="AG890" i="29"/>
  <c r="AG1023" i="29" s="1"/>
  <c r="AG895" i="29"/>
  <c r="AG1028" i="29" s="1"/>
  <c r="AG894" i="29"/>
  <c r="AG1027" i="29" s="1"/>
  <c r="AF154" i="14"/>
  <c r="AF155" i="14" s="1"/>
  <c r="AH888" i="29"/>
  <c r="AH1021" i="29" s="1"/>
  <c r="AH891" i="29"/>
  <c r="AH1024" i="29" s="1"/>
  <c r="AH892" i="29"/>
  <c r="AH1025" i="29" s="1"/>
  <c r="AH893" i="29"/>
  <c r="AH894" i="29"/>
  <c r="AH1027" i="29" s="1"/>
  <c r="AH895" i="29"/>
  <c r="AH1028" i="29" s="1"/>
  <c r="AK885" i="29"/>
  <c r="AK1018" i="29" s="1"/>
  <c r="AH886" i="29"/>
  <c r="AH890" i="29"/>
  <c r="AH1023" i="29" s="1"/>
  <c r="AH887" i="29"/>
  <c r="AH1020" i="29" s="1"/>
  <c r="AK555" i="29"/>
  <c r="P87" i="14"/>
  <c r="P102" i="14" s="1"/>
  <c r="P104" i="14" s="1"/>
  <c r="N126" i="14"/>
  <c r="N138" i="14"/>
  <c r="N139" i="14" s="1"/>
  <c r="O104" i="14"/>
  <c r="O103" i="14"/>
  <c r="P101" i="14" s="1"/>
  <c r="AK51" i="29"/>
  <c r="AK704" i="29"/>
  <c r="AE227" i="14"/>
  <c r="AD255" i="14" s="1"/>
  <c r="AE124" i="14"/>
  <c r="AE119" i="14" s="1"/>
  <c r="AE81" i="14"/>
  <c r="AD85" i="14"/>
  <c r="AE86" i="14" s="1"/>
  <c r="AD84" i="14"/>
  <c r="AH226" i="14"/>
  <c r="AG254" i="14" s="1"/>
  <c r="AH76" i="14"/>
  <c r="AI75" i="14"/>
  <c r="Y1127" i="29"/>
  <c r="Z1127" i="29" s="1"/>
  <c r="AJ1127" i="29"/>
  <c r="AE375" i="29"/>
  <c r="AF1084" i="29"/>
  <c r="R99" i="14"/>
  <c r="R100" i="14" s="1"/>
  <c r="Q94" i="14"/>
  <c r="R95" i="14" s="1"/>
  <c r="M257" i="14" l="1"/>
  <c r="N1110" i="29"/>
  <c r="N128" i="14"/>
  <c r="O127" i="14" s="1"/>
  <c r="N147" i="14"/>
  <c r="N148" i="14" s="1"/>
  <c r="AF1031" i="29"/>
  <c r="AH577" i="29"/>
  <c r="AH580" i="29"/>
  <c r="AK580" i="29" s="1"/>
  <c r="AH574" i="29"/>
  <c r="AH582" i="29"/>
  <c r="AH581" i="29"/>
  <c r="AH583" i="29"/>
  <c r="AH575" i="29"/>
  <c r="AH579" i="29"/>
  <c r="AK579" i="29" s="1"/>
  <c r="AH576" i="29"/>
  <c r="AK576" i="29" s="1"/>
  <c r="AH578" i="29"/>
  <c r="AK578" i="29" s="1"/>
  <c r="AH564" i="29"/>
  <c r="AK564" i="29" s="1"/>
  <c r="AH568" i="29"/>
  <c r="AH563" i="29"/>
  <c r="AH560" i="29"/>
  <c r="AH561" i="29"/>
  <c r="AK561" i="29" s="1"/>
  <c r="AH569" i="29"/>
  <c r="AK569" i="29" s="1"/>
  <c r="AH565" i="29"/>
  <c r="AH562" i="29"/>
  <c r="AH567" i="29"/>
  <c r="AH566" i="29"/>
  <c r="AH743" i="29"/>
  <c r="AH739" i="29"/>
  <c r="AH746" i="29"/>
  <c r="AH741" i="29"/>
  <c r="AH742" i="29"/>
  <c r="AK742" i="29" s="1"/>
  <c r="AH737" i="29"/>
  <c r="AH745" i="29"/>
  <c r="AK745" i="29" s="1"/>
  <c r="AH740" i="29"/>
  <c r="AH738" i="29"/>
  <c r="AH744" i="29"/>
  <c r="AH716" i="29"/>
  <c r="AH710" i="29"/>
  <c r="AK710" i="29" s="1"/>
  <c r="AH709" i="29"/>
  <c r="AH715" i="29"/>
  <c r="AH714" i="29"/>
  <c r="AH713" i="29"/>
  <c r="AH712" i="29"/>
  <c r="AH711" i="29"/>
  <c r="AH718" i="29"/>
  <c r="AH717" i="29"/>
  <c r="AH727" i="29"/>
  <c r="AH723" i="29"/>
  <c r="AH728" i="29"/>
  <c r="AH731" i="29"/>
  <c r="AH725" i="29"/>
  <c r="AH726" i="29"/>
  <c r="AH729" i="29"/>
  <c r="AH730" i="29"/>
  <c r="AH732" i="29"/>
  <c r="AK732" i="29" s="1"/>
  <c r="AH724" i="29"/>
  <c r="AH593" i="29"/>
  <c r="AK593" i="29" s="1"/>
  <c r="AH595" i="29"/>
  <c r="AH596" i="29"/>
  <c r="AH588" i="29"/>
  <c r="AH597" i="29"/>
  <c r="AK597" i="29" s="1"/>
  <c r="AH592" i="29"/>
  <c r="AH589" i="29"/>
  <c r="AK589" i="29" s="1"/>
  <c r="AH594" i="29"/>
  <c r="AK594" i="29" s="1"/>
  <c r="AH590" i="29"/>
  <c r="AK590" i="29" s="1"/>
  <c r="AH591" i="29"/>
  <c r="AD396" i="29"/>
  <c r="AD397" i="29"/>
  <c r="AD400" i="29"/>
  <c r="AD401" i="29"/>
  <c r="AD398" i="29"/>
  <c r="AD394" i="29"/>
  <c r="AD402" i="29"/>
  <c r="AD403" i="29"/>
  <c r="AD395" i="29"/>
  <c r="AD399" i="29"/>
  <c r="AD411" i="29"/>
  <c r="AD408" i="29"/>
  <c r="AD415" i="29"/>
  <c r="AD409" i="29"/>
  <c r="AD414" i="29"/>
  <c r="AD412" i="29"/>
  <c r="AD416" i="29"/>
  <c r="AD410" i="29"/>
  <c r="AD413" i="29"/>
  <c r="AD417" i="29"/>
  <c r="AE391" i="29"/>
  <c r="AE405" i="29"/>
  <c r="AE377" i="29"/>
  <c r="AD389" i="29"/>
  <c r="AD386" i="29"/>
  <c r="AD381" i="29"/>
  <c r="AD388" i="29"/>
  <c r="AD384" i="29"/>
  <c r="AD387" i="29"/>
  <c r="AD380" i="29"/>
  <c r="AD382" i="29"/>
  <c r="AD385" i="29"/>
  <c r="AD383" i="29"/>
  <c r="AG989" i="29"/>
  <c r="AD393" i="29"/>
  <c r="AD392" i="29"/>
  <c r="AD379" i="29"/>
  <c r="AD378" i="29"/>
  <c r="AB1093" i="29"/>
  <c r="AF1094" i="29"/>
  <c r="N1058" i="29"/>
  <c r="N1086" i="29"/>
  <c r="AH122" i="14"/>
  <c r="AF1130" i="29"/>
  <c r="AG986" i="29"/>
  <c r="AG988" i="29"/>
  <c r="AG996" i="29"/>
  <c r="AG1063" i="29"/>
  <c r="AF1063" i="29"/>
  <c r="AG991" i="29"/>
  <c r="AG1097" i="29" s="1"/>
  <c r="AG995" i="29"/>
  <c r="AK889" i="29"/>
  <c r="AK1022" i="29" s="1"/>
  <c r="AB1099" i="29"/>
  <c r="AB1113" i="29" s="1"/>
  <c r="AA1127" i="29"/>
  <c r="AD406" i="29"/>
  <c r="AD407" i="29"/>
  <c r="AI1065" i="29"/>
  <c r="AG1062" i="29"/>
  <c r="AG1064" i="29"/>
  <c r="AH1044" i="29"/>
  <c r="AG992" i="29"/>
  <c r="AF966" i="29"/>
  <c r="AF1060" i="29"/>
  <c r="AH699" i="29"/>
  <c r="AH1010" i="29" s="1"/>
  <c r="AH700" i="29"/>
  <c r="AH1011" i="29" s="1"/>
  <c r="AH698" i="29"/>
  <c r="AH1009" i="29" s="1"/>
  <c r="AG990" i="29"/>
  <c r="AG1096" i="29" s="1"/>
  <c r="AH693" i="29"/>
  <c r="AH1004" i="29" s="1"/>
  <c r="AH695" i="29"/>
  <c r="AH1006" i="29" s="1"/>
  <c r="AH694" i="29"/>
  <c r="AH1005" i="29" s="1"/>
  <c r="AG994" i="29"/>
  <c r="AG987" i="29"/>
  <c r="AG697" i="29"/>
  <c r="AG1008" i="29" s="1"/>
  <c r="AG692" i="29"/>
  <c r="AG1003" i="29" s="1"/>
  <c r="AH985" i="29"/>
  <c r="AF1049" i="29"/>
  <c r="AG993" i="29"/>
  <c r="AE1031" i="29"/>
  <c r="AG997" i="29"/>
  <c r="AK701" i="29"/>
  <c r="AK696" i="29"/>
  <c r="AK691" i="29"/>
  <c r="AH1036" i="29"/>
  <c r="AC974" i="29"/>
  <c r="AC971" i="29"/>
  <c r="AK849" i="29"/>
  <c r="AK1006" i="29" s="1"/>
  <c r="AK426" i="29"/>
  <c r="AK909" i="29"/>
  <c r="AH1043" i="29"/>
  <c r="AK430" i="29"/>
  <c r="AK429" i="29"/>
  <c r="AK433" i="29"/>
  <c r="AK847" i="29"/>
  <c r="AK1004" i="29" s="1"/>
  <c r="AK906" i="29"/>
  <c r="AH1040" i="29"/>
  <c r="AK850" i="29"/>
  <c r="AK1007" i="29" s="1"/>
  <c r="AK428" i="29"/>
  <c r="AK908" i="29"/>
  <c r="AH1042" i="29"/>
  <c r="AG464" i="29"/>
  <c r="AH896" i="29"/>
  <c r="AH1019" i="29"/>
  <c r="AH1106" i="29" s="1"/>
  <c r="AK912" i="29"/>
  <c r="AH1046" i="29"/>
  <c r="AK892" i="29"/>
  <c r="AK1025" i="29" s="1"/>
  <c r="AK853" i="29"/>
  <c r="AK1010" i="29" s="1"/>
  <c r="AK893" i="29"/>
  <c r="AK1026" i="29" s="1"/>
  <c r="AH1026" i="29"/>
  <c r="AK434" i="29"/>
  <c r="AK848" i="29"/>
  <c r="AK1005" i="29" s="1"/>
  <c r="AK431" i="29"/>
  <c r="AG942" i="29"/>
  <c r="AG1048" i="29" s="1"/>
  <c r="AG1047" i="29"/>
  <c r="AD967" i="29"/>
  <c r="AK903" i="29"/>
  <c r="AH1037" i="29"/>
  <c r="AK852" i="29"/>
  <c r="AK1009" i="29" s="1"/>
  <c r="AK902" i="29"/>
  <c r="AH1035" i="29"/>
  <c r="AE1114" i="29"/>
  <c r="AK895" i="29"/>
  <c r="AK1028" i="29" s="1"/>
  <c r="AK845" i="29"/>
  <c r="AK1002" i="29" s="1"/>
  <c r="AK904" i="29"/>
  <c r="AH1038" i="29"/>
  <c r="AF998" i="29"/>
  <c r="AE1000" i="29"/>
  <c r="AK911" i="29"/>
  <c r="AH1045" i="29"/>
  <c r="AC979" i="29"/>
  <c r="AC1105" i="29" s="1"/>
  <c r="AF999" i="29"/>
  <c r="AK907" i="29"/>
  <c r="AH1041" i="29"/>
  <c r="AK424" i="29"/>
  <c r="AH1039" i="29"/>
  <c r="AG896" i="29"/>
  <c r="AG1019" i="29"/>
  <c r="AG1106" i="29" s="1"/>
  <c r="AG1116" i="29" s="1"/>
  <c r="AC972" i="29"/>
  <c r="AC976" i="29"/>
  <c r="AC1102" i="29" s="1"/>
  <c r="AC975" i="29"/>
  <c r="AC973" i="29"/>
  <c r="AC978" i="29"/>
  <c r="AC1104" i="29" s="1"/>
  <c r="AC970" i="29"/>
  <c r="AC977" i="29"/>
  <c r="AC1103" i="29" s="1"/>
  <c r="AC969" i="29"/>
  <c r="AC968" i="29"/>
  <c r="AA982" i="29"/>
  <c r="AB981" i="29"/>
  <c r="AB1085" i="29" s="1"/>
  <c r="AB980" i="29"/>
  <c r="AK680" i="29"/>
  <c r="AK628" i="29"/>
  <c r="AK425" i="29"/>
  <c r="AD1128" i="29"/>
  <c r="AF703" i="29"/>
  <c r="AF1014" i="29" s="1"/>
  <c r="AK890" i="29"/>
  <c r="AK1023" i="29" s="1"/>
  <c r="AK894" i="29"/>
  <c r="AK1027" i="29" s="1"/>
  <c r="AE702" i="29"/>
  <c r="AE1013" i="29" s="1"/>
  <c r="AE1015" i="29" s="1"/>
  <c r="AK901" i="29"/>
  <c r="AH941" i="29"/>
  <c r="AK482" i="29"/>
  <c r="AK648" i="29"/>
  <c r="AH688" i="29"/>
  <c r="AH689" i="29" s="1"/>
  <c r="AK468" i="29"/>
  <c r="AH508" i="29"/>
  <c r="AH509" i="29" s="1"/>
  <c r="AK603" i="29"/>
  <c r="AH643" i="29"/>
  <c r="AH644" i="29" s="1"/>
  <c r="AK797" i="29"/>
  <c r="AH837" i="29"/>
  <c r="AH838" i="29" s="1"/>
  <c r="AK842" i="29"/>
  <c r="AH882" i="29"/>
  <c r="AH883" i="29" s="1"/>
  <c r="AK423" i="29"/>
  <c r="AH463" i="29"/>
  <c r="AK513" i="29"/>
  <c r="AH553" i="29"/>
  <c r="AH554" i="29" s="1"/>
  <c r="AG747" i="29"/>
  <c r="AG748" i="29" s="1"/>
  <c r="AG598" i="29"/>
  <c r="AG599" i="29" s="1"/>
  <c r="AK752" i="29"/>
  <c r="AH792" i="29"/>
  <c r="AH793" i="29" s="1"/>
  <c r="AC418" i="29"/>
  <c r="AC419" i="29" s="1"/>
  <c r="AK612" i="29"/>
  <c r="AK846" i="29"/>
  <c r="AK1003" i="29" s="1"/>
  <c r="AK427" i="29"/>
  <c r="AK522" i="29"/>
  <c r="AK761" i="29"/>
  <c r="AK806" i="29"/>
  <c r="AK657" i="29"/>
  <c r="AK756" i="29"/>
  <c r="AK477" i="29"/>
  <c r="AK432" i="29"/>
  <c r="AK517" i="29"/>
  <c r="AK851" i="29"/>
  <c r="AK1008" i="29" s="1"/>
  <c r="AK607" i="29"/>
  <c r="AK887" i="29"/>
  <c r="AK1020" i="29" s="1"/>
  <c r="AK801" i="29"/>
  <c r="AK910" i="29"/>
  <c r="AK905" i="29"/>
  <c r="AK652" i="29"/>
  <c r="AK472" i="29"/>
  <c r="AK581" i="29"/>
  <c r="AK577" i="29"/>
  <c r="AH573" i="29"/>
  <c r="AK573" i="29" s="1"/>
  <c r="AK583" i="29"/>
  <c r="AK575" i="29"/>
  <c r="AK574" i="29"/>
  <c r="AH572" i="29"/>
  <c r="AK572" i="29" s="1"/>
  <c r="AK582" i="29"/>
  <c r="AK571" i="29"/>
  <c r="AK565" i="29"/>
  <c r="AK568" i="29"/>
  <c r="AK560" i="29"/>
  <c r="AK563" i="29"/>
  <c r="AH559" i="29"/>
  <c r="AK559" i="29" s="1"/>
  <c r="AK566" i="29"/>
  <c r="AH558" i="29"/>
  <c r="AK557" i="29"/>
  <c r="AK891" i="29"/>
  <c r="AK1024" i="29" s="1"/>
  <c r="AK728" i="29"/>
  <c r="AK724" i="29"/>
  <c r="AK729" i="29"/>
  <c r="AK730" i="29"/>
  <c r="AK727" i="29"/>
  <c r="AK725" i="29"/>
  <c r="AK731" i="29"/>
  <c r="AH722" i="29"/>
  <c r="AK722" i="29" s="1"/>
  <c r="AK726" i="29"/>
  <c r="AK723" i="29"/>
  <c r="AH721" i="29"/>
  <c r="AK721" i="29" s="1"/>
  <c r="AK720" i="29"/>
  <c r="AK718" i="29"/>
  <c r="AK714" i="29"/>
  <c r="AK717" i="29"/>
  <c r="AK713" i="29"/>
  <c r="AK709" i="29"/>
  <c r="AH708" i="29"/>
  <c r="AK708" i="29" s="1"/>
  <c r="AK712" i="29"/>
  <c r="AH707" i="29"/>
  <c r="AK715" i="29"/>
  <c r="AK706" i="29"/>
  <c r="AH586" i="29"/>
  <c r="AK586" i="29" s="1"/>
  <c r="AK596" i="29"/>
  <c r="AK592" i="29"/>
  <c r="AK588" i="29"/>
  <c r="AH587" i="29"/>
  <c r="AK587" i="29" s="1"/>
  <c r="AK591" i="29"/>
  <c r="AK595" i="29"/>
  <c r="AK585" i="29"/>
  <c r="AK741" i="29"/>
  <c r="AK737" i="29"/>
  <c r="AK744" i="29"/>
  <c r="AK738" i="29"/>
  <c r="AK739" i="29"/>
  <c r="AH736" i="29"/>
  <c r="AK736" i="29" s="1"/>
  <c r="AK743" i="29"/>
  <c r="AK740" i="29"/>
  <c r="AK746" i="29"/>
  <c r="AH735" i="29"/>
  <c r="AK735" i="29" s="1"/>
  <c r="AK734" i="29"/>
  <c r="AK888" i="29"/>
  <c r="AK1021" i="29" s="1"/>
  <c r="AK1074" i="29"/>
  <c r="AK1075" i="29"/>
  <c r="AH81" i="14"/>
  <c r="AH85" i="14" s="1"/>
  <c r="AK886" i="29"/>
  <c r="AK1019" i="29" s="1"/>
  <c r="AH119" i="14"/>
  <c r="P103" i="14"/>
  <c r="Q101" i="14" s="1"/>
  <c r="P88" i="14"/>
  <c r="Q89" i="14" s="1"/>
  <c r="Q90" i="14" s="1"/>
  <c r="Q87" i="14" s="1"/>
  <c r="Q102" i="14" s="1"/>
  <c r="Q104" i="14" s="1"/>
  <c r="O17" i="29"/>
  <c r="O83" i="14"/>
  <c r="O225" i="14" s="1"/>
  <c r="N253" i="14" s="1"/>
  <c r="AI1067" i="29"/>
  <c r="AI1100" i="29"/>
  <c r="C219" i="54" s="1"/>
  <c r="AI1066" i="29"/>
  <c r="O140" i="14"/>
  <c r="N141" i="14"/>
  <c r="N142" i="14" s="1"/>
  <c r="O149" i="14" s="1"/>
  <c r="AF78" i="14"/>
  <c r="AG154" i="14"/>
  <c r="AG155" i="14" s="1"/>
  <c r="AI254" i="14"/>
  <c r="AE85" i="14"/>
  <c r="AF86" i="14" s="1"/>
  <c r="AE84" i="14"/>
  <c r="AG129" i="14"/>
  <c r="P83" i="14"/>
  <c r="P225" i="14" s="1"/>
  <c r="O253" i="14" s="1"/>
  <c r="P17" i="29"/>
  <c r="R96" i="14"/>
  <c r="AF375" i="29"/>
  <c r="AG1084" i="29"/>
  <c r="AG1130" i="29" l="1"/>
  <c r="AE389" i="29"/>
  <c r="AE383" i="29"/>
  <c r="AE388" i="29"/>
  <c r="AE385" i="29"/>
  <c r="AE381" i="29"/>
  <c r="AE387" i="29"/>
  <c r="AE382" i="29"/>
  <c r="AE380" i="29"/>
  <c r="AE386" i="29"/>
  <c r="AE384" i="29"/>
  <c r="AE417" i="29"/>
  <c r="AE416" i="29"/>
  <c r="AE413" i="29"/>
  <c r="AE414" i="29"/>
  <c r="AE409" i="29"/>
  <c r="AE412" i="29"/>
  <c r="AE415" i="29"/>
  <c r="AE411" i="29"/>
  <c r="AE408" i="29"/>
  <c r="AE410" i="29"/>
  <c r="AE397" i="29"/>
  <c r="AE402" i="29"/>
  <c r="AE399" i="29"/>
  <c r="AE394" i="29"/>
  <c r="AE400" i="29"/>
  <c r="AE395" i="29"/>
  <c r="AE401" i="29"/>
  <c r="AE398" i="29"/>
  <c r="AE396" i="29"/>
  <c r="AE403" i="29"/>
  <c r="AF391" i="29"/>
  <c r="AF405" i="29"/>
  <c r="AF377" i="29"/>
  <c r="O20" i="29"/>
  <c r="O18" i="29"/>
  <c r="O1065" i="29" s="1"/>
  <c r="O1086" i="29" s="1"/>
  <c r="O19" i="29"/>
  <c r="P18" i="29"/>
  <c r="P1065" i="29" s="1"/>
  <c r="P1086" i="29" s="1"/>
  <c r="P20" i="29"/>
  <c r="P19" i="29"/>
  <c r="AE379" i="29"/>
  <c r="AE378" i="29"/>
  <c r="AE393" i="29"/>
  <c r="AE392" i="29"/>
  <c r="AC1093" i="29"/>
  <c r="AG1094" i="29"/>
  <c r="O256" i="14"/>
  <c r="P1110" i="29" s="1"/>
  <c r="P228" i="14"/>
  <c r="O228" i="14"/>
  <c r="AF1000" i="29"/>
  <c r="AH1064" i="29"/>
  <c r="AH1062" i="29"/>
  <c r="AK1014" i="29"/>
  <c r="AD974" i="29"/>
  <c r="AB1127" i="29"/>
  <c r="AC1099" i="29"/>
  <c r="AC1113" i="29" s="1"/>
  <c r="AE406" i="29"/>
  <c r="AE407" i="29"/>
  <c r="AH1063" i="29"/>
  <c r="AG1049" i="29"/>
  <c r="AH987" i="29"/>
  <c r="AI1086" i="29"/>
  <c r="AD970" i="29"/>
  <c r="AG966" i="29"/>
  <c r="AG1060" i="29"/>
  <c r="AH986" i="29"/>
  <c r="AG998" i="29"/>
  <c r="AH990" i="29"/>
  <c r="AH1096" i="29" s="1"/>
  <c r="AH692" i="29"/>
  <c r="AH1003" i="29" s="1"/>
  <c r="AK994" i="29"/>
  <c r="AK997" i="29"/>
  <c r="AK693" i="29"/>
  <c r="AK694" i="29"/>
  <c r="AK695" i="29"/>
  <c r="AH697" i="29"/>
  <c r="AH1008" i="29" s="1"/>
  <c r="AH995" i="29"/>
  <c r="AE1128" i="29"/>
  <c r="AK700" i="29"/>
  <c r="AK699" i="29"/>
  <c r="AK698" i="29"/>
  <c r="AK1013" i="29"/>
  <c r="AD969" i="29"/>
  <c r="AH996" i="29"/>
  <c r="AH942" i="29"/>
  <c r="AH1048" i="29" s="1"/>
  <c r="AK1048" i="29" s="1"/>
  <c r="AH1047" i="29"/>
  <c r="AK1047" i="29" s="1"/>
  <c r="AK996" i="29"/>
  <c r="AH992" i="29"/>
  <c r="AH464" i="29"/>
  <c r="AK988" i="29"/>
  <c r="AG1029" i="29"/>
  <c r="AG897" i="29"/>
  <c r="AG1030" i="29" s="1"/>
  <c r="AH994" i="29"/>
  <c r="AH897" i="29"/>
  <c r="AH1030" i="29" s="1"/>
  <c r="AH1029" i="29"/>
  <c r="AK992" i="29"/>
  <c r="AH993" i="29"/>
  <c r="AG999" i="29"/>
  <c r="AK993" i="29"/>
  <c r="AK986" i="29"/>
  <c r="AH997" i="29"/>
  <c r="AH991" i="29"/>
  <c r="AH989" i="29"/>
  <c r="AK991" i="29"/>
  <c r="AK989" i="29"/>
  <c r="AH988" i="29"/>
  <c r="AD972" i="29"/>
  <c r="AD976" i="29"/>
  <c r="AD1102" i="29" s="1"/>
  <c r="AE967" i="29"/>
  <c r="AD978" i="29"/>
  <c r="AD1104" i="29" s="1"/>
  <c r="AD971" i="29"/>
  <c r="AD975" i="29"/>
  <c r="AD973" i="29"/>
  <c r="AD977" i="29"/>
  <c r="AD1103" i="29" s="1"/>
  <c r="AD979" i="29"/>
  <c r="AD1105" i="29" s="1"/>
  <c r="AD968" i="29"/>
  <c r="AB982" i="29"/>
  <c r="AC981" i="29"/>
  <c r="AC1085" i="29" s="1"/>
  <c r="AC980" i="29"/>
  <c r="AF1114" i="29"/>
  <c r="AG703" i="29"/>
  <c r="AG1014" i="29" s="1"/>
  <c r="AF702" i="29"/>
  <c r="AF1013" i="29" s="1"/>
  <c r="AF1015" i="29" s="1"/>
  <c r="AK837" i="29"/>
  <c r="AK838" i="29" s="1"/>
  <c r="AK941" i="29"/>
  <c r="AK942" i="29" s="1"/>
  <c r="AK707" i="29"/>
  <c r="AH747" i="29"/>
  <c r="AH748" i="29" s="1"/>
  <c r="AK553" i="29"/>
  <c r="AK554" i="29" s="1"/>
  <c r="AK643" i="29"/>
  <c r="AK644" i="29" s="1"/>
  <c r="AK558" i="29"/>
  <c r="AH598" i="29"/>
  <c r="AH599" i="29" s="1"/>
  <c r="AK463" i="29"/>
  <c r="AK792" i="29"/>
  <c r="AK793" i="29" s="1"/>
  <c r="AK508" i="29"/>
  <c r="AK509" i="29" s="1"/>
  <c r="AK882" i="29"/>
  <c r="AK688" i="29"/>
  <c r="AK689" i="29" s="1"/>
  <c r="AD418" i="29"/>
  <c r="AD419" i="29" s="1"/>
  <c r="AK716" i="29"/>
  <c r="AK562" i="29"/>
  <c r="AK711" i="29"/>
  <c r="AK567" i="29"/>
  <c r="AH84" i="14"/>
  <c r="AH154" i="14"/>
  <c r="AH155" i="14" s="1"/>
  <c r="AG78" i="14"/>
  <c r="AG124" i="14" s="1"/>
  <c r="AG119" i="14" s="1"/>
  <c r="AH129" i="14"/>
  <c r="Q88" i="14"/>
  <c r="R89" i="14" s="1"/>
  <c r="Q91" i="14"/>
  <c r="R92" i="14" s="1"/>
  <c r="R93" i="14" s="1"/>
  <c r="N1070" i="29"/>
  <c r="AI1058" i="29"/>
  <c r="N1115" i="29"/>
  <c r="AI1101" i="29"/>
  <c r="O117" i="14"/>
  <c r="O111" i="14" s="1"/>
  <c r="O105" i="14"/>
  <c r="O107" i="14" s="1"/>
  <c r="P106" i="14" s="1"/>
  <c r="AF124" i="14"/>
  <c r="AF119" i="14" s="1"/>
  <c r="AF227" i="14"/>
  <c r="AE255" i="14" s="1"/>
  <c r="AF81" i="14"/>
  <c r="AH1116" i="29"/>
  <c r="AK1106" i="29"/>
  <c r="Q103" i="14"/>
  <c r="R101" i="14" s="1"/>
  <c r="R97" i="14"/>
  <c r="S98" i="14" s="1"/>
  <c r="P117" i="14"/>
  <c r="P111" i="14" s="1"/>
  <c r="P105" i="14"/>
  <c r="Q83" i="14"/>
  <c r="Q225" i="14" s="1"/>
  <c r="P253" i="14" s="1"/>
  <c r="Q17" i="29"/>
  <c r="AG375" i="29"/>
  <c r="AH1084" i="29"/>
  <c r="AK987" i="29" l="1"/>
  <c r="AF415" i="29"/>
  <c r="AF417" i="29"/>
  <c r="AF408" i="29"/>
  <c r="AF412" i="29"/>
  <c r="AF416" i="29"/>
  <c r="AF414" i="29"/>
  <c r="AF413" i="29"/>
  <c r="AF410" i="29"/>
  <c r="AF409" i="29"/>
  <c r="AF411" i="29"/>
  <c r="AF397" i="29"/>
  <c r="AF396" i="29"/>
  <c r="AF403" i="29"/>
  <c r="AF399" i="29"/>
  <c r="AF394" i="29"/>
  <c r="AF402" i="29"/>
  <c r="AF400" i="29"/>
  <c r="AF398" i="29"/>
  <c r="AF395" i="29"/>
  <c r="AF401" i="29"/>
  <c r="AG405" i="29"/>
  <c r="AG377" i="29"/>
  <c r="AG391" i="29"/>
  <c r="AF387" i="29"/>
  <c r="AF384" i="29"/>
  <c r="AF389" i="29"/>
  <c r="AF380" i="29"/>
  <c r="AF382" i="29"/>
  <c r="AF381" i="29"/>
  <c r="AF386" i="29"/>
  <c r="AF383" i="29"/>
  <c r="AF385" i="29"/>
  <c r="AF388" i="29"/>
  <c r="Q20" i="29"/>
  <c r="Q19" i="29"/>
  <c r="Q18" i="29"/>
  <c r="Q1065" i="29" s="1"/>
  <c r="Q1086" i="29" s="1"/>
  <c r="AF393" i="29"/>
  <c r="AF392" i="29"/>
  <c r="AF379" i="29"/>
  <c r="AF378" i="29"/>
  <c r="AD1093" i="29"/>
  <c r="N256" i="14"/>
  <c r="P256" i="14"/>
  <c r="Q1110" i="29" s="1"/>
  <c r="Q228" i="14"/>
  <c r="AK995" i="29"/>
  <c r="AK1015" i="29"/>
  <c r="AC1127" i="29"/>
  <c r="AG81" i="14"/>
  <c r="AI81" i="14" s="1"/>
  <c r="AG227" i="14"/>
  <c r="AF255" i="14" s="1"/>
  <c r="O23" i="29"/>
  <c r="P23" i="29"/>
  <c r="AH1097" i="29"/>
  <c r="AK1097" i="29" s="1"/>
  <c r="AH1094" i="29"/>
  <c r="AG1000" i="29"/>
  <c r="AD1099" i="29"/>
  <c r="AD1113" i="29" s="1"/>
  <c r="AF406" i="29"/>
  <c r="AF407" i="29"/>
  <c r="AG1031" i="29"/>
  <c r="P1066" i="29"/>
  <c r="P1100" i="29" s="1"/>
  <c r="O1067" i="29"/>
  <c r="O1101" i="29" s="1"/>
  <c r="P1067" i="29"/>
  <c r="P1101" i="29" s="1"/>
  <c r="O1066" i="29"/>
  <c r="O1100" i="29" s="1"/>
  <c r="AF1128" i="29"/>
  <c r="AH966" i="29"/>
  <c r="AH1060" i="29"/>
  <c r="AE969" i="29"/>
  <c r="AK697" i="29"/>
  <c r="AK990" i="29"/>
  <c r="AK692" i="29"/>
  <c r="AH1049" i="29"/>
  <c r="AK1049" i="29" s="1"/>
  <c r="AF967" i="29"/>
  <c r="AH998" i="29"/>
  <c r="AH999" i="29"/>
  <c r="AE972" i="29"/>
  <c r="AK883" i="29"/>
  <c r="AK896" i="29"/>
  <c r="AK464" i="29"/>
  <c r="AH1031" i="29"/>
  <c r="AE978" i="29"/>
  <c r="AE1104" i="29" s="1"/>
  <c r="AE970" i="29"/>
  <c r="AE968" i="29"/>
  <c r="AE971" i="29"/>
  <c r="AE974" i="29"/>
  <c r="AE976" i="29"/>
  <c r="AE1102" i="29" s="1"/>
  <c r="AE973" i="29"/>
  <c r="AE977" i="29"/>
  <c r="AE1103" i="29" s="1"/>
  <c r="AE975" i="29"/>
  <c r="AE979" i="29"/>
  <c r="AE1105" i="29" s="1"/>
  <c r="AC982" i="29"/>
  <c r="AD981" i="29"/>
  <c r="AD1085" i="29" s="1"/>
  <c r="AD980" i="29"/>
  <c r="AG1114" i="29"/>
  <c r="AG702" i="29"/>
  <c r="AG1013" i="29" s="1"/>
  <c r="AG1015" i="29" s="1"/>
  <c r="AK598" i="29"/>
  <c r="AK599" i="29" s="1"/>
  <c r="AK747" i="29"/>
  <c r="AK748" i="29" s="1"/>
  <c r="AE418" i="29"/>
  <c r="AE419" i="29" s="1"/>
  <c r="C220" i="54"/>
  <c r="C221" i="54" s="1"/>
  <c r="R90" i="14"/>
  <c r="R91" i="14" s="1"/>
  <c r="S92" i="14" s="1"/>
  <c r="O126" i="14"/>
  <c r="O138" i="14"/>
  <c r="O139" i="14" s="1"/>
  <c r="AI1115" i="29"/>
  <c r="N1129" i="29"/>
  <c r="AI1129" i="29" s="1"/>
  <c r="P107" i="14"/>
  <c r="Q106" i="14" s="1"/>
  <c r="N1076" i="29"/>
  <c r="AI1070" i="29"/>
  <c r="AK1116" i="29"/>
  <c r="AH1130" i="29"/>
  <c r="AK1130" i="29" s="1"/>
  <c r="AF85" i="14"/>
  <c r="AG86" i="14" s="1"/>
  <c r="AF84" i="14"/>
  <c r="R94" i="14"/>
  <c r="S95" i="14" s="1"/>
  <c r="S96" i="14" s="1"/>
  <c r="S97" i="14" s="1"/>
  <c r="T98" i="14" s="1"/>
  <c r="Q117" i="14"/>
  <c r="Q111" i="14" s="1"/>
  <c r="Q105" i="14"/>
  <c r="S99" i="14"/>
  <c r="P126" i="14"/>
  <c r="P147" i="14" s="1"/>
  <c r="P148" i="14" s="1"/>
  <c r="P138" i="14"/>
  <c r="P139" i="14" s="1"/>
  <c r="AH375" i="29"/>
  <c r="AK36" i="29"/>
  <c r="AK966" i="29" s="1"/>
  <c r="N257" i="14" l="1"/>
  <c r="O257" i="14" s="1"/>
  <c r="P257" i="14" s="1"/>
  <c r="O1110" i="29"/>
  <c r="O128" i="14"/>
  <c r="P127" i="14" s="1"/>
  <c r="P128" i="14" s="1"/>
  <c r="Q127" i="14" s="1"/>
  <c r="O147" i="14"/>
  <c r="O148" i="14" s="1"/>
  <c r="AK998" i="29"/>
  <c r="AG388" i="29"/>
  <c r="AG383" i="29"/>
  <c r="AG380" i="29"/>
  <c r="AG382" i="29"/>
  <c r="AG385" i="29"/>
  <c r="AG384" i="29"/>
  <c r="AG389" i="29"/>
  <c r="AG387" i="29"/>
  <c r="AG381" i="29"/>
  <c r="AG386" i="29"/>
  <c r="AH405" i="29"/>
  <c r="AH377" i="29"/>
  <c r="AH391" i="29"/>
  <c r="AG416" i="29"/>
  <c r="AG417" i="29"/>
  <c r="AG411" i="29"/>
  <c r="AG414" i="29"/>
  <c r="AG413" i="29"/>
  <c r="AG410" i="29"/>
  <c r="AG409" i="29"/>
  <c r="AG412" i="29"/>
  <c r="AG415" i="29"/>
  <c r="AG408" i="29"/>
  <c r="AG403" i="29"/>
  <c r="AG399" i="29"/>
  <c r="AG395" i="29"/>
  <c r="AG398" i="29"/>
  <c r="AG400" i="29"/>
  <c r="AG402" i="29"/>
  <c r="AG396" i="29"/>
  <c r="AG394" i="29"/>
  <c r="AG401" i="29"/>
  <c r="AG397" i="29"/>
  <c r="AG378" i="29"/>
  <c r="AG379" i="29"/>
  <c r="AG392" i="29"/>
  <c r="AG393" i="29"/>
  <c r="AE1093" i="29"/>
  <c r="AD1127" i="29"/>
  <c r="AG85" i="14"/>
  <c r="AH86" i="14" s="1"/>
  <c r="AG84" i="14"/>
  <c r="P1058" i="29"/>
  <c r="P1070" i="29" s="1"/>
  <c r="P1076" i="29" s="1"/>
  <c r="O1058" i="29"/>
  <c r="O1070" i="29" s="1"/>
  <c r="O1076" i="29" s="1"/>
  <c r="Q23" i="29"/>
  <c r="AE1099" i="29"/>
  <c r="AE1113" i="29" s="1"/>
  <c r="AG407" i="29"/>
  <c r="AG406" i="29"/>
  <c r="AG1128" i="29"/>
  <c r="P1115" i="29"/>
  <c r="O1115" i="29"/>
  <c r="O1129" i="29" s="1"/>
  <c r="Q1066" i="29"/>
  <c r="Q1100" i="29" s="1"/>
  <c r="Q1067" i="29"/>
  <c r="Q1101" i="29" s="1"/>
  <c r="AF970" i="29"/>
  <c r="AF972" i="29"/>
  <c r="AF976" i="29"/>
  <c r="AF1102" i="29" s="1"/>
  <c r="AK999" i="29"/>
  <c r="AK1029" i="29"/>
  <c r="AK897" i="29"/>
  <c r="AK1030" i="29" s="1"/>
  <c r="AH1000" i="29"/>
  <c r="AF978" i="29"/>
  <c r="AF1104" i="29" s="1"/>
  <c r="AG967" i="29"/>
  <c r="AF974" i="29"/>
  <c r="AF975" i="29"/>
  <c r="AF969" i="29"/>
  <c r="AF968" i="29"/>
  <c r="AF973" i="29"/>
  <c r="AF977" i="29"/>
  <c r="AF1103" i="29" s="1"/>
  <c r="AF971" i="29"/>
  <c r="AF979" i="29"/>
  <c r="AF1105" i="29" s="1"/>
  <c r="AD982" i="29"/>
  <c r="AE981" i="29"/>
  <c r="AE1085" i="29" s="1"/>
  <c r="AE980" i="29"/>
  <c r="AH703" i="29"/>
  <c r="AH1014" i="29" s="1"/>
  <c r="AK703" i="29"/>
  <c r="AK1062" i="29"/>
  <c r="AK1063" i="29"/>
  <c r="AK1064" i="29"/>
  <c r="AF418" i="29"/>
  <c r="AF419" i="29" s="1"/>
  <c r="R87" i="14"/>
  <c r="R88" i="14" s="1"/>
  <c r="S89" i="14" s="1"/>
  <c r="Q107" i="14"/>
  <c r="R106" i="14" s="1"/>
  <c r="AI1076" i="29"/>
  <c r="AI1077" i="29"/>
  <c r="O141" i="14"/>
  <c r="O142" i="14" s="1"/>
  <c r="P149" i="14" s="1"/>
  <c r="P140" i="14"/>
  <c r="AI255" i="14"/>
  <c r="AK1096" i="29"/>
  <c r="AK1060" i="29"/>
  <c r="T99" i="14"/>
  <c r="T100" i="14" s="1"/>
  <c r="Q138" i="14"/>
  <c r="Q139" i="14" s="1"/>
  <c r="Q126" i="14"/>
  <c r="Q147" i="14" s="1"/>
  <c r="Q148" i="14" s="1"/>
  <c r="S100" i="14"/>
  <c r="AK375" i="29"/>
  <c r="P141" i="14"/>
  <c r="P142" i="14" s="1"/>
  <c r="Q149" i="14" s="1"/>
  <c r="Q140" i="14"/>
  <c r="S93" i="14"/>
  <c r="S94" i="14" s="1"/>
  <c r="T95" i="14" s="1"/>
  <c r="AK1000" i="29" l="1"/>
  <c r="AH397" i="29"/>
  <c r="AK397" i="29" s="1"/>
  <c r="AH394" i="29"/>
  <c r="AK394" i="29" s="1"/>
  <c r="AH398" i="29"/>
  <c r="AK398" i="29" s="1"/>
  <c r="AH399" i="29"/>
  <c r="AK399" i="29" s="1"/>
  <c r="AH401" i="29"/>
  <c r="AK401" i="29" s="1"/>
  <c r="AH403" i="29"/>
  <c r="AK403" i="29" s="1"/>
  <c r="AH400" i="29"/>
  <c r="AK400" i="29" s="1"/>
  <c r="AH396" i="29"/>
  <c r="AK396" i="29" s="1"/>
  <c r="AH395" i="29"/>
  <c r="AK395" i="29" s="1"/>
  <c r="AH402" i="29"/>
  <c r="AK402" i="29" s="1"/>
  <c r="AH389" i="29"/>
  <c r="AH388" i="29"/>
  <c r="AH384" i="29"/>
  <c r="AH380" i="29"/>
  <c r="AH383" i="29"/>
  <c r="AH382" i="29"/>
  <c r="AH381" i="29"/>
  <c r="AH386" i="29"/>
  <c r="AH385" i="29"/>
  <c r="AH387" i="29"/>
  <c r="AH412" i="29"/>
  <c r="AK412" i="29" s="1"/>
  <c r="AH414" i="29"/>
  <c r="AK414" i="29" s="1"/>
  <c r="AH410" i="29"/>
  <c r="AK410" i="29" s="1"/>
  <c r="AH415" i="29"/>
  <c r="AK415" i="29" s="1"/>
  <c r="AH411" i="29"/>
  <c r="AK411" i="29" s="1"/>
  <c r="AH416" i="29"/>
  <c r="AK416" i="29" s="1"/>
  <c r="AH409" i="29"/>
  <c r="AK409" i="29" s="1"/>
  <c r="AH408" i="29"/>
  <c r="AH417" i="29"/>
  <c r="AK417" i="29" s="1"/>
  <c r="AH413" i="29"/>
  <c r="AK413" i="29" s="1"/>
  <c r="AH378" i="29"/>
  <c r="AH379" i="29"/>
  <c r="AH392" i="29"/>
  <c r="AK392" i="29" s="1"/>
  <c r="AH393" i="29"/>
  <c r="AK393" i="29" s="1"/>
  <c r="AF1093" i="29"/>
  <c r="AG970" i="29"/>
  <c r="AE1127" i="29"/>
  <c r="AG976" i="29"/>
  <c r="AG1102" i="29" s="1"/>
  <c r="AK1031" i="29"/>
  <c r="AG974" i="29"/>
  <c r="Q1058" i="29"/>
  <c r="Q1070" i="29" s="1"/>
  <c r="Q1076" i="29" s="1"/>
  <c r="AF1099" i="29"/>
  <c r="AF1113" i="29" s="1"/>
  <c r="AH406" i="29"/>
  <c r="AK406" i="29" s="1"/>
  <c r="AK408" i="29"/>
  <c r="AH407" i="29"/>
  <c r="AK407" i="29" s="1"/>
  <c r="P1129" i="29"/>
  <c r="Q1115" i="29"/>
  <c r="AG973" i="29"/>
  <c r="AG975" i="29"/>
  <c r="AH967" i="29"/>
  <c r="AG971" i="29"/>
  <c r="AG972" i="29"/>
  <c r="AG977" i="29"/>
  <c r="AG1103" i="29" s="1"/>
  <c r="AG978" i="29"/>
  <c r="AG1104" i="29" s="1"/>
  <c r="AG968" i="29"/>
  <c r="AG979" i="29"/>
  <c r="AG1105" i="29" s="1"/>
  <c r="AG969" i="29"/>
  <c r="AE982" i="29"/>
  <c r="AF981" i="29"/>
  <c r="AF1085" i="29" s="1"/>
  <c r="AF980" i="29"/>
  <c r="AK702" i="29"/>
  <c r="AK1094" i="29"/>
  <c r="AH702" i="29"/>
  <c r="AH1013" i="29" s="1"/>
  <c r="AH1015" i="29" s="1"/>
  <c r="AG418" i="29"/>
  <c r="AG419" i="29" s="1"/>
  <c r="AK377" i="29"/>
  <c r="AK391" i="29"/>
  <c r="AK405" i="29"/>
  <c r="R102" i="14"/>
  <c r="R104" i="14" s="1"/>
  <c r="Q128" i="14"/>
  <c r="R127" i="14" s="1"/>
  <c r="AI1110" i="29"/>
  <c r="T96" i="14"/>
  <c r="R140" i="14"/>
  <c r="Q141" i="14"/>
  <c r="Q142" i="14" s="1"/>
  <c r="R149" i="14" s="1"/>
  <c r="S90" i="14"/>
  <c r="S87" i="14" s="1"/>
  <c r="AG1093" i="29" l="1"/>
  <c r="AH972" i="29"/>
  <c r="AH968" i="29"/>
  <c r="AH969" i="29"/>
  <c r="AK969" i="29" s="1"/>
  <c r="AF1127" i="29"/>
  <c r="AG1099" i="29"/>
  <c r="AG1113" i="29" s="1"/>
  <c r="Q1129" i="29"/>
  <c r="AH977" i="29"/>
  <c r="AH1103" i="29" s="1"/>
  <c r="AK967" i="29"/>
  <c r="AK383" i="29"/>
  <c r="AH973" i="29"/>
  <c r="AH1099" i="29" s="1"/>
  <c r="AK380" i="29"/>
  <c r="AH970" i="29"/>
  <c r="AK384" i="29"/>
  <c r="AH974" i="29"/>
  <c r="AK388" i="29"/>
  <c r="AH978" i="29"/>
  <c r="AH1104" i="29" s="1"/>
  <c r="AK386" i="29"/>
  <c r="AH976" i="29"/>
  <c r="AH1102" i="29" s="1"/>
  <c r="AK381" i="29"/>
  <c r="AH971" i="29"/>
  <c r="AK971" i="29" s="1"/>
  <c r="AK385" i="29"/>
  <c r="AH975" i="29"/>
  <c r="AK389" i="29"/>
  <c r="AH979" i="29"/>
  <c r="AH1105" i="29" s="1"/>
  <c r="AF982" i="29"/>
  <c r="AG981" i="29"/>
  <c r="AG1085" i="29" s="1"/>
  <c r="AG980" i="29"/>
  <c r="AK379" i="29"/>
  <c r="AK968" i="29" s="1"/>
  <c r="AH1114" i="29"/>
  <c r="AK378" i="29"/>
  <c r="AH418" i="29"/>
  <c r="AH419" i="29" s="1"/>
  <c r="AK387" i="29"/>
  <c r="AK382" i="29"/>
  <c r="R103" i="14"/>
  <c r="S101" i="14" s="1"/>
  <c r="S91" i="14"/>
  <c r="T92" i="14" s="1"/>
  <c r="T93" i="14" s="1"/>
  <c r="T97" i="14"/>
  <c r="U98" i="14" s="1"/>
  <c r="S102" i="14"/>
  <c r="S104" i="14" s="1"/>
  <c r="S88" i="14"/>
  <c r="T89" i="14" s="1"/>
  <c r="R83" i="14"/>
  <c r="R225" i="14" s="1"/>
  <c r="Q253" i="14" s="1"/>
  <c r="R17" i="29"/>
  <c r="R20" i="29" l="1"/>
  <c r="R19" i="29"/>
  <c r="R18" i="29"/>
  <c r="R1065" i="29" s="1"/>
  <c r="R1086" i="29" s="1"/>
  <c r="AK972" i="29"/>
  <c r="AH1093" i="29"/>
  <c r="AK1093" i="29" s="1"/>
  <c r="AG1127" i="29"/>
  <c r="R228" i="14"/>
  <c r="AK970" i="29"/>
  <c r="AG982" i="29"/>
  <c r="AH981" i="29"/>
  <c r="AH980" i="29"/>
  <c r="AK1114" i="29"/>
  <c r="AH1128" i="29"/>
  <c r="AK1128" i="29" s="1"/>
  <c r="AK418" i="29"/>
  <c r="S103" i="14"/>
  <c r="T101" i="14" s="1"/>
  <c r="AK974" i="29"/>
  <c r="AK1102" i="29"/>
  <c r="AK976" i="29"/>
  <c r="AK973" i="29"/>
  <c r="AK1105" i="29"/>
  <c r="AK979" i="29"/>
  <c r="S83" i="14"/>
  <c r="S225" i="14" s="1"/>
  <c r="R253" i="14" s="1"/>
  <c r="S17" i="29"/>
  <c r="T90" i="14"/>
  <c r="T87" i="14" s="1"/>
  <c r="AK975" i="29"/>
  <c r="T94" i="14"/>
  <c r="U95" i="14" s="1"/>
  <c r="R117" i="14"/>
  <c r="R111" i="14" s="1"/>
  <c r="R105" i="14"/>
  <c r="R107" i="14" s="1"/>
  <c r="S106" i="14" s="1"/>
  <c r="AK1084" i="29"/>
  <c r="U99" i="14"/>
  <c r="U100" i="14" s="1"/>
  <c r="AK1103" i="29"/>
  <c r="AK977" i="29"/>
  <c r="AK1104" i="29"/>
  <c r="AK978" i="29"/>
  <c r="S20" i="29" l="1"/>
  <c r="S19" i="29"/>
  <c r="S18" i="29"/>
  <c r="S1065" i="29" s="1"/>
  <c r="S1086" i="29" s="1"/>
  <c r="R256" i="14"/>
  <c r="S1110" i="29" s="1"/>
  <c r="S228" i="14"/>
  <c r="Q256" i="14"/>
  <c r="R1110" i="29" s="1"/>
  <c r="AH1085" i="29"/>
  <c r="AK1085" i="29" s="1"/>
  <c r="R23" i="29"/>
  <c r="R1066" i="29"/>
  <c r="R1100" i="29" s="1"/>
  <c r="R1067" i="29"/>
  <c r="R1101" i="29" s="1"/>
  <c r="AH982" i="29"/>
  <c r="AK419" i="29"/>
  <c r="AK981" i="29" s="1"/>
  <c r="AK980" i="29"/>
  <c r="T91" i="14"/>
  <c r="U92" i="14" s="1"/>
  <c r="S117" i="14"/>
  <c r="S111" i="14" s="1"/>
  <c r="S105" i="14"/>
  <c r="S107" i="14" s="1"/>
  <c r="T106" i="14" s="1"/>
  <c r="U96" i="14"/>
  <c r="T102" i="14"/>
  <c r="T88" i="14"/>
  <c r="U89" i="14" s="1"/>
  <c r="AH1113" i="29"/>
  <c r="AK1099" i="29"/>
  <c r="R138" i="14"/>
  <c r="R139" i="14" s="1"/>
  <c r="R126" i="14"/>
  <c r="R128" i="14" l="1"/>
  <c r="S127" i="14" s="1"/>
  <c r="R147" i="14"/>
  <c r="R148" i="14" s="1"/>
  <c r="Q257" i="14"/>
  <c r="R257" i="14" s="1"/>
  <c r="R1058" i="29"/>
  <c r="R1070" i="29" s="1"/>
  <c r="R1076" i="29" s="1"/>
  <c r="S23" i="29"/>
  <c r="R1115" i="29"/>
  <c r="R1129" i="29" s="1"/>
  <c r="S1066" i="29"/>
  <c r="S1100" i="29" s="1"/>
  <c r="S1067" i="29"/>
  <c r="S1101" i="29" s="1"/>
  <c r="AK982" i="29"/>
  <c r="S138" i="14"/>
  <c r="S139" i="14" s="1"/>
  <c r="S126" i="14"/>
  <c r="S140" i="14"/>
  <c r="R141" i="14"/>
  <c r="R142" i="14" s="1"/>
  <c r="S149" i="14" s="1"/>
  <c r="U97" i="14"/>
  <c r="V98" i="14" s="1"/>
  <c r="T104" i="14"/>
  <c r="T103" i="14"/>
  <c r="U101" i="14" s="1"/>
  <c r="U93" i="14"/>
  <c r="U94" i="14" s="1"/>
  <c r="V95" i="14" s="1"/>
  <c r="AK1113" i="29"/>
  <c r="AH1127" i="29"/>
  <c r="AK1127" i="29" s="1"/>
  <c r="S128" i="14" l="1"/>
  <c r="T127" i="14" s="1"/>
  <c r="S147" i="14"/>
  <c r="S148" i="14" s="1"/>
  <c r="S1058" i="29"/>
  <c r="S1070" i="29" s="1"/>
  <c r="S1076" i="29" s="1"/>
  <c r="S1115" i="29"/>
  <c r="S1129" i="29" s="1"/>
  <c r="T83" i="14"/>
  <c r="T225" i="14" s="1"/>
  <c r="S253" i="14" s="1"/>
  <c r="T17" i="29"/>
  <c r="S141" i="14"/>
  <c r="S142" i="14" s="1"/>
  <c r="T149" i="14" s="1"/>
  <c r="T140" i="14"/>
  <c r="U90" i="14"/>
  <c r="U91" i="14" s="1"/>
  <c r="V92" i="14" s="1"/>
  <c r="V99" i="14"/>
  <c r="V96" i="14"/>
  <c r="V97" i="14" s="1"/>
  <c r="W98" i="14" s="1"/>
  <c r="T19" i="29" l="1"/>
  <c r="T18" i="29"/>
  <c r="T1065" i="29" s="1"/>
  <c r="T1086" i="29" s="1"/>
  <c r="T20" i="29"/>
  <c r="S256" i="14"/>
  <c r="T1110" i="29" s="1"/>
  <c r="T228" i="14"/>
  <c r="W99" i="14"/>
  <c r="W100" i="14" s="1"/>
  <c r="V100" i="14"/>
  <c r="T117" i="14"/>
  <c r="T111" i="14" s="1"/>
  <c r="T105" i="14"/>
  <c r="T107" i="14" s="1"/>
  <c r="U106" i="14" s="1"/>
  <c r="U87" i="14"/>
  <c r="V93" i="14"/>
  <c r="S257" i="14" l="1"/>
  <c r="T23" i="29"/>
  <c r="T1067" i="29"/>
  <c r="T1101" i="29" s="1"/>
  <c r="T1066" i="29"/>
  <c r="T1100" i="29" s="1"/>
  <c r="T126" i="14"/>
  <c r="T138" i="14"/>
  <c r="T139" i="14" s="1"/>
  <c r="V94" i="14"/>
  <c r="W95" i="14" s="1"/>
  <c r="U102" i="14"/>
  <c r="U88" i="14"/>
  <c r="V89" i="14" s="1"/>
  <c r="V90" i="14" s="1"/>
  <c r="V87" i="14" s="1"/>
  <c r="T128" i="14" l="1"/>
  <c r="U127" i="14" s="1"/>
  <c r="T147" i="14"/>
  <c r="T148" i="14" s="1"/>
  <c r="T1058" i="29"/>
  <c r="T1070" i="29" s="1"/>
  <c r="T1076" i="29" s="1"/>
  <c r="T1115" i="29"/>
  <c r="T1129" i="29" s="1"/>
  <c r="V102" i="14"/>
  <c r="V104" i="14" s="1"/>
  <c r="V88" i="14"/>
  <c r="W89" i="14" s="1"/>
  <c r="U104" i="14"/>
  <c r="U103" i="14"/>
  <c r="V101" i="14" s="1"/>
  <c r="W96" i="14"/>
  <c r="W97" i="14" s="1"/>
  <c r="X98" i="14" s="1"/>
  <c r="T141" i="14"/>
  <c r="T142" i="14" s="1"/>
  <c r="U149" i="14" s="1"/>
  <c r="U140" i="14"/>
  <c r="V91" i="14"/>
  <c r="W92" i="14" s="1"/>
  <c r="V103" i="14" l="1"/>
  <c r="W101" i="14" s="1"/>
  <c r="W93" i="14"/>
  <c r="W90" i="14" s="1"/>
  <c r="W91" i="14" s="1"/>
  <c r="X92" i="14" s="1"/>
  <c r="U83" i="14"/>
  <c r="U225" i="14" s="1"/>
  <c r="T253" i="14" s="1"/>
  <c r="U17" i="29"/>
  <c r="X99" i="14"/>
  <c r="X100" i="14" s="1"/>
  <c r="V83" i="14"/>
  <c r="V225" i="14" s="1"/>
  <c r="U253" i="14" s="1"/>
  <c r="V17" i="29"/>
  <c r="V19" i="29" l="1"/>
  <c r="V20" i="29"/>
  <c r="V18" i="29"/>
  <c r="V1065" i="29" s="1"/>
  <c r="V1086" i="29" s="1"/>
  <c r="U18" i="29"/>
  <c r="U1065" i="29" s="1"/>
  <c r="U1086" i="29" s="1"/>
  <c r="U19" i="29"/>
  <c r="U20" i="29"/>
  <c r="U256" i="14"/>
  <c r="V1110" i="29" s="1"/>
  <c r="V228" i="14"/>
  <c r="T256" i="14"/>
  <c r="U1110" i="29" s="1"/>
  <c r="U228" i="14"/>
  <c r="W94" i="14"/>
  <c r="X95" i="14" s="1"/>
  <c r="X96" i="14" s="1"/>
  <c r="V117" i="14"/>
  <c r="V111" i="14" s="1"/>
  <c r="V105" i="14"/>
  <c r="U117" i="14"/>
  <c r="U111" i="14" s="1"/>
  <c r="U105" i="14"/>
  <c r="U107" i="14" s="1"/>
  <c r="V106" i="14" s="1"/>
  <c r="W87" i="14"/>
  <c r="T257" i="14" l="1"/>
  <c r="U257" i="14" s="1"/>
  <c r="V23" i="29"/>
  <c r="U23" i="29"/>
  <c r="U1066" i="29"/>
  <c r="U1100" i="29" s="1"/>
  <c r="V1066" i="29"/>
  <c r="V1100" i="29" s="1"/>
  <c r="V1067" i="29"/>
  <c r="V1101" i="29" s="1"/>
  <c r="U1067" i="29"/>
  <c r="U1101" i="29" s="1"/>
  <c r="X93" i="14"/>
  <c r="X94" i="14" s="1"/>
  <c r="Y95" i="14" s="1"/>
  <c r="V138" i="14"/>
  <c r="V139" i="14" s="1"/>
  <c r="V126" i="14"/>
  <c r="V147" i="14" s="1"/>
  <c r="V148" i="14" s="1"/>
  <c r="X97" i="14"/>
  <c r="Y98" i="14" s="1"/>
  <c r="W102" i="14"/>
  <c r="W88" i="14"/>
  <c r="X89" i="14" s="1"/>
  <c r="U126" i="14"/>
  <c r="U138" i="14"/>
  <c r="U139" i="14" s="1"/>
  <c r="V107" i="14"/>
  <c r="W106" i="14" s="1"/>
  <c r="U128" i="14" l="1"/>
  <c r="V127" i="14" s="1"/>
  <c r="V128" i="14" s="1"/>
  <c r="W127" i="14" s="1"/>
  <c r="U147" i="14"/>
  <c r="U148" i="14" s="1"/>
  <c r="V1058" i="29"/>
  <c r="V1070" i="29" s="1"/>
  <c r="V1076" i="29" s="1"/>
  <c r="U1058" i="29"/>
  <c r="U1070" i="29" s="1"/>
  <c r="U1076" i="29" s="1"/>
  <c r="U1115" i="29"/>
  <c r="U1129" i="29" s="1"/>
  <c r="V1115" i="29"/>
  <c r="V141" i="14"/>
  <c r="V142" i="14" s="1"/>
  <c r="W149" i="14" s="1"/>
  <c r="W140" i="14"/>
  <c r="W104" i="14"/>
  <c r="W103" i="14"/>
  <c r="X101" i="14" s="1"/>
  <c r="Y99" i="14"/>
  <c r="X90" i="14"/>
  <c r="X87" i="14" s="1"/>
  <c r="V140" i="14"/>
  <c r="U141" i="14"/>
  <c r="U142" i="14" s="1"/>
  <c r="V149" i="14" s="1"/>
  <c r="Y96" i="14"/>
  <c r="V1129" i="29" l="1"/>
  <c r="X91" i="14"/>
  <c r="Y92" i="14" s="1"/>
  <c r="Y100" i="14"/>
  <c r="X102" i="14"/>
  <c r="X104" i="14" s="1"/>
  <c r="X88" i="14"/>
  <c r="Y89" i="14" s="1"/>
  <c r="W83" i="14"/>
  <c r="W225" i="14" s="1"/>
  <c r="V253" i="14" s="1"/>
  <c r="W17" i="29"/>
  <c r="Y97" i="14"/>
  <c r="Z98" i="14" s="1"/>
  <c r="W19" i="29" l="1"/>
  <c r="W20" i="29"/>
  <c r="W18" i="29"/>
  <c r="W1065" i="29" s="1"/>
  <c r="W1086" i="29" s="1"/>
  <c r="V256" i="14"/>
  <c r="W1110" i="29" s="1"/>
  <c r="W228" i="14"/>
  <c r="X83" i="14"/>
  <c r="X225" i="14" s="1"/>
  <c r="W253" i="14" s="1"/>
  <c r="AH253" i="14" s="1"/>
  <c r="X17" i="29"/>
  <c r="Z99" i="14"/>
  <c r="Z100" i="14" s="1"/>
  <c r="W117" i="14"/>
  <c r="W111" i="14" s="1"/>
  <c r="W105" i="14"/>
  <c r="W107" i="14" s="1"/>
  <c r="X106" i="14" s="1"/>
  <c r="X103" i="14"/>
  <c r="Y101" i="14" s="1"/>
  <c r="Y93" i="14"/>
  <c r="Y94" i="14" s="1"/>
  <c r="Z95" i="14" s="1"/>
  <c r="X19" i="29" l="1"/>
  <c r="X1066" i="29" s="1"/>
  <c r="X1100" i="29" s="1"/>
  <c r="X18" i="29"/>
  <c r="X20" i="29"/>
  <c r="X1067" i="29" s="1"/>
  <c r="X1101" i="29" s="1"/>
  <c r="X228" i="14"/>
  <c r="AI225" i="14"/>
  <c r="V257" i="14"/>
  <c r="W23" i="29"/>
  <c r="W1067" i="29"/>
  <c r="W1101" i="29" s="1"/>
  <c r="W1066" i="29"/>
  <c r="W1100" i="29" s="1"/>
  <c r="W126" i="14"/>
  <c r="W138" i="14"/>
  <c r="W139" i="14" s="1"/>
  <c r="AJ17" i="29"/>
  <c r="Z96" i="14"/>
  <c r="X117" i="14"/>
  <c r="X111" i="14" s="1"/>
  <c r="X105" i="14"/>
  <c r="X107" i="14" s="1"/>
  <c r="Y106" i="14" s="1"/>
  <c r="Y90" i="14"/>
  <c r="Y91" i="14" s="1"/>
  <c r="Z92" i="14" s="1"/>
  <c r="W128" i="14" l="1"/>
  <c r="X127" i="14" s="1"/>
  <c r="W147" i="14"/>
  <c r="W148" i="14" s="1"/>
  <c r="AJ19" i="29"/>
  <c r="AJ18" i="29"/>
  <c r="AJ20" i="29"/>
  <c r="K58" i="54"/>
  <c r="AI228" i="14"/>
  <c r="W256" i="14"/>
  <c r="X1110" i="29" s="1"/>
  <c r="AH252" i="14"/>
  <c r="X23" i="29"/>
  <c r="AJ23" i="29" s="1"/>
  <c r="W1058" i="29"/>
  <c r="W1070" i="29" s="1"/>
  <c r="W1076" i="29" s="1"/>
  <c r="W1115" i="29"/>
  <c r="W1129" i="29" s="1"/>
  <c r="X1065" i="29"/>
  <c r="X126" i="14"/>
  <c r="X138" i="14"/>
  <c r="X139" i="14" s="1"/>
  <c r="Z93" i="14"/>
  <c r="Z97" i="14"/>
  <c r="AA98" i="14" s="1"/>
  <c r="X140" i="14"/>
  <c r="W141" i="14"/>
  <c r="W142" i="14" s="1"/>
  <c r="X149" i="14" s="1"/>
  <c r="Y87" i="14"/>
  <c r="X128" i="14" l="1"/>
  <c r="Y127" i="14" s="1"/>
  <c r="X147" i="14"/>
  <c r="X148" i="14" s="1"/>
  <c r="C149" i="14" s="1"/>
  <c r="R12" i="54" s="1"/>
  <c r="AH256" i="14"/>
  <c r="K59" i="54"/>
  <c r="L58" i="54" s="1"/>
  <c r="AB46" i="54" s="1"/>
  <c r="Y46" i="54"/>
  <c r="W257" i="14"/>
  <c r="X1058" i="29"/>
  <c r="X1086" i="29"/>
  <c r="AJ1065" i="29"/>
  <c r="Y102" i="14"/>
  <c r="Y88" i="14"/>
  <c r="Z89" i="14" s="1"/>
  <c r="AJ1067" i="29"/>
  <c r="AA99" i="14"/>
  <c r="C140" i="14"/>
  <c r="Y140" i="14"/>
  <c r="X141" i="14"/>
  <c r="X142" i="14" s="1"/>
  <c r="Y149" i="14" s="1"/>
  <c r="AJ1066" i="29"/>
  <c r="AJ1100" i="29"/>
  <c r="D219" i="54" s="1"/>
  <c r="Z94" i="14"/>
  <c r="AA95" i="14" s="1"/>
  <c r="Y4" i="54" l="1"/>
  <c r="Z7" i="54" s="1"/>
  <c r="L56" i="54"/>
  <c r="AB43" i="54" s="1"/>
  <c r="L53" i="54"/>
  <c r="AB40" i="54" s="1"/>
  <c r="L49" i="54"/>
  <c r="AB36" i="54" s="1"/>
  <c r="L47" i="54"/>
  <c r="AB34" i="54" s="1"/>
  <c r="L45" i="54"/>
  <c r="AB32" i="54" s="1"/>
  <c r="L50" i="54"/>
  <c r="AB37" i="54" s="1"/>
  <c r="L55" i="54"/>
  <c r="AB42" i="54" s="1"/>
  <c r="L54" i="54"/>
  <c r="AB41" i="54" s="1"/>
  <c r="L46" i="54"/>
  <c r="AB33" i="54" s="1"/>
  <c r="L52" i="54"/>
  <c r="AB39" i="54" s="1"/>
  <c r="L51" i="54"/>
  <c r="AB38" i="54" s="1"/>
  <c r="L48" i="54"/>
  <c r="AB35" i="54" s="1"/>
  <c r="C177" i="54"/>
  <c r="E177" i="54" s="1"/>
  <c r="L57" i="54"/>
  <c r="AB44" i="54" s="1"/>
  <c r="AH257" i="14"/>
  <c r="AJ1086" i="29"/>
  <c r="AA100" i="14"/>
  <c r="X1115" i="29"/>
  <c r="AJ1101" i="29"/>
  <c r="AA96" i="14"/>
  <c r="R10" i="54"/>
  <c r="R157" i="54" s="1"/>
  <c r="AB1" i="54"/>
  <c r="Y104" i="14"/>
  <c r="Y103" i="14"/>
  <c r="Z101" i="14" s="1"/>
  <c r="X1070" i="29"/>
  <c r="AJ1058" i="29"/>
  <c r="Z90" i="14"/>
  <c r="Z87" i="14" s="1"/>
  <c r="D1095" i="29" l="1"/>
  <c r="D1111" i="29"/>
  <c r="E1111" i="29"/>
  <c r="E1119" i="29" s="1"/>
  <c r="F1111" i="29"/>
  <c r="F1119" i="29" s="1"/>
  <c r="G1111" i="29"/>
  <c r="G1119" i="29" s="1"/>
  <c r="H1111" i="29"/>
  <c r="H1119" i="29" s="1"/>
  <c r="I1111" i="29"/>
  <c r="I1119" i="29" s="1"/>
  <c r="J1111" i="29"/>
  <c r="J1119" i="29" s="1"/>
  <c r="K1111" i="29"/>
  <c r="K1119" i="29" s="1"/>
  <c r="M1111" i="29"/>
  <c r="M1119" i="29" s="1"/>
  <c r="L1111" i="29"/>
  <c r="L1119" i="29" s="1"/>
  <c r="N1111" i="29"/>
  <c r="N1119" i="29" s="1"/>
  <c r="P1111" i="29"/>
  <c r="P1119" i="29" s="1"/>
  <c r="Q1111" i="29"/>
  <c r="Q1119" i="29" s="1"/>
  <c r="O1111" i="29"/>
  <c r="O1119" i="29" s="1"/>
  <c r="R1111" i="29"/>
  <c r="R1119" i="29" s="1"/>
  <c r="S1111" i="29"/>
  <c r="S1119" i="29" s="1"/>
  <c r="T1111" i="29"/>
  <c r="T1119" i="29" s="1"/>
  <c r="V1111" i="29"/>
  <c r="V1119" i="29" s="1"/>
  <c r="U1111" i="29"/>
  <c r="U1119" i="29" s="1"/>
  <c r="W1111" i="29"/>
  <c r="W1119" i="29" s="1"/>
  <c r="X1111" i="29"/>
  <c r="E1087" i="29"/>
  <c r="E1089" i="29" s="1"/>
  <c r="I1087" i="29"/>
  <c r="I1089" i="29" s="1"/>
  <c r="J1087" i="29"/>
  <c r="J1089" i="29" s="1"/>
  <c r="K1087" i="29"/>
  <c r="K1089" i="29" s="1"/>
  <c r="E1095" i="29"/>
  <c r="M1087" i="29"/>
  <c r="M1089" i="29" s="1"/>
  <c r="F1095" i="29"/>
  <c r="G1095" i="29"/>
  <c r="H1095" i="29"/>
  <c r="I1095" i="29"/>
  <c r="J1095" i="29"/>
  <c r="K1095" i="29"/>
  <c r="M1095" i="29"/>
  <c r="F1087" i="29"/>
  <c r="F1089" i="29" s="1"/>
  <c r="G1087" i="29"/>
  <c r="G1089" i="29" s="1"/>
  <c r="H1087" i="29"/>
  <c r="H1089" i="29" s="1"/>
  <c r="L1087" i="29"/>
  <c r="L1089" i="29" s="1"/>
  <c r="L1095" i="29"/>
  <c r="N1087" i="29"/>
  <c r="N1089" i="29" s="1"/>
  <c r="N1095" i="29"/>
  <c r="O1087" i="29"/>
  <c r="O1089" i="29" s="1"/>
  <c r="P1087" i="29"/>
  <c r="P1089" i="29" s="1"/>
  <c r="P1095" i="29"/>
  <c r="O1095" i="29"/>
  <c r="Q1087" i="29"/>
  <c r="Q1089" i="29" s="1"/>
  <c r="Q1095" i="29"/>
  <c r="R1087" i="29"/>
  <c r="R1089" i="29" s="1"/>
  <c r="R1095" i="29"/>
  <c r="S1095" i="29"/>
  <c r="S1087" i="29"/>
  <c r="S1089" i="29" s="1"/>
  <c r="T1087" i="29"/>
  <c r="T1089" i="29" s="1"/>
  <c r="T1095" i="29"/>
  <c r="U1087" i="29"/>
  <c r="U1089" i="29" s="1"/>
  <c r="V1095" i="29"/>
  <c r="U1095" i="29"/>
  <c r="V1087" i="29"/>
  <c r="V1089" i="29" s="1"/>
  <c r="W1087" i="29"/>
  <c r="W1089" i="29" s="1"/>
  <c r="W1095" i="29"/>
  <c r="D220" i="54"/>
  <c r="D221" i="54" s="1"/>
  <c r="Z91" i="14"/>
  <c r="AA92" i="14" s="1"/>
  <c r="AA93" i="14" s="1"/>
  <c r="AA94" i="14" s="1"/>
  <c r="AB95" i="14" s="1"/>
  <c r="Y83" i="14"/>
  <c r="Y225" i="14" s="1"/>
  <c r="X253" i="14" s="1"/>
  <c r="Y17" i="29"/>
  <c r="AA97" i="14"/>
  <c r="AB98" i="14" s="1"/>
  <c r="AJ1115" i="29"/>
  <c r="X1129" i="29"/>
  <c r="X1076" i="29"/>
  <c r="X1087" i="29" s="1"/>
  <c r="X1089" i="29" s="1"/>
  <c r="AJ1070" i="29"/>
  <c r="Z102" i="14"/>
  <c r="Z104" i="14" s="1"/>
  <c r="Z88" i="14"/>
  <c r="AA89" i="14" s="1"/>
  <c r="Z115" i="54"/>
  <c r="Z74" i="54"/>
  <c r="Z94" i="54"/>
  <c r="AI1111" i="29" l="1"/>
  <c r="AJ1111" i="29"/>
  <c r="D209" i="54" s="1"/>
  <c r="Y219" i="54" s="1"/>
  <c r="D1119" i="29"/>
  <c r="D1120" i="29" s="1"/>
  <c r="Y18" i="29"/>
  <c r="Y1065" i="29" s="1"/>
  <c r="Y1086" i="29" s="1"/>
  <c r="Y20" i="29"/>
  <c r="Y19" i="29"/>
  <c r="J1107" i="29"/>
  <c r="J1125" i="29"/>
  <c r="J1133" i="29" s="1"/>
  <c r="D1125" i="29"/>
  <c r="D1107" i="29"/>
  <c r="AI1095" i="29"/>
  <c r="O1107" i="29"/>
  <c r="O1125" i="29"/>
  <c r="O1133" i="29" s="1"/>
  <c r="E1107" i="29"/>
  <c r="E1125" i="29"/>
  <c r="E1133" i="29" s="1"/>
  <c r="M1107" i="29"/>
  <c r="M1125" i="29"/>
  <c r="M1133" i="29" s="1"/>
  <c r="X256" i="14"/>
  <c r="Y228" i="14"/>
  <c r="F1107" i="29"/>
  <c r="F1125" i="29"/>
  <c r="F1133" i="29" s="1"/>
  <c r="K1107" i="29"/>
  <c r="K1125" i="29"/>
  <c r="K1133" i="29" s="1"/>
  <c r="I1107" i="29"/>
  <c r="I1125" i="29"/>
  <c r="I1133" i="29" s="1"/>
  <c r="P1107" i="29"/>
  <c r="P1125" i="29"/>
  <c r="P1133" i="29" s="1"/>
  <c r="N1107" i="29"/>
  <c r="N1125" i="29"/>
  <c r="N1133" i="29" s="1"/>
  <c r="L1107" i="29"/>
  <c r="L1125" i="29"/>
  <c r="L1133" i="29" s="1"/>
  <c r="R1107" i="29"/>
  <c r="R1125" i="29"/>
  <c r="R1133" i="29" s="1"/>
  <c r="Q1107" i="29"/>
  <c r="Q1125" i="29"/>
  <c r="Q1133" i="29" s="1"/>
  <c r="H1107" i="29"/>
  <c r="H1125" i="29"/>
  <c r="H1133" i="29" s="1"/>
  <c r="S1107" i="29"/>
  <c r="S1125" i="29"/>
  <c r="S1133" i="29" s="1"/>
  <c r="G1107" i="29"/>
  <c r="G1125" i="29"/>
  <c r="G1133" i="29" s="1"/>
  <c r="W1107" i="29"/>
  <c r="W1125" i="29"/>
  <c r="W1133" i="29" s="1"/>
  <c r="U1107" i="29"/>
  <c r="U1125" i="29"/>
  <c r="U1133" i="29" s="1"/>
  <c r="V1107" i="29"/>
  <c r="V1125" i="29"/>
  <c r="V1133" i="29" s="1"/>
  <c r="T1125" i="29"/>
  <c r="T1133" i="29" s="1"/>
  <c r="T1107" i="29"/>
  <c r="AI1089" i="29"/>
  <c r="AI1087" i="29"/>
  <c r="X1095" i="29"/>
  <c r="X1107" i="29" s="1"/>
  <c r="AJ1087" i="29"/>
  <c r="AA6" i="54"/>
  <c r="R17" i="54" s="1"/>
  <c r="R163" i="54" s="1"/>
  <c r="Y223" i="54"/>
  <c r="AA90" i="14"/>
  <c r="AA87" i="14" s="1"/>
  <c r="AA102" i="14" s="1"/>
  <c r="AA104" i="14" s="1"/>
  <c r="AB96" i="14"/>
  <c r="AB97" i="14" s="1"/>
  <c r="AC98" i="14" s="1"/>
  <c r="AB99" i="14"/>
  <c r="AB100" i="14" s="1"/>
  <c r="AJ1077" i="29"/>
  <c r="AJ1076" i="29"/>
  <c r="Z83" i="14"/>
  <c r="Z225" i="14" s="1"/>
  <c r="Y253" i="14" s="1"/>
  <c r="Z17" i="29"/>
  <c r="Y117" i="14"/>
  <c r="Y111" i="14" s="1"/>
  <c r="Y105" i="14"/>
  <c r="Y107" i="14" s="1"/>
  <c r="Z106" i="14" s="1"/>
  <c r="Z103" i="14"/>
  <c r="AA101" i="14" s="1"/>
  <c r="AJ1129" i="29"/>
  <c r="AI1119" i="29" l="1"/>
  <c r="C209" i="54"/>
  <c r="X257" i="14"/>
  <c r="Y1110" i="29"/>
  <c r="Y1111" i="29" s="1"/>
  <c r="D1122" i="29"/>
  <c r="E1120" i="29"/>
  <c r="Z20" i="29"/>
  <c r="Z19" i="29"/>
  <c r="Z18" i="29"/>
  <c r="Z1065" i="29" s="1"/>
  <c r="Z1086" i="29" s="1"/>
  <c r="AI1107" i="29"/>
  <c r="D1133" i="29"/>
  <c r="AI1125" i="29"/>
  <c r="AI1133" i="29" s="1"/>
  <c r="Y256" i="14"/>
  <c r="Z228" i="14"/>
  <c r="AJ1089" i="29"/>
  <c r="X1125" i="29"/>
  <c r="Y23" i="29"/>
  <c r="Y1067" i="29"/>
  <c r="Y1101" i="29" s="1"/>
  <c r="Y1066" i="29"/>
  <c r="Y1100" i="29" s="1"/>
  <c r="AA91" i="14"/>
  <c r="AB92" i="14" s="1"/>
  <c r="AB93" i="14" s="1"/>
  <c r="AA88" i="14"/>
  <c r="AB89" i="14" s="1"/>
  <c r="AA103" i="14"/>
  <c r="AB101" i="14" s="1"/>
  <c r="AC99" i="14"/>
  <c r="AC100" i="14" s="1"/>
  <c r="Y138" i="14"/>
  <c r="Y139" i="14" s="1"/>
  <c r="Y126" i="14"/>
  <c r="Z117" i="14"/>
  <c r="Z111" i="14" s="1"/>
  <c r="Z105" i="14"/>
  <c r="Z107" i="14" s="1"/>
  <c r="AA106" i="14" s="1"/>
  <c r="AJ1095" i="29"/>
  <c r="X1119" i="29"/>
  <c r="AJ1110" i="29"/>
  <c r="AJ1119" i="29" s="1"/>
  <c r="AA83" i="14"/>
  <c r="AA225" i="14" s="1"/>
  <c r="Z253" i="14" s="1"/>
  <c r="AA17" i="29"/>
  <c r="Y257" i="14" l="1"/>
  <c r="Z1110" i="29"/>
  <c r="Z1111" i="29" s="1"/>
  <c r="F1120" i="29"/>
  <c r="E1122" i="29"/>
  <c r="Y128" i="14"/>
  <c r="Z127" i="14" s="1"/>
  <c r="Y147" i="14"/>
  <c r="Y148" i="14" s="1"/>
  <c r="AA20" i="29"/>
  <c r="AA19" i="29"/>
  <c r="AA18" i="29"/>
  <c r="AA1065" i="29" s="1"/>
  <c r="AA1086" i="29" s="1"/>
  <c r="Z256" i="14"/>
  <c r="AA228" i="14"/>
  <c r="Y1058" i="29"/>
  <c r="Y1070" i="29" s="1"/>
  <c r="Y1076" i="29" s="1"/>
  <c r="Y1087" i="29" s="1"/>
  <c r="Y1089" i="29" s="1"/>
  <c r="Z23" i="29"/>
  <c r="Y1115" i="29"/>
  <c r="Y1129" i="29" s="1"/>
  <c r="Z1066" i="29"/>
  <c r="Z1100" i="29" s="1"/>
  <c r="Z1067" i="29"/>
  <c r="X1133" i="29"/>
  <c r="AJ1125" i="29"/>
  <c r="AJ1133" i="29" s="1"/>
  <c r="AB94" i="14"/>
  <c r="AC95" i="14" s="1"/>
  <c r="C1121" i="29"/>
  <c r="R166" i="54" s="1"/>
  <c r="Z140" i="14"/>
  <c r="Y141" i="14"/>
  <c r="Y142" i="14" s="1"/>
  <c r="Z149" i="14" s="1"/>
  <c r="Y227" i="54"/>
  <c r="AJ1107" i="29"/>
  <c r="AB90" i="14"/>
  <c r="AB91" i="14" s="1"/>
  <c r="AC92" i="14" s="1"/>
  <c r="Z138" i="14"/>
  <c r="Z139" i="14" s="1"/>
  <c r="Z126" i="14"/>
  <c r="AA117" i="14"/>
  <c r="AA111" i="14" s="1"/>
  <c r="AA105" i="14"/>
  <c r="AA107" i="14" s="1"/>
  <c r="AB106" i="14" s="1"/>
  <c r="Z257" i="14" l="1"/>
  <c r="AA1110" i="29"/>
  <c r="AA1111" i="29" s="1"/>
  <c r="F1122" i="29"/>
  <c r="G1120" i="29"/>
  <c r="Z128" i="14"/>
  <c r="AA127" i="14" s="1"/>
  <c r="Z147" i="14"/>
  <c r="Z148" i="14" s="1"/>
  <c r="Y1119" i="29"/>
  <c r="Y1095" i="29"/>
  <c r="Y1107" i="29" s="1"/>
  <c r="Z1058" i="29"/>
  <c r="Z1070" i="29" s="1"/>
  <c r="Z1076" i="29" s="1"/>
  <c r="Z1087" i="29" s="1"/>
  <c r="Z1089" i="29" s="1"/>
  <c r="AA23" i="29"/>
  <c r="Z1101" i="29"/>
  <c r="Z1115" i="29" s="1"/>
  <c r="Z1129" i="29" s="1"/>
  <c r="AA1067" i="29"/>
  <c r="AA1101" i="29" s="1"/>
  <c r="AA1066" i="29"/>
  <c r="AA138" i="14"/>
  <c r="AA139" i="14" s="1"/>
  <c r="AA126" i="14"/>
  <c r="AC96" i="14"/>
  <c r="AC97" i="14" s="1"/>
  <c r="AD98" i="14" s="1"/>
  <c r="Z141" i="14"/>
  <c r="Z142" i="14" s="1"/>
  <c r="AA149" i="14" s="1"/>
  <c r="AA140" i="14"/>
  <c r="AB87" i="14"/>
  <c r="G1122" i="29" l="1"/>
  <c r="H1120" i="29"/>
  <c r="AA128" i="14"/>
  <c r="AB127" i="14" s="1"/>
  <c r="AA147" i="14"/>
  <c r="AA148" i="14" s="1"/>
  <c r="Y1125" i="29"/>
  <c r="Y1133" i="29" s="1"/>
  <c r="AA1058" i="29"/>
  <c r="AA1070" i="29" s="1"/>
  <c r="AA1076" i="29" s="1"/>
  <c r="AA1087" i="29" s="1"/>
  <c r="AA1089" i="29" s="1"/>
  <c r="Z1119" i="29"/>
  <c r="Z1095" i="29"/>
  <c r="Z1107" i="29" s="1"/>
  <c r="AA1100" i="29"/>
  <c r="AA1115" i="29" s="1"/>
  <c r="AA1129" i="29" s="1"/>
  <c r="AD99" i="14"/>
  <c r="AB140" i="14"/>
  <c r="AA141" i="14"/>
  <c r="AA142" i="14" s="1"/>
  <c r="AB149" i="14" s="1"/>
  <c r="AC93" i="14"/>
  <c r="AC94" i="14" s="1"/>
  <c r="AD95" i="14" s="1"/>
  <c r="AB102" i="14"/>
  <c r="AB88" i="14"/>
  <c r="AC89" i="14" s="1"/>
  <c r="H1122" i="29" l="1"/>
  <c r="I1120" i="29"/>
  <c r="Z1125" i="29"/>
  <c r="Z1133" i="29" s="1"/>
  <c r="AA1119" i="29"/>
  <c r="AA1095" i="29"/>
  <c r="AA1107" i="29" s="1"/>
  <c r="AC90" i="14"/>
  <c r="AC91" i="14" s="1"/>
  <c r="AD92" i="14" s="1"/>
  <c r="AB104" i="14"/>
  <c r="AB103" i="14"/>
  <c r="AC101" i="14" s="1"/>
  <c r="AD100" i="14"/>
  <c r="AD96" i="14"/>
  <c r="I1122" i="29" l="1"/>
  <c r="J1120" i="29"/>
  <c r="AA1125" i="29"/>
  <c r="AA1133" i="29" s="1"/>
  <c r="AC87" i="14"/>
  <c r="AC102" i="14" s="1"/>
  <c r="AC104" i="14" s="1"/>
  <c r="AD93" i="14"/>
  <c r="AD94" i="14" s="1"/>
  <c r="AE95" i="14" s="1"/>
  <c r="AB83" i="14"/>
  <c r="AB225" i="14" s="1"/>
  <c r="AA253" i="14" s="1"/>
  <c r="AB17" i="29"/>
  <c r="AD97" i="14"/>
  <c r="AE98" i="14" s="1"/>
  <c r="K1120" i="29" l="1"/>
  <c r="J1122" i="29"/>
  <c r="AB19" i="29"/>
  <c r="AB20" i="29"/>
  <c r="AB18" i="29"/>
  <c r="AB1065" i="29" s="1"/>
  <c r="AB1086" i="29" s="1"/>
  <c r="AA256" i="14"/>
  <c r="AB228" i="14"/>
  <c r="AC88" i="14"/>
  <c r="AD89" i="14" s="1"/>
  <c r="AD90" i="14" s="1"/>
  <c r="AD87" i="14" s="1"/>
  <c r="AE96" i="14"/>
  <c r="AB117" i="14"/>
  <c r="AB111" i="14" s="1"/>
  <c r="AB105" i="14"/>
  <c r="AB107" i="14" s="1"/>
  <c r="AC106" i="14" s="1"/>
  <c r="AC83" i="14"/>
  <c r="AC225" i="14" s="1"/>
  <c r="AB253" i="14" s="1"/>
  <c r="AC17" i="29"/>
  <c r="AC103" i="14"/>
  <c r="AD101" i="14" s="1"/>
  <c r="AE99" i="14"/>
  <c r="AA257" i="14" l="1"/>
  <c r="AB1110" i="29"/>
  <c r="AB1111" i="29" s="1"/>
  <c r="K1122" i="29"/>
  <c r="L1120" i="29"/>
  <c r="AC18" i="29"/>
  <c r="AC1065" i="29" s="1"/>
  <c r="AC1086" i="29" s="1"/>
  <c r="AC20" i="29"/>
  <c r="AC19" i="29"/>
  <c r="AB256" i="14"/>
  <c r="AC228" i="14"/>
  <c r="AB23" i="29"/>
  <c r="AB1067" i="29"/>
  <c r="AB1101" i="29" s="1"/>
  <c r="AB1066" i="29"/>
  <c r="AC117" i="14"/>
  <c r="AC111" i="14" s="1"/>
  <c r="AC105" i="14"/>
  <c r="AC107" i="14" s="1"/>
  <c r="AD106" i="14" s="1"/>
  <c r="AE100" i="14"/>
  <c r="AB126" i="14"/>
  <c r="AB138" i="14"/>
  <c r="AB139" i="14" s="1"/>
  <c r="AD102" i="14"/>
  <c r="AD104" i="14" s="1"/>
  <c r="AD88" i="14"/>
  <c r="AE89" i="14" s="1"/>
  <c r="AD91" i="14"/>
  <c r="AE92" i="14" s="1"/>
  <c r="AE93" i="14" s="1"/>
  <c r="AE97" i="14"/>
  <c r="AF98" i="14" s="1"/>
  <c r="AB257" i="14" l="1"/>
  <c r="AC1110" i="29"/>
  <c r="AC1111" i="29" s="1"/>
  <c r="M1120" i="29"/>
  <c r="L1122" i="29"/>
  <c r="AB128" i="14"/>
  <c r="AC127" i="14" s="1"/>
  <c r="AB147" i="14"/>
  <c r="AB148" i="14" s="1"/>
  <c r="AB1058" i="29"/>
  <c r="AB1070" i="29" s="1"/>
  <c r="AB1076" i="29" s="1"/>
  <c r="AB1087" i="29" s="1"/>
  <c r="AB1089" i="29" s="1"/>
  <c r="AC23" i="29"/>
  <c r="AB1100" i="29"/>
  <c r="AB1115" i="29" s="1"/>
  <c r="AB1129" i="29" s="1"/>
  <c r="AC1066" i="29"/>
  <c r="AC1100" i="29" s="1"/>
  <c r="AC1067" i="29"/>
  <c r="AC1101" i="29" s="1"/>
  <c r="AE90" i="14"/>
  <c r="AE87" i="14" s="1"/>
  <c r="AD83" i="14"/>
  <c r="AD225" i="14" s="1"/>
  <c r="AC253" i="14" s="1"/>
  <c r="AD17" i="29"/>
  <c r="AF99" i="14"/>
  <c r="AD103" i="14"/>
  <c r="AE101" i="14" s="1"/>
  <c r="AB141" i="14"/>
  <c r="AB142" i="14" s="1"/>
  <c r="AC149" i="14" s="1"/>
  <c r="AC140" i="14"/>
  <c r="AC126" i="14"/>
  <c r="AC138" i="14"/>
  <c r="AC139" i="14" s="1"/>
  <c r="AE94" i="14"/>
  <c r="AF95" i="14" s="1"/>
  <c r="M1122" i="29" l="1"/>
  <c r="N1120" i="29"/>
  <c r="AC128" i="14"/>
  <c r="AD127" i="14" s="1"/>
  <c r="AC147" i="14"/>
  <c r="AC148" i="14" s="1"/>
  <c r="AD19" i="29"/>
  <c r="AD20" i="29"/>
  <c r="AD18" i="29"/>
  <c r="AD1065" i="29" s="1"/>
  <c r="AD1086" i="29" s="1"/>
  <c r="AB1119" i="29"/>
  <c r="AC256" i="14"/>
  <c r="AD228" i="14"/>
  <c r="AB1095" i="29"/>
  <c r="AB1125" i="29" s="1"/>
  <c r="AC1058" i="29"/>
  <c r="AC1070" i="29" s="1"/>
  <c r="AC1076" i="29" s="1"/>
  <c r="AC1087" i="29" s="1"/>
  <c r="AC1089" i="29" s="1"/>
  <c r="AC1115" i="29"/>
  <c r="AC1129" i="29" s="1"/>
  <c r="AE91" i="14"/>
  <c r="AF92" i="14" s="1"/>
  <c r="AF96" i="14"/>
  <c r="AC141" i="14"/>
  <c r="AC142" i="14" s="1"/>
  <c r="AD149" i="14" s="1"/>
  <c r="AD140" i="14"/>
  <c r="AF100" i="14"/>
  <c r="AE102" i="14"/>
  <c r="AE104" i="14" s="1"/>
  <c r="AE88" i="14"/>
  <c r="AF89" i="14" s="1"/>
  <c r="AD117" i="14"/>
  <c r="AD111" i="14" s="1"/>
  <c r="AD105" i="14"/>
  <c r="AD107" i="14" s="1"/>
  <c r="AE106" i="14" s="1"/>
  <c r="N1122" i="29" l="1"/>
  <c r="O1120" i="29"/>
  <c r="AC257" i="14"/>
  <c r="AD1110" i="29"/>
  <c r="AD1111" i="29" s="1"/>
  <c r="AB1107" i="29"/>
  <c r="AC1095" i="29"/>
  <c r="AC1107" i="29" s="1"/>
  <c r="AC1119" i="29"/>
  <c r="AD23" i="29"/>
  <c r="AD1067" i="29"/>
  <c r="AD1101" i="29" s="1"/>
  <c r="AD1066" i="29"/>
  <c r="AE103" i="14"/>
  <c r="AF101" i="14" s="1"/>
  <c r="AE83" i="14"/>
  <c r="AE225" i="14" s="1"/>
  <c r="AD253" i="14" s="1"/>
  <c r="AE17" i="29"/>
  <c r="AB1133" i="29"/>
  <c r="AF93" i="14"/>
  <c r="AF94" i="14" s="1"/>
  <c r="AG95" i="14" s="1"/>
  <c r="AF97" i="14"/>
  <c r="AG98" i="14" s="1"/>
  <c r="AD138" i="14"/>
  <c r="AD139" i="14" s="1"/>
  <c r="AD126" i="14"/>
  <c r="O1122" i="29" l="1"/>
  <c r="P1120" i="29"/>
  <c r="AD128" i="14"/>
  <c r="AE127" i="14" s="1"/>
  <c r="AD147" i="14"/>
  <c r="AD148" i="14" s="1"/>
  <c r="AE18" i="29"/>
  <c r="AE1065" i="29" s="1"/>
  <c r="AE1086" i="29" s="1"/>
  <c r="AE20" i="29"/>
  <c r="AE19" i="29"/>
  <c r="AD1058" i="29"/>
  <c r="AD1070" i="29" s="1"/>
  <c r="AD1076" i="29" s="1"/>
  <c r="AD1087" i="29" s="1"/>
  <c r="AD1089" i="29" s="1"/>
  <c r="AC1125" i="29"/>
  <c r="AC1133" i="29" s="1"/>
  <c r="AD256" i="14"/>
  <c r="AE228" i="14"/>
  <c r="AD1100" i="29"/>
  <c r="AD1115" i="29" s="1"/>
  <c r="AD1129" i="29" s="1"/>
  <c r="AE140" i="14"/>
  <c r="AD141" i="14"/>
  <c r="AD142" i="14" s="1"/>
  <c r="AE149" i="14" s="1"/>
  <c r="AE117" i="14"/>
  <c r="AE111" i="14" s="1"/>
  <c r="AE105" i="14"/>
  <c r="AE107" i="14" s="1"/>
  <c r="AF106" i="14" s="1"/>
  <c r="AG96" i="14"/>
  <c r="AF90" i="14"/>
  <c r="AF91" i="14" s="1"/>
  <c r="AG92" i="14" s="1"/>
  <c r="AG99" i="14"/>
  <c r="AD257" i="14" l="1"/>
  <c r="AE1110" i="29"/>
  <c r="AE1111" i="29" s="1"/>
  <c r="Q1120" i="29"/>
  <c r="P1122" i="29"/>
  <c r="AD1119" i="29"/>
  <c r="AD1095" i="29"/>
  <c r="AD1107" i="29" s="1"/>
  <c r="AE23" i="29"/>
  <c r="AE1067" i="29"/>
  <c r="AE1101" i="29" s="1"/>
  <c r="AE1066" i="29"/>
  <c r="AE1100" i="29" s="1"/>
  <c r="AG93" i="14"/>
  <c r="AG94" i="14" s="1"/>
  <c r="AH95" i="14" s="1"/>
  <c r="AG97" i="14"/>
  <c r="AH98" i="14" s="1"/>
  <c r="AF87" i="14"/>
  <c r="AE126" i="14"/>
  <c r="AE138" i="14"/>
  <c r="AE139" i="14" s="1"/>
  <c r="AG100" i="14"/>
  <c r="Q1122" i="29" l="1"/>
  <c r="R1120" i="29"/>
  <c r="AE128" i="14"/>
  <c r="AF127" i="14" s="1"/>
  <c r="AE147" i="14"/>
  <c r="AE148" i="14" s="1"/>
  <c r="AD1125" i="29"/>
  <c r="AD1133" i="29" s="1"/>
  <c r="AE1058" i="29"/>
  <c r="AE1070" i="29" s="1"/>
  <c r="AE1076" i="29" s="1"/>
  <c r="AE1087" i="29" s="1"/>
  <c r="AE1089" i="29" s="1"/>
  <c r="AE1115" i="29"/>
  <c r="AE1129" i="29" s="1"/>
  <c r="AH96" i="14"/>
  <c r="AF140" i="14"/>
  <c r="AE141" i="14"/>
  <c r="AE142" i="14" s="1"/>
  <c r="AF149" i="14" s="1"/>
  <c r="AH99" i="14"/>
  <c r="AF102" i="14"/>
  <c r="AF88" i="14"/>
  <c r="AG89" i="14" s="1"/>
  <c r="R1122" i="29" l="1"/>
  <c r="S1120" i="29"/>
  <c r="AE1119" i="29"/>
  <c r="AE1095" i="29"/>
  <c r="AF104" i="14"/>
  <c r="AF103" i="14"/>
  <c r="AG101" i="14" s="1"/>
  <c r="AG90" i="14"/>
  <c r="AG87" i="14" s="1"/>
  <c r="AH97" i="14"/>
  <c r="AH100" i="14"/>
  <c r="S1122" i="29" l="1"/>
  <c r="T1120" i="29"/>
  <c r="AE1107" i="29"/>
  <c r="AE1125" i="29"/>
  <c r="AE1133" i="29" s="1"/>
  <c r="AG91" i="14"/>
  <c r="AH92" i="14" s="1"/>
  <c r="AF83" i="14"/>
  <c r="AF225" i="14" s="1"/>
  <c r="AE253" i="14" s="1"/>
  <c r="AF17" i="29"/>
  <c r="AG102" i="14"/>
  <c r="AG104" i="14" s="1"/>
  <c r="AG88" i="14"/>
  <c r="AH89" i="14" s="1"/>
  <c r="T1122" i="29" l="1"/>
  <c r="U1120" i="29"/>
  <c r="AF20" i="29"/>
  <c r="AF19" i="29"/>
  <c r="AF18" i="29"/>
  <c r="AF1065" i="29" s="1"/>
  <c r="AF1086" i="29" s="1"/>
  <c r="AE256" i="14"/>
  <c r="AF228" i="14"/>
  <c r="AG103" i="14"/>
  <c r="AH101" i="14" s="1"/>
  <c r="AG83" i="14"/>
  <c r="AG225" i="14" s="1"/>
  <c r="AF253" i="14" s="1"/>
  <c r="AG17" i="29"/>
  <c r="AF117" i="14"/>
  <c r="AF111" i="14" s="1"/>
  <c r="AF105" i="14"/>
  <c r="AF107" i="14" s="1"/>
  <c r="AG106" i="14" s="1"/>
  <c r="AH93" i="14"/>
  <c r="AE257" i="14" l="1"/>
  <c r="AF1110" i="29"/>
  <c r="AF1111" i="29" s="1"/>
  <c r="U1122" i="29"/>
  <c r="V1120" i="29"/>
  <c r="AG20" i="29"/>
  <c r="AG19" i="29"/>
  <c r="AG18" i="29"/>
  <c r="AG1065" i="29" s="1"/>
  <c r="AG1086" i="29" s="1"/>
  <c r="AF256" i="14"/>
  <c r="AG228" i="14"/>
  <c r="AF23" i="29"/>
  <c r="AF1066" i="29"/>
  <c r="AF1100" i="29" s="1"/>
  <c r="AF1067" i="29"/>
  <c r="AF1101" i="29" s="1"/>
  <c r="AF126" i="14"/>
  <c r="AF138" i="14"/>
  <c r="AF139" i="14" s="1"/>
  <c r="AG117" i="14"/>
  <c r="AG111" i="14" s="1"/>
  <c r="AG105" i="14"/>
  <c r="AG107" i="14" s="1"/>
  <c r="AH106" i="14" s="1"/>
  <c r="AH90" i="14"/>
  <c r="AH91" i="14" s="1"/>
  <c r="AH94" i="14"/>
  <c r="AF257" i="14" l="1"/>
  <c r="AG1110" i="29"/>
  <c r="AG1111" i="29" s="1"/>
  <c r="V1122" i="29"/>
  <c r="W1120" i="29"/>
  <c r="AF128" i="14"/>
  <c r="AG127" i="14" s="1"/>
  <c r="AF147" i="14"/>
  <c r="AF148" i="14" s="1"/>
  <c r="AF1058" i="29"/>
  <c r="AF1070" i="29" s="1"/>
  <c r="AF1076" i="29" s="1"/>
  <c r="AF1087" i="29" s="1"/>
  <c r="AF1089" i="29" s="1"/>
  <c r="AG23" i="29"/>
  <c r="AF1115" i="29"/>
  <c r="AF1129" i="29" s="1"/>
  <c r="AG1066" i="29"/>
  <c r="AG1100" i="29" s="1"/>
  <c r="AG1067" i="29"/>
  <c r="AG1101" i="29" s="1"/>
  <c r="AG138" i="14"/>
  <c r="AG139" i="14" s="1"/>
  <c r="AG126" i="14"/>
  <c r="AH87" i="14"/>
  <c r="AG140" i="14"/>
  <c r="AF141" i="14"/>
  <c r="AF142" i="14" s="1"/>
  <c r="AG149" i="14" s="1"/>
  <c r="W1122" i="29" l="1"/>
  <c r="X1120" i="29"/>
  <c r="AG128" i="14"/>
  <c r="AH127" i="14" s="1"/>
  <c r="AG147" i="14"/>
  <c r="AG148" i="14" s="1"/>
  <c r="AF1119" i="29"/>
  <c r="AF1095" i="29"/>
  <c r="AG1058" i="29"/>
  <c r="AG1070" i="29" s="1"/>
  <c r="AG1076" i="29" s="1"/>
  <c r="AG1087" i="29" s="1"/>
  <c r="AG1089" i="29" s="1"/>
  <c r="AG1115" i="29"/>
  <c r="AG1129" i="29" s="1"/>
  <c r="AG141" i="14"/>
  <c r="AG142" i="14" s="1"/>
  <c r="AH140" i="14"/>
  <c r="AH102" i="14"/>
  <c r="AH88" i="14"/>
  <c r="X1122" i="29" l="1"/>
  <c r="Y1120" i="29"/>
  <c r="R14" i="54"/>
  <c r="R160" i="54" s="1"/>
  <c r="AH149" i="14"/>
  <c r="AG1119" i="29"/>
  <c r="AG1095" i="29"/>
  <c r="AG1107" i="29" s="1"/>
  <c r="AF1107" i="29"/>
  <c r="AF1125" i="29"/>
  <c r="AF1133" i="29" s="1"/>
  <c r="AH104" i="14"/>
  <c r="AH103" i="14"/>
  <c r="Y1122" i="29" l="1"/>
  <c r="Z1120" i="29"/>
  <c r="AG1125" i="29"/>
  <c r="AG1133" i="29" s="1"/>
  <c r="AH83" i="14"/>
  <c r="AH225" i="14" s="1"/>
  <c r="AG253" i="14" s="1"/>
  <c r="AI253" i="14" s="1"/>
  <c r="AH17" i="29"/>
  <c r="Z1122" i="29" l="1"/>
  <c r="AA1120" i="29"/>
  <c r="AH20" i="29"/>
  <c r="AH1067" i="29" s="1"/>
  <c r="AH1101" i="29" s="1"/>
  <c r="AH19" i="29"/>
  <c r="AH1066" i="29" s="1"/>
  <c r="AH1100" i="29" s="1"/>
  <c r="AH18" i="29"/>
  <c r="AH228" i="14"/>
  <c r="AK17" i="29"/>
  <c r="AH117" i="14"/>
  <c r="AH111" i="14" s="1"/>
  <c r="AH105" i="14"/>
  <c r="AI83" i="14"/>
  <c r="AA1122" i="29" l="1"/>
  <c r="AB1120" i="29"/>
  <c r="AK18" i="29"/>
  <c r="AK20" i="29"/>
  <c r="AK19" i="29"/>
  <c r="AI252" i="14"/>
  <c r="AG256" i="14"/>
  <c r="AH1110" i="29" s="1"/>
  <c r="AH1111" i="29" s="1"/>
  <c r="AK1111" i="29" s="1"/>
  <c r="AH23" i="29"/>
  <c r="AK23" i="29" s="1"/>
  <c r="AH1065" i="29"/>
  <c r="AH138" i="14"/>
  <c r="AH139" i="14" s="1"/>
  <c r="AH126" i="14"/>
  <c r="AH147" i="14" s="1"/>
  <c r="AH148" i="14" s="1"/>
  <c r="AH107" i="14"/>
  <c r="AI107" i="14" s="1"/>
  <c r="AI105" i="14"/>
  <c r="AB1122" i="29" l="1"/>
  <c r="AC1120" i="29"/>
  <c r="AI256" i="14"/>
  <c r="AG257" i="14"/>
  <c r="AI257" i="14" s="1"/>
  <c r="AH1058" i="29"/>
  <c r="AH1086" i="29"/>
  <c r="AK1065" i="29"/>
  <c r="AK1067" i="29"/>
  <c r="AK1066" i="29"/>
  <c r="AK1100" i="29"/>
  <c r="AI126" i="14"/>
  <c r="AH128" i="14"/>
  <c r="AH141" i="14"/>
  <c r="AH142" i="14" s="1"/>
  <c r="AC1122" i="29" l="1"/>
  <c r="AD1120" i="29"/>
  <c r="AK1086" i="29"/>
  <c r="AH1070" i="29"/>
  <c r="AK1058" i="29"/>
  <c r="AH1115" i="29"/>
  <c r="AK1101" i="29"/>
  <c r="AB2" i="54"/>
  <c r="AD1122" i="29" l="1"/>
  <c r="AE1120" i="29"/>
  <c r="AC115" i="54"/>
  <c r="AC74" i="54"/>
  <c r="AC94" i="54"/>
  <c r="AK1115" i="29"/>
  <c r="AH1129" i="29"/>
  <c r="AK1129" i="29" s="1"/>
  <c r="AH1076" i="29"/>
  <c r="AH1087" i="29" s="1"/>
  <c r="AH1089" i="29" s="1"/>
  <c r="AK1070" i="29"/>
  <c r="AE1122" i="29" l="1"/>
  <c r="AF1120" i="29"/>
  <c r="AH1095" i="29"/>
  <c r="AH1107" i="29" s="1"/>
  <c r="AK1087" i="29"/>
  <c r="AK1089" i="29"/>
  <c r="AK1076" i="29"/>
  <c r="AK1077" i="29"/>
  <c r="AF1122" i="29" l="1"/>
  <c r="AG1120" i="29"/>
  <c r="AG1122" i="29" s="1"/>
  <c r="AH1125" i="29"/>
  <c r="AK1095" i="29"/>
  <c r="AH1119" i="29"/>
  <c r="AK1110" i="29"/>
  <c r="AK1119" i="29" s="1"/>
  <c r="AH1120" i="29" l="1"/>
  <c r="AH1122" i="29" s="1"/>
  <c r="C1122" i="29" s="1"/>
  <c r="R169" i="54" s="1"/>
  <c r="AH1133" i="29"/>
  <c r="AK1125" i="29"/>
  <c r="AK1133" i="29" s="1"/>
  <c r="AK1107"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
  </authors>
  <commentList>
    <comment ref="F89" authorId="0" shapeId="0" xr:uid="{00000000-0006-0000-0200-000001000000}">
      <text>
        <r>
          <rPr>
            <b/>
            <sz val="9"/>
            <color indexed="81"/>
            <rFont val="ＭＳ Ｐゴシック"/>
            <family val="3"/>
            <charset val="128"/>
          </rPr>
          <t>バンブーパンフより
補助金13億円
借入6億円
（レビック社債・政策金融公庫・FFG
総事業費16億円</t>
        </r>
      </text>
    </comment>
    <comment ref="F92" authorId="0" shapeId="0" xr:uid="{00000000-0006-0000-0200-000002000000}">
      <text>
        <r>
          <rPr>
            <b/>
            <sz val="9"/>
            <color indexed="81"/>
            <rFont val="ＭＳ Ｐゴシック"/>
            <family val="3"/>
            <charset val="128"/>
          </rPr>
          <t>バンブーパンフより
補助金13億円
借入6億円
（レビック社債・政策金融公庫・FFG
総事業費16億円</t>
        </r>
      </text>
    </comment>
    <comment ref="F95" authorId="0" shapeId="0" xr:uid="{00000000-0006-0000-0200-000003000000}">
      <text>
        <r>
          <rPr>
            <b/>
            <sz val="9"/>
            <color indexed="81"/>
            <rFont val="ＭＳ Ｐゴシック"/>
            <family val="3"/>
            <charset val="128"/>
          </rPr>
          <t>バンブーパンフより
補助金13億円
借入6億円
（レビック社債・政策金融公庫・FFG
総事業費16億円</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境澤亮祐</author>
  </authors>
  <commentList>
    <comment ref="G65" authorId="0" shapeId="0" xr:uid="{00000000-0006-0000-0800-000001000000}">
      <text>
        <r>
          <rPr>
            <b/>
            <sz val="9"/>
            <color indexed="81"/>
            <rFont val="ＭＳ Ｐゴシック"/>
            <family val="3"/>
            <charset val="128"/>
          </rPr>
          <t>境澤亮祐:仮置で根拠なしなので注意</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共通イントラ</author>
  </authors>
  <commentList>
    <comment ref="AI15" authorId="0" shapeId="0" xr:uid="{00000000-0006-0000-0C00-000001000000}">
      <text>
        <r>
          <rPr>
            <b/>
            <sz val="9"/>
            <color indexed="81"/>
            <rFont val="ＭＳ Ｐゴシック"/>
            <family val="3"/>
            <charset val="128"/>
          </rPr>
          <t>2030年まで合計</t>
        </r>
      </text>
    </comment>
  </commentList>
</comments>
</file>

<file path=xl/sharedStrings.xml><?xml version="1.0" encoding="utf-8"?>
<sst xmlns="http://schemas.openxmlformats.org/spreadsheetml/2006/main" count="4070" uniqueCount="1229">
  <si>
    <t>円</t>
    <rPh sb="0" eb="1">
      <t>エン</t>
    </rPh>
    <phoneticPr fontId="5"/>
  </si>
  <si>
    <t>単位</t>
    <rPh sb="0" eb="2">
      <t>タンイ</t>
    </rPh>
    <phoneticPr fontId="5"/>
  </si>
  <si>
    <t>電気</t>
    <rPh sb="0" eb="2">
      <t>デンキ</t>
    </rPh>
    <phoneticPr fontId="5"/>
  </si>
  <si>
    <t>熱</t>
    <rPh sb="0" eb="1">
      <t>ネツ</t>
    </rPh>
    <phoneticPr fontId="5"/>
  </si>
  <si>
    <t>支出</t>
    <rPh sb="0" eb="2">
      <t>シシュツ</t>
    </rPh>
    <phoneticPr fontId="5"/>
  </si>
  <si>
    <t>運用費（変動）</t>
    <rPh sb="0" eb="2">
      <t>ウンヨウ</t>
    </rPh>
    <rPh sb="2" eb="3">
      <t>ヒ</t>
    </rPh>
    <rPh sb="4" eb="6">
      <t>ヘンドウ</t>
    </rPh>
    <phoneticPr fontId="5"/>
  </si>
  <si>
    <t>円/トン</t>
    <rPh sb="0" eb="1">
      <t>エン</t>
    </rPh>
    <phoneticPr fontId="5"/>
  </si>
  <si>
    <t>運用費（固定）</t>
    <rPh sb="0" eb="2">
      <t>ウンヨウ</t>
    </rPh>
    <rPh sb="2" eb="3">
      <t>ヒ</t>
    </rPh>
    <rPh sb="4" eb="6">
      <t>コテイ</t>
    </rPh>
    <phoneticPr fontId="5"/>
  </si>
  <si>
    <t>金利</t>
    <rPh sb="0" eb="2">
      <t>キンリ</t>
    </rPh>
    <phoneticPr fontId="5"/>
  </si>
  <si>
    <r>
      <rPr>
        <b/>
        <sz val="10"/>
        <rFont val="ＭＳ Ｐゴシック"/>
        <family val="3"/>
        <charset val="128"/>
      </rPr>
      <t>年度</t>
    </r>
    <rPh sb="0" eb="2">
      <t>ネンド</t>
    </rPh>
    <phoneticPr fontId="5"/>
  </si>
  <si>
    <r>
      <rPr>
        <sz val="10"/>
        <rFont val="ＭＳ Ｐゴシック"/>
        <family val="3"/>
        <charset val="128"/>
      </rPr>
      <t>計</t>
    </r>
    <phoneticPr fontId="5"/>
  </si>
  <si>
    <r>
      <rPr>
        <sz val="10"/>
        <color theme="1"/>
        <rFont val="ＭＳ Ｐゴシック"/>
        <family val="3"/>
        <charset val="128"/>
      </rPr>
      <t>円</t>
    </r>
    <rPh sb="0" eb="1">
      <t>エン</t>
    </rPh>
    <phoneticPr fontId="5"/>
  </si>
  <si>
    <r>
      <rPr>
        <sz val="10"/>
        <color theme="0"/>
        <rFont val="ＭＳ Ｐゴシック"/>
        <family val="3"/>
        <charset val="128"/>
      </rPr>
      <t>収入計</t>
    </r>
    <rPh sb="0" eb="2">
      <t>シュウニュウ</t>
    </rPh>
    <rPh sb="2" eb="3">
      <t>ケイ</t>
    </rPh>
    <phoneticPr fontId="5"/>
  </si>
  <si>
    <r>
      <rPr>
        <sz val="10"/>
        <color theme="0"/>
        <rFont val="ＭＳ Ｐゴシック"/>
        <family val="3"/>
        <charset val="128"/>
      </rPr>
      <t>円</t>
    </r>
    <rPh sb="0" eb="1">
      <t>エン</t>
    </rPh>
    <phoneticPr fontId="5"/>
  </si>
  <si>
    <t>変動費</t>
    <rPh sb="0" eb="2">
      <t>ヘンドウ</t>
    </rPh>
    <rPh sb="2" eb="3">
      <t>ヒ</t>
    </rPh>
    <phoneticPr fontId="4"/>
  </si>
  <si>
    <t>固定費</t>
    <rPh sb="0" eb="3">
      <t>コテイヒ</t>
    </rPh>
    <phoneticPr fontId="4"/>
  </si>
  <si>
    <r>
      <rPr>
        <b/>
        <sz val="10"/>
        <color theme="0"/>
        <rFont val="ＭＳ Ｐゴシック"/>
        <family val="3"/>
        <charset val="128"/>
      </rPr>
      <t>円</t>
    </r>
    <rPh sb="0" eb="1">
      <t>エン</t>
    </rPh>
    <phoneticPr fontId="5"/>
  </si>
  <si>
    <r>
      <rPr>
        <sz val="10"/>
        <rFont val="ＭＳ Ｐゴシック"/>
        <family val="3"/>
        <charset val="128"/>
      </rPr>
      <t>経済性計算</t>
    </r>
    <rPh sb="0" eb="3">
      <t>ケイザイセイ</t>
    </rPh>
    <rPh sb="3" eb="5">
      <t>ケイサン</t>
    </rPh>
    <phoneticPr fontId="5"/>
  </si>
  <si>
    <r>
      <rPr>
        <sz val="10"/>
        <color theme="1"/>
        <rFont val="ＭＳ Ｐゴシック"/>
        <family val="3"/>
        <charset val="128"/>
      </rPr>
      <t>年度</t>
    </r>
    <rPh sb="0" eb="2">
      <t>ネンド</t>
    </rPh>
    <phoneticPr fontId="5"/>
  </si>
  <si>
    <t>Equity IRR</t>
    <phoneticPr fontId="5"/>
  </si>
  <si>
    <r>
      <rPr>
        <sz val="10"/>
        <rFont val="ＭＳ Ｐゴシック"/>
        <family val="3"/>
        <charset val="128"/>
      </rPr>
      <t>返済可能資金</t>
    </r>
    <rPh sb="0" eb="2">
      <t>ヘンサイ</t>
    </rPh>
    <rPh sb="2" eb="4">
      <t>カノウ</t>
    </rPh>
    <rPh sb="4" eb="6">
      <t>シキン</t>
    </rPh>
    <phoneticPr fontId="5"/>
  </si>
  <si>
    <r>
      <rPr>
        <sz val="10"/>
        <rFont val="ＭＳ Ｐゴシック"/>
        <family val="3"/>
        <charset val="128"/>
      </rPr>
      <t>返済額</t>
    </r>
    <rPh sb="0" eb="2">
      <t>ヘンサイ</t>
    </rPh>
    <rPh sb="2" eb="3">
      <t>ガク</t>
    </rPh>
    <phoneticPr fontId="5"/>
  </si>
  <si>
    <t>DSCR</t>
    <phoneticPr fontId="5"/>
  </si>
  <si>
    <t>Average DSCR</t>
    <phoneticPr fontId="5"/>
  </si>
  <si>
    <r>
      <rPr>
        <sz val="10"/>
        <rFont val="ＭＳ Ｐゴシック"/>
        <family val="3"/>
        <charset val="128"/>
      </rPr>
      <t>年度</t>
    </r>
    <phoneticPr fontId="5"/>
  </si>
  <si>
    <t>Project IRR</t>
    <phoneticPr fontId="5"/>
  </si>
  <si>
    <t>売電価格</t>
    <rPh sb="0" eb="4">
      <t>バイデンカカク</t>
    </rPh>
    <phoneticPr fontId="4"/>
  </si>
  <si>
    <t>売電収入</t>
    <rPh sb="0" eb="4">
      <t>バイデンシュウニュウ</t>
    </rPh>
    <phoneticPr fontId="4"/>
  </si>
  <si>
    <t>売電価格</t>
    <rPh sb="0" eb="4">
      <t>バイデンカカク</t>
    </rPh>
    <phoneticPr fontId="5"/>
  </si>
  <si>
    <t>　売電量</t>
    <rPh sb="1" eb="4">
      <t>バイデンリョウ</t>
    </rPh>
    <phoneticPr fontId="4"/>
  </si>
  <si>
    <t>　売電価格</t>
    <rPh sb="1" eb="5">
      <t>バイデンカカク</t>
    </rPh>
    <phoneticPr fontId="4"/>
  </si>
  <si>
    <t>　発電量</t>
    <rPh sb="1" eb="3">
      <t>ハツデン</t>
    </rPh>
    <rPh sb="3" eb="4">
      <t>リョウ</t>
    </rPh>
    <phoneticPr fontId="4"/>
  </si>
  <si>
    <t>%</t>
    <phoneticPr fontId="4"/>
  </si>
  <si>
    <t>円</t>
    <rPh sb="0" eb="1">
      <t>エン</t>
    </rPh>
    <phoneticPr fontId="4"/>
  </si>
  <si>
    <r>
      <t>kWh/</t>
    </r>
    <r>
      <rPr>
        <sz val="10"/>
        <color theme="1"/>
        <rFont val="ＭＳ Ｐゴシック"/>
        <family val="3"/>
        <charset val="128"/>
      </rPr>
      <t>年</t>
    </r>
    <rPh sb="4" eb="5">
      <t>ネン</t>
    </rPh>
    <phoneticPr fontId="4"/>
  </si>
  <si>
    <t>売熱収入</t>
    <rPh sb="0" eb="1">
      <t>バイ</t>
    </rPh>
    <rPh sb="1" eb="2">
      <t>ネツ</t>
    </rPh>
    <rPh sb="2" eb="4">
      <t>シュウニュウ</t>
    </rPh>
    <phoneticPr fontId="4"/>
  </si>
  <si>
    <t>　売熱量</t>
    <rPh sb="1" eb="2">
      <t>ウ</t>
    </rPh>
    <rPh sb="2" eb="4">
      <t>ネツリョウ</t>
    </rPh>
    <phoneticPr fontId="4"/>
  </si>
  <si>
    <t>　売熱価格</t>
    <rPh sb="1" eb="2">
      <t>ウ</t>
    </rPh>
    <rPh sb="2" eb="5">
      <t>ネツカカク</t>
    </rPh>
    <phoneticPr fontId="4"/>
  </si>
  <si>
    <t>売熱価格</t>
    <rPh sb="0" eb="1">
      <t>ウ</t>
    </rPh>
    <rPh sb="1" eb="2">
      <t>ネツ</t>
    </rPh>
    <rPh sb="2" eb="4">
      <t>カカク</t>
    </rPh>
    <phoneticPr fontId="4"/>
  </si>
  <si>
    <r>
      <rPr>
        <sz val="10"/>
        <color theme="1"/>
        <rFont val="ＭＳ Ｐゴシック"/>
        <family val="3"/>
        <charset val="128"/>
      </rPr>
      <t>円</t>
    </r>
    <r>
      <rPr>
        <sz val="10"/>
        <color theme="1"/>
        <rFont val="Arial"/>
        <family val="2"/>
      </rPr>
      <t>/kWh</t>
    </r>
    <rPh sb="0" eb="1">
      <t>エン</t>
    </rPh>
    <phoneticPr fontId="4"/>
  </si>
  <si>
    <t>バイオマス調達費</t>
    <rPh sb="5" eb="7">
      <t>チョウタツ</t>
    </rPh>
    <rPh sb="7" eb="8">
      <t>ヒ</t>
    </rPh>
    <phoneticPr fontId="4"/>
  </si>
  <si>
    <t>設備費用</t>
    <rPh sb="0" eb="4">
      <t>セツビヒヨウ</t>
    </rPh>
    <phoneticPr fontId="5"/>
  </si>
  <si>
    <t>円</t>
    <rPh sb="0" eb="1">
      <t>エン</t>
    </rPh>
    <phoneticPr fontId="4"/>
  </si>
  <si>
    <t>固定資産税</t>
    <rPh sb="0" eb="5">
      <t>コテイシサンゼイ</t>
    </rPh>
    <phoneticPr fontId="4"/>
  </si>
  <si>
    <t>操業費</t>
    <rPh sb="0" eb="2">
      <t>ソウギョウ</t>
    </rPh>
    <rPh sb="2" eb="3">
      <t>ヒ</t>
    </rPh>
    <phoneticPr fontId="5"/>
  </si>
  <si>
    <t>EBITDA（税引前・利払前・償却前利益）</t>
    <rPh sb="7" eb="10">
      <t>ゼイビキマエ</t>
    </rPh>
    <rPh sb="11" eb="13">
      <t>リバラ</t>
    </rPh>
    <rPh sb="13" eb="14">
      <t>マエ</t>
    </rPh>
    <rPh sb="15" eb="18">
      <t>ショウキャクマエ</t>
    </rPh>
    <rPh sb="18" eb="20">
      <t>リエキ</t>
    </rPh>
    <phoneticPr fontId="4"/>
  </si>
  <si>
    <t>EBT（税引前利益）</t>
    <rPh sb="4" eb="7">
      <t>ゼイビキマエ</t>
    </rPh>
    <rPh sb="7" eb="9">
      <t>リエキ</t>
    </rPh>
    <phoneticPr fontId="4"/>
  </si>
  <si>
    <t>減価償却費</t>
    <rPh sb="0" eb="5">
      <t>ゲンカショウキャクヒ</t>
    </rPh>
    <phoneticPr fontId="4"/>
  </si>
  <si>
    <t>金利支払</t>
    <rPh sb="0" eb="4">
      <t>キンリシハラ</t>
    </rPh>
    <phoneticPr fontId="4"/>
  </si>
  <si>
    <t>期初の繰越利益</t>
    <rPh sb="0" eb="2">
      <t>キショ</t>
    </rPh>
    <rPh sb="3" eb="5">
      <t>クリコシ</t>
    </rPh>
    <rPh sb="5" eb="7">
      <t>リエキ</t>
    </rPh>
    <phoneticPr fontId="4"/>
  </si>
  <si>
    <t>期末の利益</t>
    <rPh sb="0" eb="2">
      <t>キマツ</t>
    </rPh>
    <rPh sb="3" eb="5">
      <t>リエキ</t>
    </rPh>
    <phoneticPr fontId="4"/>
  </si>
  <si>
    <t>営業キャッシュフロー</t>
    <rPh sb="0" eb="2">
      <t>エイギョウ</t>
    </rPh>
    <phoneticPr fontId="4"/>
  </si>
  <si>
    <t>投資キャッシュフロー</t>
    <rPh sb="0" eb="2">
      <t>トウシ</t>
    </rPh>
    <phoneticPr fontId="4"/>
  </si>
  <si>
    <t>財務キャッシュフロー</t>
    <rPh sb="0" eb="2">
      <t>ザイム</t>
    </rPh>
    <phoneticPr fontId="4"/>
  </si>
  <si>
    <t>　補助金</t>
    <rPh sb="1" eb="4">
      <t>ホジョキン</t>
    </rPh>
    <phoneticPr fontId="4"/>
  </si>
  <si>
    <t>　借入金</t>
    <rPh sb="1" eb="3">
      <t>シャクニュウ</t>
    </rPh>
    <rPh sb="3" eb="4">
      <t>キン</t>
    </rPh>
    <phoneticPr fontId="4"/>
  </si>
  <si>
    <t>　配当金支払</t>
    <rPh sb="1" eb="6">
      <t>ハイトウキンシハラ</t>
    </rPh>
    <phoneticPr fontId="4"/>
  </si>
  <si>
    <t>キャッシュ増減</t>
    <rPh sb="5" eb="7">
      <t>ゾウゲン</t>
    </rPh>
    <phoneticPr fontId="4"/>
  </si>
  <si>
    <t>初期投資費用</t>
    <rPh sb="0" eb="6">
      <t>ショキトウシヒヨウ</t>
    </rPh>
    <phoneticPr fontId="5"/>
  </si>
  <si>
    <t>税引後利益</t>
    <rPh sb="0" eb="2">
      <t>ゼイビ</t>
    </rPh>
    <rPh sb="2" eb="3">
      <t>ゴ</t>
    </rPh>
    <rPh sb="3" eb="5">
      <t>リエキ</t>
    </rPh>
    <phoneticPr fontId="4"/>
  </si>
  <si>
    <r>
      <rPr>
        <sz val="10"/>
        <rFont val="ＭＳ Ｐゴシック"/>
        <family val="3"/>
        <charset val="128"/>
      </rPr>
      <t>円</t>
    </r>
    <rPh sb="0" eb="1">
      <t>エン</t>
    </rPh>
    <phoneticPr fontId="5"/>
  </si>
  <si>
    <r>
      <t>Project</t>
    </r>
    <r>
      <rPr>
        <sz val="10"/>
        <rFont val="HGPｺﾞｼｯｸE"/>
        <family val="3"/>
        <charset val="128"/>
      </rPr>
      <t>　</t>
    </r>
    <r>
      <rPr>
        <sz val="10"/>
        <color theme="1"/>
        <rFont val="Arial"/>
        <family val="2"/>
      </rPr>
      <t>IRR</t>
    </r>
    <phoneticPr fontId="5"/>
  </si>
  <si>
    <t>営業キャッシュフロー</t>
    <rPh sb="0" eb="2">
      <t>エイギョウ</t>
    </rPh>
    <phoneticPr fontId="5"/>
  </si>
  <si>
    <t>補助金</t>
    <rPh sb="0" eb="3">
      <t>ホジョキン</t>
    </rPh>
    <phoneticPr fontId="4"/>
  </si>
  <si>
    <t>合計</t>
    <rPh sb="0" eb="2">
      <t>ゴウケイ</t>
    </rPh>
    <phoneticPr fontId="4"/>
  </si>
  <si>
    <t>kWh/年</t>
    <rPh sb="4" eb="5">
      <t>ネン</t>
    </rPh>
    <phoneticPr fontId="4"/>
  </si>
  <si>
    <t>円</t>
    <rPh sb="0" eb="1">
      <t>エン</t>
    </rPh>
    <phoneticPr fontId="4"/>
  </si>
  <si>
    <t>　源泉所得税率（復興特別所得税考慮）</t>
    <rPh sb="1" eb="6">
      <t>ゲンセンショトクゼイ</t>
    </rPh>
    <rPh sb="6" eb="7">
      <t>リツ</t>
    </rPh>
    <rPh sb="8" eb="10">
      <t>フッコウ</t>
    </rPh>
    <rPh sb="10" eb="12">
      <t>トクベツ</t>
    </rPh>
    <rPh sb="12" eb="15">
      <t>ショトクゼイ</t>
    </rPh>
    <rPh sb="15" eb="17">
      <t>コウリョ</t>
    </rPh>
    <phoneticPr fontId="4"/>
  </si>
  <si>
    <t>源泉所得税（復興特別所得税考慮）</t>
    <rPh sb="0" eb="5">
      <t>ゲンセンショトクゼイ</t>
    </rPh>
    <rPh sb="6" eb="8">
      <t>フッコウ</t>
    </rPh>
    <rPh sb="8" eb="10">
      <t>トクベツ</t>
    </rPh>
    <rPh sb="10" eb="13">
      <t>ショトクゼイ</t>
    </rPh>
    <rPh sb="13" eb="15">
      <t>コウリョ</t>
    </rPh>
    <phoneticPr fontId="4"/>
  </si>
  <si>
    <t>Ⅰ．営業収支</t>
    <rPh sb="2" eb="4">
      <t>エイギョウ</t>
    </rPh>
    <phoneticPr fontId="4"/>
  </si>
  <si>
    <t>Ⅱ．営業外収支</t>
    <rPh sb="2" eb="4">
      <t>エイギョウ</t>
    </rPh>
    <rPh sb="4" eb="5">
      <t>ガイ</t>
    </rPh>
    <phoneticPr fontId="4"/>
  </si>
  <si>
    <t>信用状発行手数料</t>
    <rPh sb="0" eb="3">
      <t>シンヨウジョウ</t>
    </rPh>
    <rPh sb="3" eb="5">
      <t>ハッコウ</t>
    </rPh>
    <rPh sb="5" eb="6">
      <t>テ</t>
    </rPh>
    <phoneticPr fontId="4"/>
  </si>
  <si>
    <t>%</t>
    <phoneticPr fontId="4"/>
  </si>
  <si>
    <t>　信用状発行手数料(%)</t>
    <rPh sb="1" eb="4">
      <t>シンヨウジョウ</t>
    </rPh>
    <rPh sb="4" eb="9">
      <t>ハッコウテスウリョウ</t>
    </rPh>
    <phoneticPr fontId="4"/>
  </si>
  <si>
    <t>　積立要求金額</t>
    <rPh sb="1" eb="7">
      <t>ツミタテヨウキュウキンガク</t>
    </rPh>
    <phoneticPr fontId="4"/>
  </si>
  <si>
    <t>-</t>
    <phoneticPr fontId="4"/>
  </si>
  <si>
    <t>固定資産残存額</t>
    <rPh sb="0" eb="2">
      <t>コテイ</t>
    </rPh>
    <rPh sb="2" eb="4">
      <t>シサン</t>
    </rPh>
    <rPh sb="4" eb="6">
      <t>ザンゾン</t>
    </rPh>
    <rPh sb="6" eb="7">
      <t>ガク</t>
    </rPh>
    <phoneticPr fontId="5"/>
  </si>
  <si>
    <t>　　1年前に生じた繰越欠損金額の期初残高</t>
    <rPh sb="3" eb="5">
      <t>ネンマエ</t>
    </rPh>
    <rPh sb="6" eb="7">
      <t>ショウ</t>
    </rPh>
    <rPh sb="9" eb="15">
      <t>クリコシケッソンキンガク</t>
    </rPh>
    <rPh sb="16" eb="18">
      <t>キショ</t>
    </rPh>
    <rPh sb="18" eb="20">
      <t>ザンダカ</t>
    </rPh>
    <phoneticPr fontId="4"/>
  </si>
  <si>
    <t>　　欠損金の控除額</t>
    <rPh sb="2" eb="5">
      <t>ケッソンキン</t>
    </rPh>
    <rPh sb="6" eb="9">
      <t>コウジョガク</t>
    </rPh>
    <phoneticPr fontId="4"/>
  </si>
  <si>
    <t>　　1年前に生じた繰越欠損金額の期末残高</t>
    <rPh sb="3" eb="5">
      <t>ネンマエ</t>
    </rPh>
    <rPh sb="6" eb="7">
      <t>ショウ</t>
    </rPh>
    <rPh sb="9" eb="15">
      <t>クリコシケッソンキンガク</t>
    </rPh>
    <rPh sb="16" eb="18">
      <t>キマツ</t>
    </rPh>
    <rPh sb="18" eb="20">
      <t>ザンダカ</t>
    </rPh>
    <phoneticPr fontId="4"/>
  </si>
  <si>
    <t>　　2年前に生じた繰越欠損金額の期初残高</t>
    <rPh sb="3" eb="5">
      <t>ネンマエ</t>
    </rPh>
    <rPh sb="6" eb="7">
      <t>ショウ</t>
    </rPh>
    <rPh sb="9" eb="15">
      <t>クリコシケッソンキンガク</t>
    </rPh>
    <rPh sb="16" eb="18">
      <t>キショ</t>
    </rPh>
    <rPh sb="18" eb="20">
      <t>ザンダカ</t>
    </rPh>
    <phoneticPr fontId="4"/>
  </si>
  <si>
    <t>　　2年前に生じた繰越欠損金額の期末残高</t>
    <rPh sb="3" eb="5">
      <t>ネンマエ</t>
    </rPh>
    <rPh sb="6" eb="7">
      <t>ショウ</t>
    </rPh>
    <rPh sb="9" eb="15">
      <t>クリコシケッソンキンガク</t>
    </rPh>
    <rPh sb="16" eb="18">
      <t>キマツ</t>
    </rPh>
    <rPh sb="18" eb="20">
      <t>ザンダカ</t>
    </rPh>
    <phoneticPr fontId="4"/>
  </si>
  <si>
    <t>　　3年前に生じた繰越欠損金額の期初残高</t>
    <rPh sb="3" eb="5">
      <t>ネンマエ</t>
    </rPh>
    <rPh sb="6" eb="7">
      <t>ショウ</t>
    </rPh>
    <rPh sb="9" eb="15">
      <t>クリコシケッソンキンガク</t>
    </rPh>
    <rPh sb="16" eb="18">
      <t>キショ</t>
    </rPh>
    <rPh sb="18" eb="20">
      <t>ザンダカ</t>
    </rPh>
    <phoneticPr fontId="4"/>
  </si>
  <si>
    <t>　　3年前に生じた繰越欠損金額の期末残高</t>
    <rPh sb="3" eb="5">
      <t>ネンマエ</t>
    </rPh>
    <rPh sb="6" eb="7">
      <t>ショウ</t>
    </rPh>
    <rPh sb="9" eb="15">
      <t>クリコシケッソンキンガク</t>
    </rPh>
    <rPh sb="16" eb="18">
      <t>キマツ</t>
    </rPh>
    <rPh sb="18" eb="20">
      <t>ザンダカ</t>
    </rPh>
    <phoneticPr fontId="4"/>
  </si>
  <si>
    <t>減価償却価格</t>
    <rPh sb="0" eb="4">
      <t>ゲンカショウキャク</t>
    </rPh>
    <rPh sb="4" eb="6">
      <t>カカク</t>
    </rPh>
    <phoneticPr fontId="4"/>
  </si>
  <si>
    <t>　　4年前に生じた繰越欠損金額の期初残高</t>
    <rPh sb="3" eb="5">
      <t>ネンマエ</t>
    </rPh>
    <rPh sb="6" eb="7">
      <t>ショウ</t>
    </rPh>
    <rPh sb="9" eb="15">
      <t>クリコシケッソンキンガク</t>
    </rPh>
    <rPh sb="16" eb="18">
      <t>キショ</t>
    </rPh>
    <rPh sb="18" eb="20">
      <t>ザンダカ</t>
    </rPh>
    <phoneticPr fontId="4"/>
  </si>
  <si>
    <t>　　4年前に生じた繰越欠損金額の期末残高</t>
    <rPh sb="3" eb="5">
      <t>ネンマエ</t>
    </rPh>
    <rPh sb="6" eb="7">
      <t>ショウ</t>
    </rPh>
    <rPh sb="9" eb="15">
      <t>クリコシケッソンキンガク</t>
    </rPh>
    <rPh sb="16" eb="18">
      <t>キマツ</t>
    </rPh>
    <rPh sb="18" eb="20">
      <t>ザンダカ</t>
    </rPh>
    <phoneticPr fontId="4"/>
  </si>
  <si>
    <t>　　5年前に生じた繰越欠損金額の期初残高</t>
    <rPh sb="3" eb="5">
      <t>ネンマエ</t>
    </rPh>
    <rPh sb="6" eb="7">
      <t>ショウ</t>
    </rPh>
    <rPh sb="9" eb="15">
      <t>クリコシケッソンキンガク</t>
    </rPh>
    <rPh sb="16" eb="18">
      <t>キショ</t>
    </rPh>
    <rPh sb="18" eb="20">
      <t>ザンダカ</t>
    </rPh>
    <phoneticPr fontId="4"/>
  </si>
  <si>
    <t>　　5年前に生じた繰越欠損金額の期末残高</t>
    <rPh sb="3" eb="5">
      <t>ネンマエ</t>
    </rPh>
    <rPh sb="6" eb="7">
      <t>ショウ</t>
    </rPh>
    <rPh sb="9" eb="15">
      <t>クリコシケッソンキンガク</t>
    </rPh>
    <rPh sb="16" eb="18">
      <t>キマツ</t>
    </rPh>
    <rPh sb="18" eb="20">
      <t>ザンダカ</t>
    </rPh>
    <phoneticPr fontId="4"/>
  </si>
  <si>
    <t>　当年初繰越欠損金合計金額</t>
    <rPh sb="1" eb="2">
      <t>トウ</t>
    </rPh>
    <rPh sb="2" eb="4">
      <t>ネンショ</t>
    </rPh>
    <rPh sb="4" eb="9">
      <t>クリコシケッソンキン</t>
    </rPh>
    <rPh sb="9" eb="13">
      <t>ゴウケイキンガク</t>
    </rPh>
    <phoneticPr fontId="4"/>
  </si>
  <si>
    <t>　当年課税所得</t>
    <rPh sb="1" eb="3">
      <t>トウネン</t>
    </rPh>
    <rPh sb="3" eb="5">
      <t>カゼイ</t>
    </rPh>
    <rPh sb="5" eb="7">
      <t>ショトク</t>
    </rPh>
    <phoneticPr fontId="4"/>
  </si>
  <si>
    <t>　当年欠損額</t>
    <rPh sb="1" eb="3">
      <t>トウネン</t>
    </rPh>
    <rPh sb="3" eb="6">
      <t>ケッソンガク</t>
    </rPh>
    <phoneticPr fontId="4"/>
  </si>
  <si>
    <t>　当年繰越欠損金繰戻額</t>
    <rPh sb="1" eb="3">
      <t>トウネン</t>
    </rPh>
    <rPh sb="3" eb="5">
      <t>クリコシ</t>
    </rPh>
    <rPh sb="5" eb="8">
      <t>ケッソンキン</t>
    </rPh>
    <rPh sb="8" eb="9">
      <t>ク</t>
    </rPh>
    <rPh sb="9" eb="10">
      <t>モド</t>
    </rPh>
    <rPh sb="10" eb="11">
      <t>ガク</t>
    </rPh>
    <phoneticPr fontId="4"/>
  </si>
  <si>
    <t>　当年末繰越欠損金合計金額</t>
    <rPh sb="1" eb="2">
      <t>トウ</t>
    </rPh>
    <rPh sb="2" eb="4">
      <t>ネンマツ</t>
    </rPh>
    <rPh sb="4" eb="6">
      <t>クリコシ</t>
    </rPh>
    <rPh sb="6" eb="9">
      <t>ケッソンキン</t>
    </rPh>
    <rPh sb="9" eb="11">
      <t>ゴウケイ</t>
    </rPh>
    <rPh sb="11" eb="13">
      <t>キンガク</t>
    </rPh>
    <phoneticPr fontId="4"/>
  </si>
  <si>
    <t>-</t>
    <phoneticPr fontId="4"/>
  </si>
  <si>
    <t>　繰越欠損金考慮後の課税所得</t>
    <rPh sb="1" eb="3">
      <t>クリコシ</t>
    </rPh>
    <rPh sb="3" eb="6">
      <t>ケッソンキン</t>
    </rPh>
    <rPh sb="6" eb="8">
      <t>コウリョ</t>
    </rPh>
    <rPh sb="8" eb="9">
      <t>ゴ</t>
    </rPh>
    <rPh sb="10" eb="12">
      <t>カゼイ</t>
    </rPh>
    <rPh sb="12" eb="14">
      <t>ショトク</t>
    </rPh>
    <phoneticPr fontId="4"/>
  </si>
  <si>
    <t>法人税(定率考慮なし）</t>
    <rPh sb="4" eb="6">
      <t>テイリツ</t>
    </rPh>
    <rPh sb="6" eb="8">
      <t>コウリョ</t>
    </rPh>
    <phoneticPr fontId="4"/>
  </si>
  <si>
    <t>損益計算書</t>
    <rPh sb="0" eb="2">
      <t>ソンエキ</t>
    </rPh>
    <rPh sb="2" eb="5">
      <t>ケイサンショ</t>
    </rPh>
    <phoneticPr fontId="5"/>
  </si>
  <si>
    <t>キャッシュフロー計算書</t>
    <rPh sb="8" eb="11">
      <t>ケイサンショ</t>
    </rPh>
    <phoneticPr fontId="5"/>
  </si>
  <si>
    <t>　売電利益</t>
    <rPh sb="1" eb="3">
      <t>バイデン</t>
    </rPh>
    <rPh sb="3" eb="5">
      <t>リエキ</t>
    </rPh>
    <phoneticPr fontId="4"/>
  </si>
  <si>
    <t>　売熱利益</t>
    <rPh sb="1" eb="5">
      <t>バイネツリエキ</t>
    </rPh>
    <phoneticPr fontId="4"/>
  </si>
  <si>
    <t>　燃料コスト</t>
    <rPh sb="1" eb="3">
      <t>ネンリョウ</t>
    </rPh>
    <phoneticPr fontId="4"/>
  </si>
  <si>
    <t>　操業コスト</t>
    <rPh sb="1" eb="3">
      <t>ソウギョウ</t>
    </rPh>
    <phoneticPr fontId="4"/>
  </si>
  <si>
    <t xml:space="preserve">  元利合計支払額（源泉徴収税含む）</t>
    <rPh sb="2" eb="4">
      <t>ガンリ</t>
    </rPh>
    <rPh sb="4" eb="6">
      <t>ゴウケイ</t>
    </rPh>
    <rPh sb="6" eb="8">
      <t>シハライ</t>
    </rPh>
    <rPh sb="8" eb="9">
      <t>ガク</t>
    </rPh>
    <rPh sb="10" eb="12">
      <t>ゲンセン</t>
    </rPh>
    <rPh sb="12" eb="14">
      <t>チョウシュウ</t>
    </rPh>
    <rPh sb="14" eb="15">
      <t>ゼイ</t>
    </rPh>
    <rPh sb="15" eb="16">
      <t>フク</t>
    </rPh>
    <phoneticPr fontId="4"/>
  </si>
  <si>
    <t>　準備講座へのキャッシュ充当額</t>
    <rPh sb="1" eb="5">
      <t>ジュンビコウザ</t>
    </rPh>
    <rPh sb="12" eb="15">
      <t>ジュウトウガク</t>
    </rPh>
    <phoneticPr fontId="4"/>
  </si>
  <si>
    <t>　信用状発行手数料</t>
    <rPh sb="1" eb="9">
      <t>シンヨウジョウハッコウテスウリョウ</t>
    </rPh>
    <phoneticPr fontId="4"/>
  </si>
  <si>
    <t>　法人税・固定資産税</t>
    <rPh sb="1" eb="4">
      <t>ホウジンゼイ</t>
    </rPh>
    <rPh sb="5" eb="10">
      <t>コテイシサンゼイ</t>
    </rPh>
    <phoneticPr fontId="4"/>
  </si>
  <si>
    <t>期初現金残高</t>
    <rPh sb="0" eb="6">
      <t>キショゲンキンザンダカ</t>
    </rPh>
    <phoneticPr fontId="4"/>
  </si>
  <si>
    <t>期末現金残高</t>
    <rPh sb="0" eb="6">
      <t>キマツゲンキンザンダカ</t>
    </rPh>
    <phoneticPr fontId="4"/>
  </si>
  <si>
    <t>期末借入金残高</t>
    <rPh sb="0" eb="2">
      <t>キマツ</t>
    </rPh>
    <phoneticPr fontId="5"/>
  </si>
  <si>
    <t>プロジェクトにおけるＮＥＴキャッシュフロー</t>
    <phoneticPr fontId="5"/>
  </si>
  <si>
    <r>
      <t>DSCR</t>
    </r>
    <r>
      <rPr>
        <sz val="10"/>
        <rFont val="ＭＳ Ｐゴシック"/>
        <family val="3"/>
        <charset val="128"/>
      </rPr>
      <t>計算</t>
    </r>
    <rPh sb="4" eb="6">
      <t>ケイサン</t>
    </rPh>
    <phoneticPr fontId="5"/>
  </si>
  <si>
    <t>発電量</t>
    <rPh sb="0" eb="3">
      <t>ハツデンリョウ</t>
    </rPh>
    <phoneticPr fontId="5"/>
  </si>
  <si>
    <t>合計</t>
    <rPh sb="0" eb="2">
      <t>ゴウケイ</t>
    </rPh>
    <phoneticPr fontId="5"/>
  </si>
  <si>
    <t>燃料費</t>
    <rPh sb="0" eb="3">
      <t>ネンリョウヒ</t>
    </rPh>
    <phoneticPr fontId="5"/>
  </si>
  <si>
    <t>固定資産税等</t>
    <rPh sb="0" eb="5">
      <t>コテイシサンゼイ</t>
    </rPh>
    <rPh sb="5" eb="6">
      <t>ナド</t>
    </rPh>
    <phoneticPr fontId="5"/>
  </si>
  <si>
    <t>費目</t>
    <rPh sb="0" eb="2">
      <t>ヒモク</t>
    </rPh>
    <phoneticPr fontId="5"/>
  </si>
  <si>
    <t>定格出力</t>
    <rPh sb="0" eb="4">
      <t>テイカクシュツリョク</t>
    </rPh>
    <phoneticPr fontId="5"/>
  </si>
  <si>
    <t>設備利用率</t>
    <rPh sb="0" eb="5">
      <t>セツビリヨウリツ</t>
    </rPh>
    <phoneticPr fontId="5"/>
  </si>
  <si>
    <t>単価</t>
    <rPh sb="0" eb="2">
      <t>タンカ</t>
    </rPh>
    <phoneticPr fontId="5"/>
  </si>
  <si>
    <t>トン/年</t>
    <rPh sb="3" eb="4">
      <t>ネン</t>
    </rPh>
    <phoneticPr fontId="5"/>
  </si>
  <si>
    <t>運用費</t>
    <rPh sb="0" eb="3">
      <t>ウンヨウヒ</t>
    </rPh>
    <phoneticPr fontId="5"/>
  </si>
  <si>
    <t>バイオマス⑤</t>
    <phoneticPr fontId="5"/>
  </si>
  <si>
    <t>設備①</t>
    <rPh sb="0" eb="2">
      <t>セツビ</t>
    </rPh>
    <phoneticPr fontId="5"/>
  </si>
  <si>
    <t>残存価値</t>
    <rPh sb="0" eb="4">
      <t>ザンゾンカチ</t>
    </rPh>
    <phoneticPr fontId="5"/>
  </si>
  <si>
    <t>償却期間</t>
    <rPh sb="0" eb="4">
      <t>ショウキャクキカン</t>
    </rPh>
    <phoneticPr fontId="5"/>
  </si>
  <si>
    <t>年</t>
    <rPh sb="0" eb="1">
      <t>ネン</t>
    </rPh>
    <phoneticPr fontId="4"/>
  </si>
  <si>
    <t>設備②</t>
    <rPh sb="0" eb="2">
      <t>セツビ</t>
    </rPh>
    <phoneticPr fontId="5"/>
  </si>
  <si>
    <t>設備③</t>
    <rPh sb="0" eb="2">
      <t>セツビ</t>
    </rPh>
    <phoneticPr fontId="5"/>
  </si>
  <si>
    <t>設備④</t>
    <rPh sb="0" eb="2">
      <t>セツビ</t>
    </rPh>
    <phoneticPr fontId="5"/>
  </si>
  <si>
    <t>設備⑤</t>
    <rPh sb="0" eb="2">
      <t>セツビ</t>
    </rPh>
    <phoneticPr fontId="5"/>
  </si>
  <si>
    <t>設備⑥</t>
    <rPh sb="0" eb="2">
      <t>セツビ</t>
    </rPh>
    <phoneticPr fontId="5"/>
  </si>
  <si>
    <t>設備⑦</t>
    <rPh sb="0" eb="2">
      <t>セツビ</t>
    </rPh>
    <phoneticPr fontId="5"/>
  </si>
  <si>
    <t>借入金・補助金・税率等</t>
    <rPh sb="0" eb="1">
      <t>カ</t>
    </rPh>
    <rPh sb="1" eb="2">
      <t>イ</t>
    </rPh>
    <rPh sb="2" eb="3">
      <t>キン</t>
    </rPh>
    <rPh sb="4" eb="7">
      <t>ホジョキン</t>
    </rPh>
    <rPh sb="8" eb="10">
      <t>ゼイリツ</t>
    </rPh>
    <rPh sb="10" eb="11">
      <t>ナド</t>
    </rPh>
    <phoneticPr fontId="5"/>
  </si>
  <si>
    <t>補助金</t>
    <rPh sb="0" eb="3">
      <t>ホジョキン</t>
    </rPh>
    <phoneticPr fontId="5"/>
  </si>
  <si>
    <t>借入金①</t>
    <rPh sb="0" eb="3">
      <t>カリイレキン</t>
    </rPh>
    <phoneticPr fontId="5"/>
  </si>
  <si>
    <t>金額</t>
    <rPh sb="0" eb="2">
      <t>キンガク</t>
    </rPh>
    <phoneticPr fontId="5"/>
  </si>
  <si>
    <t>返済期間</t>
    <rPh sb="0" eb="4">
      <t>ヘンサイキカン</t>
    </rPh>
    <phoneticPr fontId="5"/>
  </si>
  <si>
    <t>利子</t>
    <rPh sb="0" eb="2">
      <t>リシ</t>
    </rPh>
    <phoneticPr fontId="5"/>
  </si>
  <si>
    <t>年</t>
    <rPh sb="0" eb="1">
      <t>ネン</t>
    </rPh>
    <phoneticPr fontId="5"/>
  </si>
  <si>
    <t>借入金②</t>
    <rPh sb="0" eb="3">
      <t>カリイレキン</t>
    </rPh>
    <phoneticPr fontId="5"/>
  </si>
  <si>
    <t>借入金③</t>
    <rPh sb="0" eb="3">
      <t>カリイレキン</t>
    </rPh>
    <phoneticPr fontId="5"/>
  </si>
  <si>
    <t>固定資産税</t>
    <rPh sb="0" eb="5">
      <t>コテイシサンゼイ</t>
    </rPh>
    <phoneticPr fontId="5"/>
  </si>
  <si>
    <t>税率</t>
    <rPh sb="0" eb="2">
      <t>ゼイリツ</t>
    </rPh>
    <phoneticPr fontId="5"/>
  </si>
  <si>
    <t>バイオマス総投入量</t>
    <rPh sb="5" eb="6">
      <t>ソウ</t>
    </rPh>
    <rPh sb="6" eb="8">
      <t>トウニュウ</t>
    </rPh>
    <rPh sb="8" eb="9">
      <t>リョウ</t>
    </rPh>
    <phoneticPr fontId="5"/>
  </si>
  <si>
    <t>発熱量</t>
    <rPh sb="0" eb="3">
      <t>ハツネツリョウ</t>
    </rPh>
    <phoneticPr fontId="5"/>
  </si>
  <si>
    <t>売電量</t>
    <rPh sb="0" eb="3">
      <t>バイデンリョウ</t>
    </rPh>
    <phoneticPr fontId="5"/>
  </si>
  <si>
    <t>売熱量</t>
    <rPh sb="0" eb="1">
      <t>バイ</t>
    </rPh>
    <rPh sb="1" eb="3">
      <t>ネツリョウ</t>
    </rPh>
    <phoneticPr fontId="5"/>
  </si>
  <si>
    <t>減価償却計算</t>
    <rPh sb="0" eb="4">
      <t>ゲンカショウキャク</t>
    </rPh>
    <rPh sb="4" eb="6">
      <t>ケイサン</t>
    </rPh>
    <phoneticPr fontId="5"/>
  </si>
  <si>
    <t>　償却価格</t>
    <rPh sb="1" eb="5">
      <t>ショウキャクカカク</t>
    </rPh>
    <phoneticPr fontId="5"/>
  </si>
  <si>
    <t>　残存価値</t>
    <rPh sb="1" eb="5">
      <t>ザンゾンカチ</t>
    </rPh>
    <phoneticPr fontId="4"/>
  </si>
  <si>
    <t>借入金計算</t>
    <rPh sb="0" eb="2">
      <t>カリイレ</t>
    </rPh>
    <rPh sb="2" eb="3">
      <t>キン</t>
    </rPh>
    <rPh sb="3" eb="5">
      <t>ケイサン</t>
    </rPh>
    <phoneticPr fontId="5"/>
  </si>
  <si>
    <t>　返済価格</t>
    <rPh sb="1" eb="5">
      <t>ヘンサイカカク</t>
    </rPh>
    <phoneticPr fontId="5"/>
  </si>
  <si>
    <t>　発生金利</t>
    <rPh sb="1" eb="5">
      <t>ハッセイキンリ</t>
    </rPh>
    <phoneticPr fontId="4"/>
  </si>
  <si>
    <t>IRR返り値</t>
    <phoneticPr fontId="5"/>
  </si>
  <si>
    <t>収益</t>
    <rPh sb="0" eb="2">
      <t>シュウエキ</t>
    </rPh>
    <phoneticPr fontId="5"/>
  </si>
  <si>
    <t>売電収益</t>
    <rPh sb="0" eb="2">
      <t>バイデン</t>
    </rPh>
    <rPh sb="2" eb="4">
      <t>シュウエキ</t>
    </rPh>
    <phoneticPr fontId="5"/>
  </si>
  <si>
    <t>売熱収益</t>
    <rPh sb="0" eb="1">
      <t>ウ</t>
    </rPh>
    <rPh sb="1" eb="2">
      <t>ネツ</t>
    </rPh>
    <rPh sb="2" eb="4">
      <t>シュウエキ</t>
    </rPh>
    <phoneticPr fontId="5"/>
  </si>
  <si>
    <t>額</t>
    <rPh sb="0" eb="1">
      <t>ガク</t>
    </rPh>
    <phoneticPr fontId="5"/>
  </si>
  <si>
    <t>割合</t>
    <rPh sb="0" eb="2">
      <t>ワリアイ</t>
    </rPh>
    <phoneticPr fontId="5"/>
  </si>
  <si>
    <r>
      <t>20</t>
    </r>
    <r>
      <rPr>
        <sz val="10"/>
        <color theme="1"/>
        <rFont val="ＭＳ Ｐゴシック"/>
        <family val="3"/>
        <charset val="128"/>
      </rPr>
      <t>年累計</t>
    </r>
    <rPh sb="2" eb="5">
      <t>ネンルイケイ</t>
    </rPh>
    <phoneticPr fontId="4"/>
  </si>
  <si>
    <t>投資回収年数</t>
    <rPh sb="0" eb="6">
      <t>トウシカイシュウネンスウ</t>
    </rPh>
    <phoneticPr fontId="5"/>
  </si>
  <si>
    <t>円</t>
    <rPh sb="0" eb="1">
      <t>エン</t>
    </rPh>
    <phoneticPr fontId="4"/>
  </si>
  <si>
    <t>↓</t>
    <phoneticPr fontId="5"/>
  </si>
  <si>
    <t>MJ</t>
    <phoneticPr fontId="5"/>
  </si>
  <si>
    <t>kWh</t>
    <phoneticPr fontId="5"/>
  </si>
  <si>
    <t>↑</t>
    <phoneticPr fontId="5"/>
  </si>
  <si>
    <t>感度分析用データシート参照値</t>
    <rPh sb="0" eb="4">
      <t>カンドブンセキ</t>
    </rPh>
    <rPh sb="4" eb="5">
      <t>ヨウ</t>
    </rPh>
    <rPh sb="11" eb="14">
      <t>サンショウチ</t>
    </rPh>
    <phoneticPr fontId="5"/>
  </si>
  <si>
    <t>投資回収可能年戻り値</t>
    <rPh sb="0" eb="7">
      <t>トウシカイシュウカノウネン</t>
    </rPh>
    <rPh sb="7" eb="8">
      <t>モド</t>
    </rPh>
    <rPh sb="9" eb="10">
      <t>チ</t>
    </rPh>
    <phoneticPr fontId="5"/>
  </si>
  <si>
    <t>稼働率（直接入力）</t>
    <rPh sb="0" eb="3">
      <t>カドウリツ</t>
    </rPh>
    <rPh sb="4" eb="8">
      <t>チョクセツニュウリョク</t>
    </rPh>
    <phoneticPr fontId="4"/>
  </si>
  <si>
    <t>MWh</t>
    <phoneticPr fontId="4"/>
  </si>
  <si>
    <t>販売価格</t>
    <rPh sb="0" eb="4">
      <t>ハンバイカカク</t>
    </rPh>
    <phoneticPr fontId="5"/>
  </si>
  <si>
    <t>販売量</t>
    <rPh sb="0" eb="3">
      <t>ハンバイリョウ</t>
    </rPh>
    <phoneticPr fontId="5"/>
  </si>
  <si>
    <t>　その他利益</t>
    <rPh sb="3" eb="6">
      <t>タリエキ</t>
    </rPh>
    <phoneticPr fontId="4"/>
  </si>
  <si>
    <t>その他出費</t>
    <rPh sb="2" eb="3">
      <t>タ</t>
    </rPh>
    <rPh sb="3" eb="5">
      <t>シュッピ</t>
    </rPh>
    <phoneticPr fontId="4"/>
  </si>
  <si>
    <t>その他収益</t>
    <phoneticPr fontId="5"/>
  </si>
  <si>
    <t>変動費①</t>
    <rPh sb="0" eb="3">
      <t>ヘンドウヒ</t>
    </rPh>
    <phoneticPr fontId="5"/>
  </si>
  <si>
    <t>変動費②</t>
    <rPh sb="0" eb="3">
      <t>ヘンドウヒ</t>
    </rPh>
    <phoneticPr fontId="5"/>
  </si>
  <si>
    <t>変動費③</t>
    <rPh sb="0" eb="3">
      <t>ヘンドウヒ</t>
    </rPh>
    <phoneticPr fontId="5"/>
  </si>
  <si>
    <t>変動費④</t>
    <rPh sb="0" eb="3">
      <t>ヘンドウヒ</t>
    </rPh>
    <phoneticPr fontId="5"/>
  </si>
  <si>
    <t>変動費⑤</t>
    <rPh sb="0" eb="3">
      <t>ヘンドウヒ</t>
    </rPh>
    <phoneticPr fontId="5"/>
  </si>
  <si>
    <t>円</t>
    <rPh sb="0" eb="1">
      <t>エン</t>
    </rPh>
    <phoneticPr fontId="4"/>
  </si>
  <si>
    <t>変動費⑥</t>
    <rPh sb="0" eb="3">
      <t>ヘンドウヒ</t>
    </rPh>
    <phoneticPr fontId="5"/>
  </si>
  <si>
    <t>％</t>
    <phoneticPr fontId="4"/>
  </si>
  <si>
    <t>％</t>
    <phoneticPr fontId="4"/>
  </si>
  <si>
    <t>％</t>
    <phoneticPr fontId="5"/>
  </si>
  <si>
    <t>実効税率</t>
    <rPh sb="0" eb="4">
      <t>ジッコウゼイリツ</t>
    </rPh>
    <phoneticPr fontId="5"/>
  </si>
  <si>
    <t>エネルギー生産量</t>
    <rPh sb="5" eb="8">
      <t>セイサンリョウ</t>
    </rPh>
    <phoneticPr fontId="5"/>
  </si>
  <si>
    <t>kW</t>
  </si>
  <si>
    <t>販売価格</t>
    <rPh sb="0" eb="2">
      <t>ハンバイ</t>
    </rPh>
    <rPh sb="2" eb="4">
      <t>カカク</t>
    </rPh>
    <phoneticPr fontId="5"/>
  </si>
  <si>
    <t>バイオマス調達</t>
    <rPh sb="5" eb="7">
      <t>チョウタツ</t>
    </rPh>
    <phoneticPr fontId="5"/>
  </si>
  <si>
    <t>バイオマス①</t>
    <phoneticPr fontId="5"/>
  </si>
  <si>
    <t>固定費③</t>
    <phoneticPr fontId="5"/>
  </si>
  <si>
    <t>変換効率</t>
    <rPh sb="0" eb="4">
      <t>ヘンカンコウリツ</t>
    </rPh>
    <phoneticPr fontId="4"/>
  </si>
  <si>
    <t>その他収益②</t>
    <rPh sb="2" eb="3">
      <t>タ</t>
    </rPh>
    <rPh sb="3" eb="5">
      <t>シュウエキ</t>
    </rPh>
    <phoneticPr fontId="5"/>
  </si>
  <si>
    <t>その他収益③</t>
    <rPh sb="2" eb="3">
      <t>タ</t>
    </rPh>
    <rPh sb="3" eb="5">
      <t>シュウエキ</t>
    </rPh>
    <phoneticPr fontId="5"/>
  </si>
  <si>
    <t>バイオマス②</t>
    <phoneticPr fontId="5"/>
  </si>
  <si>
    <t>バイオマス③</t>
    <phoneticPr fontId="5"/>
  </si>
  <si>
    <t>バイオマス④</t>
    <phoneticPr fontId="5"/>
  </si>
  <si>
    <t>固定費④</t>
    <phoneticPr fontId="5"/>
  </si>
  <si>
    <t>所得税</t>
    <rPh sb="0" eb="3">
      <t>ショトクゼイ</t>
    </rPh>
    <phoneticPr fontId="4"/>
  </si>
  <si>
    <t>燃料調達費用削減率</t>
    <rPh sb="0" eb="6">
      <t>ネンリョウチョウタツヒヨウ</t>
    </rPh>
    <rPh sb="6" eb="9">
      <t>サクゲンリツ</t>
    </rPh>
    <phoneticPr fontId="4"/>
  </si>
  <si>
    <t>設備費用削減率</t>
    <rPh sb="0" eb="2">
      <t>セツビ</t>
    </rPh>
    <rPh sb="2" eb="4">
      <t>ヒヨウ</t>
    </rPh>
    <rPh sb="4" eb="7">
      <t>サクゲンリツ</t>
    </rPh>
    <phoneticPr fontId="4"/>
  </si>
  <si>
    <r>
      <rPr>
        <sz val="12"/>
        <color indexed="8"/>
        <rFont val="ＭＳ Ｐゴシック"/>
        <family val="3"/>
        <charset val="128"/>
      </rPr>
      <t>日</t>
    </r>
    <r>
      <rPr>
        <sz val="12"/>
        <color indexed="8"/>
        <rFont val="Arial"/>
        <family val="2"/>
      </rPr>
      <t>/</t>
    </r>
    <r>
      <rPr>
        <sz val="12"/>
        <color indexed="8"/>
        <rFont val="ＭＳ Ｐゴシック"/>
        <family val="3"/>
        <charset val="128"/>
      </rPr>
      <t>年</t>
    </r>
    <rPh sb="0" eb="1">
      <t>ニチ</t>
    </rPh>
    <rPh sb="2" eb="3">
      <t>ネン</t>
    </rPh>
    <phoneticPr fontId="5"/>
  </si>
  <si>
    <r>
      <t>円</t>
    </r>
    <r>
      <rPr>
        <sz val="12"/>
        <color indexed="8"/>
        <rFont val="Arial"/>
        <family val="2"/>
      </rPr>
      <t>/kWh</t>
    </r>
    <rPh sb="0" eb="1">
      <t>エン</t>
    </rPh>
    <phoneticPr fontId="5"/>
  </si>
  <si>
    <t>年数</t>
    <rPh sb="0" eb="2">
      <t>ネンスウ</t>
    </rPh>
    <phoneticPr fontId="5"/>
  </si>
  <si>
    <t>電力購入価格</t>
    <rPh sb="0" eb="6">
      <t>デンリョクコウニュウカカク</t>
    </rPh>
    <phoneticPr fontId="4"/>
  </si>
  <si>
    <t>人件費</t>
    <rPh sb="0" eb="3">
      <t>ジンケンヒ</t>
    </rPh>
    <phoneticPr fontId="4"/>
  </si>
  <si>
    <t>段階</t>
    <rPh sb="0" eb="2">
      <t>ダンカイ</t>
    </rPh>
    <phoneticPr fontId="4"/>
  </si>
  <si>
    <t>バリューチェーン</t>
    <phoneticPr fontId="4"/>
  </si>
  <si>
    <t>システム製造</t>
    <rPh sb="4" eb="6">
      <t>セイゾウ</t>
    </rPh>
    <phoneticPr fontId="4"/>
  </si>
  <si>
    <t>計画・導入</t>
    <rPh sb="0" eb="2">
      <t>ケイカク</t>
    </rPh>
    <rPh sb="3" eb="5">
      <t>ドウニュウ</t>
    </rPh>
    <phoneticPr fontId="4"/>
  </si>
  <si>
    <t>運転・維持</t>
    <rPh sb="0" eb="2">
      <t>ウンテン</t>
    </rPh>
    <rPh sb="3" eb="5">
      <t>イジ</t>
    </rPh>
    <phoneticPr fontId="4"/>
  </si>
  <si>
    <t>燃料　調達</t>
    <rPh sb="0" eb="2">
      <t>ネンリョウ</t>
    </rPh>
    <rPh sb="3" eb="5">
      <t>チョウタツ</t>
    </rPh>
    <phoneticPr fontId="4"/>
  </si>
  <si>
    <t>事業マネージメント</t>
    <rPh sb="0" eb="2">
      <t>ジギョウ</t>
    </rPh>
    <phoneticPr fontId="4"/>
  </si>
  <si>
    <t>支払利息</t>
    <rPh sb="0" eb="4">
      <t>シハライリソク</t>
    </rPh>
    <phoneticPr fontId="4"/>
  </si>
  <si>
    <t>電気事業税</t>
    <rPh sb="0" eb="5">
      <t>デンキジギョウゼイ</t>
    </rPh>
    <phoneticPr fontId="4"/>
  </si>
  <si>
    <t>建設業</t>
    <rPh sb="0" eb="3">
      <t>ケンセツギョウ</t>
    </rPh>
    <phoneticPr fontId="4"/>
  </si>
  <si>
    <t>←ラウパッハ※から変更</t>
    <rPh sb="9" eb="11">
      <t>ヘンコウ</t>
    </rPh>
    <phoneticPr fontId="4"/>
  </si>
  <si>
    <t>←ラウパッハ※から追加</t>
    <rPh sb="9" eb="11">
      <t>ツイカ</t>
    </rPh>
    <phoneticPr fontId="4"/>
  </si>
  <si>
    <t>設備の廃棄費用</t>
    <rPh sb="0" eb="2">
      <t>セツビ</t>
    </rPh>
    <rPh sb="3" eb="7">
      <t>ハイキヒヨウ</t>
    </rPh>
    <phoneticPr fontId="4"/>
  </si>
  <si>
    <t>計算条件</t>
    <rPh sb="0" eb="4">
      <t>ケイサンジョウケン</t>
    </rPh>
    <phoneticPr fontId="4"/>
  </si>
  <si>
    <t>関係事業者</t>
    <rPh sb="0" eb="5">
      <t>カンケイジギョウシャ</t>
    </rPh>
    <phoneticPr fontId="4"/>
  </si>
  <si>
    <t>その他の学術研究、専門・技術サービス業</t>
    <rPh sb="2" eb="3">
      <t>タ</t>
    </rPh>
    <rPh sb="4" eb="8">
      <t>ガクジュツケンキュウ</t>
    </rPh>
    <rPh sb="9" eb="11">
      <t>センモン</t>
    </rPh>
    <rPh sb="12" eb="14">
      <t>ギジュツ</t>
    </rPh>
    <rPh sb="18" eb="19">
      <t>ギョウ</t>
    </rPh>
    <phoneticPr fontId="4"/>
  </si>
  <si>
    <t>国と地方の主な税金</t>
    <rPh sb="0" eb="1">
      <t>クニ</t>
    </rPh>
    <rPh sb="2" eb="4">
      <t>チホウ</t>
    </rPh>
    <rPh sb="5" eb="6">
      <t>オモ</t>
    </rPh>
    <rPh sb="7" eb="9">
      <t>ゼイキン</t>
    </rPh>
    <phoneticPr fontId="4"/>
  </si>
  <si>
    <t>国税</t>
    <rPh sb="0" eb="2">
      <t>コクゼイ</t>
    </rPh>
    <phoneticPr fontId="4"/>
  </si>
  <si>
    <t>法人税</t>
    <rPh sb="0" eb="3">
      <t>ホウジンゼイ</t>
    </rPh>
    <phoneticPr fontId="4"/>
  </si>
  <si>
    <t>地方税</t>
    <rPh sb="0" eb="3">
      <t>チホウゼイ</t>
    </rPh>
    <phoneticPr fontId="4"/>
  </si>
  <si>
    <t>個人住民税（均等割※）</t>
    <rPh sb="0" eb="5">
      <t>コジンジュウミンゼイ</t>
    </rPh>
    <rPh sb="6" eb="9">
      <t>キントウワリ</t>
    </rPh>
    <phoneticPr fontId="4"/>
  </si>
  <si>
    <t>都道府県</t>
    <rPh sb="0" eb="4">
      <t>トドウフケン</t>
    </rPh>
    <phoneticPr fontId="4"/>
  </si>
  <si>
    <t>市町村</t>
    <rPh sb="0" eb="3">
      <t>シチョウソン</t>
    </rPh>
    <phoneticPr fontId="4"/>
  </si>
  <si>
    <t>個人住民課税（対給与）</t>
    <rPh sb="0" eb="6">
      <t>コジンジュウミンカゼイ</t>
    </rPh>
    <rPh sb="7" eb="8">
      <t>タイ</t>
    </rPh>
    <rPh sb="8" eb="10">
      <t>キュウヨ</t>
    </rPh>
    <phoneticPr fontId="4"/>
  </si>
  <si>
    <t>財産税</t>
    <rPh sb="0" eb="3">
      <t>ザイサンゼイ</t>
    </rPh>
    <phoneticPr fontId="4"/>
  </si>
  <si>
    <t>消費税</t>
    <rPh sb="0" eb="3">
      <t>ショウヒゼイ</t>
    </rPh>
    <phoneticPr fontId="4"/>
  </si>
  <si>
    <t>売上高に対する可処分所得</t>
    <rPh sb="0" eb="3">
      <t>ウリアゲダカ</t>
    </rPh>
    <rPh sb="4" eb="5">
      <t>タイ</t>
    </rPh>
    <rPh sb="7" eb="12">
      <t>カショブンショトク</t>
    </rPh>
    <phoneticPr fontId="4"/>
  </si>
  <si>
    <t>売上高に対する企業の税引き後純利益</t>
    <rPh sb="0" eb="3">
      <t>ウリアゲダカ</t>
    </rPh>
    <rPh sb="4" eb="5">
      <t>タイ</t>
    </rPh>
    <rPh sb="7" eb="9">
      <t>キギョウ</t>
    </rPh>
    <rPh sb="10" eb="12">
      <t>ゼイビ</t>
    </rPh>
    <rPh sb="13" eb="14">
      <t>ゴ</t>
    </rPh>
    <rPh sb="14" eb="17">
      <t>ジュンリエキ</t>
    </rPh>
    <phoneticPr fontId="4"/>
  </si>
  <si>
    <t>売上高に対する都道府県の税収入</t>
    <rPh sb="0" eb="3">
      <t>ウリアゲダカ</t>
    </rPh>
    <rPh sb="4" eb="5">
      <t>タイ</t>
    </rPh>
    <rPh sb="7" eb="11">
      <t>トドウフケン</t>
    </rPh>
    <rPh sb="12" eb="15">
      <t>ゼイシュウニュウ</t>
    </rPh>
    <phoneticPr fontId="4"/>
  </si>
  <si>
    <t>売上高に対する市町村の税収入</t>
    <rPh sb="0" eb="3">
      <t>ウリアゲダカ</t>
    </rPh>
    <rPh sb="4" eb="5">
      <t>タイ</t>
    </rPh>
    <rPh sb="7" eb="10">
      <t>シチョウソン</t>
    </rPh>
    <rPh sb="11" eb="14">
      <t>ゼイシュウニュウ</t>
    </rPh>
    <phoneticPr fontId="4"/>
  </si>
  <si>
    <t>内訳</t>
    <rPh sb="0" eb="2">
      <t>ウチワケ</t>
    </rPh>
    <phoneticPr fontId="4"/>
  </si>
  <si>
    <t>再エネ事業者（本事業実施者）</t>
    <rPh sb="0" eb="1">
      <t>サイ</t>
    </rPh>
    <rPh sb="3" eb="6">
      <t>ジギョウシャ</t>
    </rPh>
    <rPh sb="7" eb="8">
      <t>ホン</t>
    </rPh>
    <rPh sb="8" eb="10">
      <t>ジギョウ</t>
    </rPh>
    <rPh sb="10" eb="12">
      <t>ジッシ</t>
    </rPh>
    <rPh sb="12" eb="13">
      <t>シャ</t>
    </rPh>
    <phoneticPr fontId="4"/>
  </si>
  <si>
    <t>電気業</t>
    <rPh sb="0" eb="2">
      <t>デンキ</t>
    </rPh>
    <rPh sb="2" eb="3">
      <t>ギョウ</t>
    </rPh>
    <phoneticPr fontId="4"/>
  </si>
  <si>
    <t>農業、林業</t>
    <rPh sb="0" eb="2">
      <t>ノウギョウ</t>
    </rPh>
    <rPh sb="3" eb="5">
      <t>リンギョウ</t>
    </rPh>
    <phoneticPr fontId="4"/>
  </si>
  <si>
    <t>陸運業</t>
    <rPh sb="0" eb="3">
      <t>リクウンギョウ</t>
    </rPh>
    <phoneticPr fontId="4"/>
  </si>
  <si>
    <t>銀行業</t>
    <rPh sb="0" eb="3">
      <t>ギンコウギョウ</t>
    </rPh>
    <phoneticPr fontId="4"/>
  </si>
  <si>
    <t>売上高に対する可処分所得</t>
    <rPh sb="0" eb="3">
      <t>ウリアゲダカ</t>
    </rPh>
    <rPh sb="4" eb="5">
      <t>タイ</t>
    </rPh>
    <rPh sb="7" eb="12">
      <t>カショブンショトク</t>
    </rPh>
    <phoneticPr fontId="4"/>
  </si>
  <si>
    <t>備考</t>
    <rPh sb="0" eb="2">
      <t>ビコウ</t>
    </rPh>
    <phoneticPr fontId="4"/>
  </si>
  <si>
    <t>自動入力</t>
    <rPh sb="0" eb="4">
      <t>ジドウニュウリョク</t>
    </rPh>
    <phoneticPr fontId="4"/>
  </si>
  <si>
    <t>金額</t>
    <rPh sb="0" eb="2">
      <t>キンガク</t>
    </rPh>
    <phoneticPr fontId="4"/>
  </si>
  <si>
    <t>↑手動入力</t>
    <rPh sb="1" eb="5">
      <t>シュドウニュウリョク</t>
    </rPh>
    <phoneticPr fontId="4"/>
  </si>
  <si>
    <t>地域外事業者</t>
    <rPh sb="0" eb="6">
      <t>チイキガイジギョウシャ</t>
    </rPh>
    <phoneticPr fontId="4"/>
  </si>
  <si>
    <t>--以下は地域事業者の場合のみ使用--</t>
    <rPh sb="2" eb="4">
      <t>イカ</t>
    </rPh>
    <rPh sb="5" eb="10">
      <t>チイキジギョウシャ</t>
    </rPh>
    <rPh sb="11" eb="13">
      <t>バアイ</t>
    </rPh>
    <rPh sb="15" eb="17">
      <t>シヨウ</t>
    </rPh>
    <phoneticPr fontId="4"/>
  </si>
  <si>
    <t>円</t>
    <rPh sb="0" eb="1">
      <t>エン</t>
    </rPh>
    <phoneticPr fontId="4"/>
  </si>
  <si>
    <r>
      <rPr>
        <sz val="9"/>
        <color theme="1"/>
        <rFont val="ＭＳ Ｐゴシック"/>
        <family val="3"/>
        <charset val="128"/>
      </rPr>
      <t>円</t>
    </r>
    <r>
      <rPr>
        <sz val="9"/>
        <color theme="1"/>
        <rFont val="Arial"/>
        <family val="2"/>
      </rPr>
      <t>/kWh</t>
    </r>
    <rPh sb="0" eb="1">
      <t>エン</t>
    </rPh>
    <phoneticPr fontId="4"/>
  </si>
  <si>
    <r>
      <rPr>
        <sz val="9"/>
        <rFont val="ＭＳ Ｐゴシック"/>
        <family val="3"/>
        <charset val="128"/>
      </rPr>
      <t>年度</t>
    </r>
    <phoneticPr fontId="5"/>
  </si>
  <si>
    <t>売電収入</t>
    <rPh sb="0" eb="4">
      <t>バイデンシュウニュウ</t>
    </rPh>
    <phoneticPr fontId="4"/>
  </si>
  <si>
    <t>売熱収入</t>
    <rPh sb="0" eb="4">
      <t>バイネツシュウニュウ</t>
    </rPh>
    <phoneticPr fontId="4"/>
  </si>
  <si>
    <t>kWh</t>
    <phoneticPr fontId="4"/>
  </si>
  <si>
    <r>
      <rPr>
        <sz val="9"/>
        <color theme="1"/>
        <rFont val="ＭＳ Ｐゴシック"/>
        <family val="3"/>
        <charset val="128"/>
      </rPr>
      <t>円</t>
    </r>
    <r>
      <rPr>
        <sz val="9"/>
        <color theme="1"/>
        <rFont val="Arial"/>
        <family val="2"/>
      </rPr>
      <t>/kWh</t>
    </r>
    <rPh sb="0" eb="1">
      <t>エン</t>
    </rPh>
    <phoneticPr fontId="4"/>
  </si>
  <si>
    <t>MJ</t>
    <phoneticPr fontId="4"/>
  </si>
  <si>
    <r>
      <rPr>
        <sz val="9"/>
        <color theme="1"/>
        <rFont val="ＭＳ Ｐゴシック"/>
        <family val="3"/>
        <charset val="128"/>
      </rPr>
      <t>円</t>
    </r>
    <r>
      <rPr>
        <sz val="9"/>
        <color theme="1"/>
        <rFont val="Arial"/>
        <family val="2"/>
      </rPr>
      <t>/MJ</t>
    </r>
    <rPh sb="0" eb="1">
      <t>エン</t>
    </rPh>
    <phoneticPr fontId="4"/>
  </si>
  <si>
    <t>　発電量</t>
    <rPh sb="1" eb="4">
      <t>ハツデンリョウ</t>
    </rPh>
    <phoneticPr fontId="4"/>
  </si>
  <si>
    <t>　売電量</t>
    <rPh sb="1" eb="4">
      <t>バイデンリョウ</t>
    </rPh>
    <phoneticPr fontId="4"/>
  </si>
  <si>
    <t>　売電価格</t>
    <rPh sb="1" eb="5">
      <t>バイデンカカク</t>
    </rPh>
    <phoneticPr fontId="4"/>
  </si>
  <si>
    <t>　熱利用可能量</t>
    <rPh sb="1" eb="7">
      <t>ネツリヨウカノウリョウ</t>
    </rPh>
    <phoneticPr fontId="4"/>
  </si>
  <si>
    <t>　売熱量</t>
    <rPh sb="1" eb="3">
      <t>バイネツ</t>
    </rPh>
    <rPh sb="3" eb="4">
      <t>リョウ</t>
    </rPh>
    <phoneticPr fontId="4"/>
  </si>
  <si>
    <t>　売熱価格</t>
    <rPh sb="1" eb="5">
      <t>バイネツカカク</t>
    </rPh>
    <phoneticPr fontId="4"/>
  </si>
  <si>
    <t>　法人税（都道府県）</t>
    <rPh sb="1" eb="4">
      <t>ホウジンゼイ</t>
    </rPh>
    <rPh sb="5" eb="9">
      <t>トドウフケン</t>
    </rPh>
    <phoneticPr fontId="4"/>
  </si>
  <si>
    <t>　法人税（市町村）</t>
    <rPh sb="1" eb="4">
      <t>ホウジンゼイ</t>
    </rPh>
    <rPh sb="5" eb="8">
      <t>シチョウソン</t>
    </rPh>
    <phoneticPr fontId="4"/>
  </si>
  <si>
    <t>電気事業税（都道府県）</t>
    <rPh sb="0" eb="5">
      <t>デンキジギョウゼイ</t>
    </rPh>
    <rPh sb="6" eb="10">
      <t>トドウフケン</t>
    </rPh>
    <phoneticPr fontId="4"/>
  </si>
  <si>
    <t>都道府県税収</t>
    <rPh sb="0" eb="4">
      <t>トドウフケン</t>
    </rPh>
    <rPh sb="4" eb="6">
      <t>ゼイシュウ</t>
    </rPh>
    <phoneticPr fontId="4"/>
  </si>
  <si>
    <t>消費税（都道府県）</t>
    <rPh sb="0" eb="3">
      <t>ショウヒゼイ</t>
    </rPh>
    <rPh sb="4" eb="8">
      <t>トドウフケン</t>
    </rPh>
    <phoneticPr fontId="4"/>
  </si>
  <si>
    <t>市町村税収</t>
    <rPh sb="0" eb="5">
      <t>シチョウソンゼイシュウ</t>
    </rPh>
    <phoneticPr fontId="4"/>
  </si>
  <si>
    <t>従業員給与</t>
    <rPh sb="0" eb="3">
      <t>ジュウギョウイン</t>
    </rPh>
    <rPh sb="3" eb="5">
      <t>キュウヨ</t>
    </rPh>
    <phoneticPr fontId="4"/>
  </si>
  <si>
    <t>役員給与</t>
    <rPh sb="0" eb="4">
      <t>ヤクインキュウヨ</t>
    </rPh>
    <phoneticPr fontId="4"/>
  </si>
  <si>
    <t>福利厚生費</t>
    <rPh sb="0" eb="5">
      <t>フクリコウセイヒ</t>
    </rPh>
    <phoneticPr fontId="4"/>
  </si>
  <si>
    <t>可処分所得</t>
    <rPh sb="0" eb="5">
      <t>カショブンショトク</t>
    </rPh>
    <phoneticPr fontId="4"/>
  </si>
  <si>
    <t>売電収入</t>
    <rPh sb="0" eb="2">
      <t>バイデン</t>
    </rPh>
    <rPh sb="2" eb="4">
      <t>シュウニュウ</t>
    </rPh>
    <phoneticPr fontId="4"/>
  </si>
  <si>
    <t>従業員所得</t>
    <rPh sb="0" eb="5">
      <t>ジュウギョウインショトク</t>
    </rPh>
    <phoneticPr fontId="4"/>
  </si>
  <si>
    <t>20年計</t>
    <rPh sb="2" eb="3">
      <t>ネン</t>
    </rPh>
    <rPh sb="3" eb="4">
      <t>ケイ</t>
    </rPh>
    <phoneticPr fontId="5"/>
  </si>
  <si>
    <t>30年計</t>
    <rPh sb="2" eb="3">
      <t>ネン</t>
    </rPh>
    <rPh sb="3" eb="4">
      <t>ケイ</t>
    </rPh>
    <phoneticPr fontId="5"/>
  </si>
  <si>
    <t>都道府県税収</t>
    <rPh sb="0" eb="6">
      <t>トドウフケンゼイシュウ</t>
    </rPh>
    <phoneticPr fontId="4"/>
  </si>
  <si>
    <t>税引き後準利益</t>
    <rPh sb="0" eb="2">
      <t>ゼイビ</t>
    </rPh>
    <rPh sb="3" eb="7">
      <t>ゴジュンリエキ</t>
    </rPh>
    <phoneticPr fontId="4"/>
  </si>
  <si>
    <t>年度</t>
    <phoneticPr fontId="5"/>
  </si>
  <si>
    <t>合計</t>
    <rPh sb="0" eb="2">
      <t>ゴウケイ</t>
    </rPh>
    <phoneticPr fontId="4"/>
  </si>
  <si>
    <t>自動入力</t>
    <rPh sb="0" eb="4">
      <t>ジドウニュウリョク</t>
    </rPh>
    <phoneticPr fontId="4"/>
  </si>
  <si>
    <r>
      <rPr>
        <sz val="9"/>
        <color indexed="8"/>
        <rFont val="ＭＳ Ｐゴシック"/>
        <family val="3"/>
        <charset val="128"/>
      </rPr>
      <t>←</t>
    </r>
    <r>
      <rPr>
        <sz val="9"/>
        <color indexed="8"/>
        <rFont val="Arial"/>
        <family val="2"/>
      </rPr>
      <t>1</t>
    </r>
    <r>
      <rPr>
        <sz val="9"/>
        <color indexed="8"/>
        <rFont val="ＭＳ Ｐゴシック"/>
        <family val="3"/>
        <charset val="128"/>
      </rPr>
      <t>行目には必ずバイオマス供給元事業者を記載</t>
    </r>
    <rPh sb="2" eb="4">
      <t>ギョウメ</t>
    </rPh>
    <rPh sb="6" eb="7">
      <t>カナラ</t>
    </rPh>
    <rPh sb="13" eb="15">
      <t>キョウキュウ</t>
    </rPh>
    <rPh sb="15" eb="16">
      <t>モト</t>
    </rPh>
    <rPh sb="16" eb="19">
      <t>ジギョウシャ</t>
    </rPh>
    <rPh sb="20" eb="22">
      <t>キサイ</t>
    </rPh>
    <phoneticPr fontId="4"/>
  </si>
  <si>
    <t>金利支払い</t>
    <rPh sb="0" eb="4">
      <t>キンリシハラ</t>
    </rPh>
    <phoneticPr fontId="4"/>
  </si>
  <si>
    <t>従業員の可処分所得（金利）</t>
    <rPh sb="0" eb="3">
      <t>ジュウギョウイン</t>
    </rPh>
    <rPh sb="4" eb="9">
      <t>カショブンショトク</t>
    </rPh>
    <rPh sb="10" eb="12">
      <t>キンリ</t>
    </rPh>
    <phoneticPr fontId="4"/>
  </si>
  <si>
    <t>企業の税引後利益（金利）</t>
    <rPh sb="0" eb="2">
      <t>キギョウ</t>
    </rPh>
    <rPh sb="3" eb="8">
      <t>ゼイビキゴリエキ</t>
    </rPh>
    <rPh sb="9" eb="11">
      <t>キンリ</t>
    </rPh>
    <phoneticPr fontId="4"/>
  </si>
  <si>
    <t>計上フラグの整理</t>
    <rPh sb="0" eb="2">
      <t>ケイジョウ</t>
    </rPh>
    <rPh sb="6" eb="8">
      <t>セイリ</t>
    </rPh>
    <phoneticPr fontId="4"/>
  </si>
  <si>
    <t>○地域内で循環するキャッシュの総量</t>
    <rPh sb="1" eb="4">
      <t>チイキナイ</t>
    </rPh>
    <rPh sb="5" eb="7">
      <t>ジュンカン</t>
    </rPh>
    <rPh sb="15" eb="17">
      <t>ソウリョウ</t>
    </rPh>
    <phoneticPr fontId="4"/>
  </si>
  <si>
    <t>○地域内で循環するキャッシュの内訳</t>
    <rPh sb="1" eb="4">
      <t>チイキナイ</t>
    </rPh>
    <rPh sb="5" eb="7">
      <t>ジュンカン</t>
    </rPh>
    <rPh sb="15" eb="17">
      <t>ウチワケ</t>
    </rPh>
    <phoneticPr fontId="4"/>
  </si>
  <si>
    <t>消費税（内訳）</t>
    <rPh sb="0" eb="3">
      <t>ショウヒゼイ</t>
    </rPh>
    <rPh sb="4" eb="6">
      <t>ウチワケ</t>
    </rPh>
    <phoneticPr fontId="4"/>
  </si>
  <si>
    <t>固定資産税（市町村）</t>
    <rPh sb="0" eb="5">
      <t>コテイシサンゼイ</t>
    </rPh>
    <rPh sb="6" eb="9">
      <t>シチョウソン</t>
    </rPh>
    <phoneticPr fontId="4"/>
  </si>
  <si>
    <t>○事業種別のまとめ</t>
    <rPh sb="1" eb="3">
      <t>ジギョウ</t>
    </rPh>
    <rPh sb="3" eb="5">
      <t>シュベツ</t>
    </rPh>
    <phoneticPr fontId="4"/>
  </si>
  <si>
    <t>地域内事業者売上</t>
    <rPh sb="0" eb="3">
      <t>チイキナイ</t>
    </rPh>
    <rPh sb="3" eb="6">
      <t>ジギョウシャ</t>
    </rPh>
    <rPh sb="6" eb="8">
      <t>ウリアゲ</t>
    </rPh>
    <phoneticPr fontId="4"/>
  </si>
  <si>
    <t>合計額</t>
    <rPh sb="0" eb="3">
      <t>ゴウケイガク</t>
    </rPh>
    <phoneticPr fontId="4"/>
  </si>
  <si>
    <t>運転維持(バイオマス調達)</t>
    <rPh sb="0" eb="4">
      <t>ウンテンイジ</t>
    </rPh>
    <phoneticPr fontId="4"/>
  </si>
  <si>
    <t>運転維持(その他）</t>
    <rPh sb="0" eb="4">
      <t>ウンテンイジ</t>
    </rPh>
    <rPh sb="7" eb="8">
      <t>タ</t>
    </rPh>
    <phoneticPr fontId="4"/>
  </si>
  <si>
    <t>設備廃棄</t>
    <rPh sb="0" eb="4">
      <t>セツビハイキ</t>
    </rPh>
    <phoneticPr fontId="4"/>
  </si>
  <si>
    <t>○事業者内でのキャッシュのまとめ</t>
    <rPh sb="1" eb="4">
      <t>ジギョウシャ</t>
    </rPh>
    <rPh sb="4" eb="5">
      <t>ナイ</t>
    </rPh>
    <phoneticPr fontId="4"/>
  </si>
  <si>
    <t>収入</t>
    <rPh sb="0" eb="2">
      <t>シュウニュウ</t>
    </rPh>
    <phoneticPr fontId="4"/>
  </si>
  <si>
    <t>支出</t>
    <rPh sb="0" eb="2">
      <t>シシュツ</t>
    </rPh>
    <phoneticPr fontId="4"/>
  </si>
  <si>
    <t>イニシャル</t>
    <phoneticPr fontId="4"/>
  </si>
  <si>
    <t>変動費</t>
    <rPh sb="0" eb="3">
      <t>ヘンドウヒ</t>
    </rPh>
    <phoneticPr fontId="4"/>
  </si>
  <si>
    <t>　うち都道府県税収</t>
    <rPh sb="3" eb="9">
      <t>トドウフケンゼイシュウ</t>
    </rPh>
    <phoneticPr fontId="4"/>
  </si>
  <si>
    <t>　うち市町村税収</t>
    <rPh sb="3" eb="8">
      <t>シチョウソンゼイシュウ</t>
    </rPh>
    <phoneticPr fontId="4"/>
  </si>
  <si>
    <t>法人税（都道府県）</t>
    <rPh sb="0" eb="3">
      <t>ホウジンゼイ</t>
    </rPh>
    <rPh sb="4" eb="8">
      <t>トドウフケン</t>
    </rPh>
    <phoneticPr fontId="4"/>
  </si>
  <si>
    <t>法人税（市町村）</t>
    <rPh sb="0" eb="3">
      <t>ホウジンゼイ</t>
    </rPh>
    <rPh sb="4" eb="7">
      <t>シチョウソン</t>
    </rPh>
    <phoneticPr fontId="4"/>
  </si>
  <si>
    <t>借入金返済</t>
    <rPh sb="0" eb="5">
      <t>カリイレキンヘンサイ</t>
    </rPh>
    <phoneticPr fontId="4"/>
  </si>
  <si>
    <t>地域内で循環するキャッシュの総量</t>
  </si>
  <si>
    <t>合計額（営業キャッシュ・フロー）</t>
    <rPh sb="0" eb="3">
      <t>ゴウケイガク</t>
    </rPh>
    <rPh sb="4" eb="6">
      <t>エイギョウ</t>
    </rPh>
    <phoneticPr fontId="4"/>
  </si>
  <si>
    <t>財務キャッシュ・フロー（支出のみ）</t>
    <rPh sb="0" eb="2">
      <t>ザイム</t>
    </rPh>
    <rPh sb="12" eb="14">
      <t>シシュツ</t>
    </rPh>
    <phoneticPr fontId="4"/>
  </si>
  <si>
    <t>合計額（財務キャッシュ・フロー）</t>
    <rPh sb="0" eb="3">
      <t>ゴウケイガク</t>
    </rPh>
    <rPh sb="4" eb="6">
      <t>ザイム</t>
    </rPh>
    <phoneticPr fontId="4"/>
  </si>
  <si>
    <t>繰越欠損金考慮後の課税所得</t>
    <phoneticPr fontId="4"/>
  </si>
  <si>
    <t>円/kWh</t>
    <rPh sb="0" eb="1">
      <t>エン</t>
    </rPh>
    <phoneticPr fontId="4"/>
  </si>
  <si>
    <t>百万円</t>
    <rPh sb="0" eb="3">
      <t>ヒャクマンエン</t>
    </rPh>
    <phoneticPr fontId="4"/>
  </si>
  <si>
    <t>円/MJ</t>
    <rPh sb="0" eb="1">
      <t>エン</t>
    </rPh>
    <phoneticPr fontId="4"/>
  </si>
  <si>
    <t>10年計</t>
    <rPh sb="2" eb="3">
      <t>ネン</t>
    </rPh>
    <rPh sb="3" eb="4">
      <t>ケイ</t>
    </rPh>
    <phoneticPr fontId="5"/>
  </si>
  <si>
    <t>円</t>
    <rPh sb="0" eb="1">
      <t>エン</t>
    </rPh>
    <phoneticPr fontId="4"/>
  </si>
  <si>
    <t>10年間合計</t>
  </si>
  <si>
    <t>電力費用低減効果</t>
    <rPh sb="0" eb="8">
      <t>デンリョクヒヨウテイゲンコウカ</t>
    </rPh>
    <phoneticPr fontId="4"/>
  </si>
  <si>
    <t>熱費用低減効果</t>
    <rPh sb="0" eb="1">
      <t>ネツ</t>
    </rPh>
    <rPh sb="1" eb="3">
      <t>ヒヨウ</t>
    </rPh>
    <rPh sb="3" eb="5">
      <t>テイゲン</t>
    </rPh>
    <rPh sb="5" eb="7">
      <t>コウカ</t>
    </rPh>
    <phoneticPr fontId="4"/>
  </si>
  <si>
    <t>↓必要に応じて名称を変更してください</t>
    <rPh sb="1" eb="3">
      <t>ヒツヨウ</t>
    </rPh>
    <rPh sb="4" eb="5">
      <t>オウ</t>
    </rPh>
    <rPh sb="7" eb="9">
      <t>メイショウ</t>
    </rPh>
    <rPh sb="10" eb="12">
      <t>ヘンコウ</t>
    </rPh>
    <phoneticPr fontId="4"/>
  </si>
  <si>
    <t>↓手動入力</t>
    <rPh sb="1" eb="5">
      <t>シュドウニュウリョク</t>
    </rPh>
    <phoneticPr fontId="4"/>
  </si>
  <si>
    <t>地域経済性の分析</t>
    <rPh sb="0" eb="2">
      <t>チイキ</t>
    </rPh>
    <rPh sb="2" eb="4">
      <t>ケイザイ</t>
    </rPh>
    <rPh sb="4" eb="5">
      <t>セイ</t>
    </rPh>
    <rPh sb="6" eb="8">
      <t>ブンセキ</t>
    </rPh>
    <phoneticPr fontId="4"/>
  </si>
  <si>
    <t>円/t</t>
    <rPh sb="0" eb="1">
      <t>エン</t>
    </rPh>
    <phoneticPr fontId="4"/>
  </si>
  <si>
    <t>011</t>
  </si>
  <si>
    <t>耕種農業</t>
  </si>
  <si>
    <t>012</t>
  </si>
  <si>
    <t>畜産</t>
  </si>
  <si>
    <t>013</t>
  </si>
  <si>
    <t>農業サービス</t>
  </si>
  <si>
    <t>015</t>
  </si>
  <si>
    <t>林業</t>
  </si>
  <si>
    <t>017</t>
  </si>
  <si>
    <t>漁業</t>
  </si>
  <si>
    <t>061</t>
  </si>
  <si>
    <t>金属鉱物</t>
  </si>
  <si>
    <t>062</t>
  </si>
  <si>
    <t>石炭・原油・天然ガス</t>
  </si>
  <si>
    <t>063</t>
  </si>
  <si>
    <t>非金属鉱物</t>
  </si>
  <si>
    <t>111</t>
  </si>
  <si>
    <t>食料品</t>
  </si>
  <si>
    <t>112</t>
  </si>
  <si>
    <t>飲料</t>
  </si>
  <si>
    <t>113</t>
  </si>
  <si>
    <t>151</t>
  </si>
  <si>
    <t>繊維工業製品</t>
  </si>
  <si>
    <t>152</t>
  </si>
  <si>
    <t>衣服・その他の繊維既製品</t>
  </si>
  <si>
    <t>161</t>
  </si>
  <si>
    <t>162</t>
  </si>
  <si>
    <t>家具・装備品</t>
  </si>
  <si>
    <t>163</t>
  </si>
  <si>
    <t>パルプ・紙・板紙・加工紙</t>
  </si>
  <si>
    <t>164</t>
  </si>
  <si>
    <t>紙加工品</t>
  </si>
  <si>
    <t>191</t>
  </si>
  <si>
    <t>印刷・製版・製本</t>
  </si>
  <si>
    <t>201</t>
  </si>
  <si>
    <t>化学肥料</t>
  </si>
  <si>
    <t>202</t>
  </si>
  <si>
    <t>無機化学工業製品</t>
  </si>
  <si>
    <t>203</t>
  </si>
  <si>
    <t>石油化学基礎製品</t>
  </si>
  <si>
    <t>204</t>
  </si>
  <si>
    <t>205</t>
  </si>
  <si>
    <t>合成樹脂</t>
  </si>
  <si>
    <t>206</t>
  </si>
  <si>
    <t>化学繊維</t>
  </si>
  <si>
    <t>207</t>
  </si>
  <si>
    <t>医薬品</t>
  </si>
  <si>
    <t>208</t>
  </si>
  <si>
    <t>211</t>
  </si>
  <si>
    <t>221</t>
  </si>
  <si>
    <t>プラスチック製品</t>
  </si>
  <si>
    <t>222</t>
  </si>
  <si>
    <t>ゴム製品</t>
  </si>
  <si>
    <t>231</t>
  </si>
  <si>
    <t>なめし革・毛皮・同製品</t>
  </si>
  <si>
    <t>251</t>
  </si>
  <si>
    <t>ガラス・ガラス製品</t>
  </si>
  <si>
    <t>252</t>
  </si>
  <si>
    <t>セメント・セメント製品</t>
  </si>
  <si>
    <t>253</t>
  </si>
  <si>
    <t>陶磁器</t>
  </si>
  <si>
    <t>259</t>
  </si>
  <si>
    <t>その他の窯業・土石製品</t>
  </si>
  <si>
    <t>261</t>
  </si>
  <si>
    <t>263</t>
  </si>
  <si>
    <t>鋳鍛造品</t>
  </si>
  <si>
    <t>269</t>
  </si>
  <si>
    <t>その他の鉄鋼製品</t>
  </si>
  <si>
    <t>271</t>
  </si>
  <si>
    <t>非鉄金属製錬・精製</t>
  </si>
  <si>
    <t>272</t>
  </si>
  <si>
    <t>非鉄金属加工製品</t>
  </si>
  <si>
    <t>281</t>
  </si>
  <si>
    <t>建設・建築用金属製品</t>
  </si>
  <si>
    <t>289</t>
  </si>
  <si>
    <t>その他の金属製品</t>
  </si>
  <si>
    <t>291</t>
  </si>
  <si>
    <t>301</t>
  </si>
  <si>
    <t>311</t>
  </si>
  <si>
    <t>321</t>
  </si>
  <si>
    <t>329</t>
  </si>
  <si>
    <t>331</t>
  </si>
  <si>
    <t>産業用電気機器</t>
  </si>
  <si>
    <t>332</t>
  </si>
  <si>
    <t>民生用電気機器</t>
  </si>
  <si>
    <t>333</t>
  </si>
  <si>
    <t>電子応用装置・電気計測器</t>
  </si>
  <si>
    <t>339</t>
  </si>
  <si>
    <t>341</t>
  </si>
  <si>
    <t>通信機械・同関連機器</t>
  </si>
  <si>
    <t>342</t>
  </si>
  <si>
    <t>351</t>
  </si>
  <si>
    <t>353</t>
  </si>
  <si>
    <t>354</t>
  </si>
  <si>
    <t>船舶・同修理</t>
  </si>
  <si>
    <t>359</t>
  </si>
  <si>
    <t>その他の輸送機械・同修理</t>
  </si>
  <si>
    <t>391</t>
  </si>
  <si>
    <t>その他の製造工業製品</t>
  </si>
  <si>
    <t>392</t>
  </si>
  <si>
    <t>再生資源回収・加工処理</t>
  </si>
  <si>
    <t>411</t>
  </si>
  <si>
    <t>建築</t>
  </si>
  <si>
    <t>412</t>
  </si>
  <si>
    <t>建設補修</t>
  </si>
  <si>
    <t>413</t>
  </si>
  <si>
    <t>公共事業</t>
  </si>
  <si>
    <t>419</t>
  </si>
  <si>
    <t>その他の土木建設</t>
  </si>
  <si>
    <t>461</t>
  </si>
  <si>
    <t>電力</t>
  </si>
  <si>
    <t>462</t>
  </si>
  <si>
    <t>ガス・熱供給</t>
  </si>
  <si>
    <t>471</t>
  </si>
  <si>
    <t>水道</t>
  </si>
  <si>
    <t>481</t>
  </si>
  <si>
    <t>廃棄物処理</t>
  </si>
  <si>
    <t>511</t>
  </si>
  <si>
    <t>商業</t>
  </si>
  <si>
    <t>531</t>
  </si>
  <si>
    <t>金融・保険</t>
  </si>
  <si>
    <t>551</t>
  </si>
  <si>
    <t>不動産仲介及び賃貸</t>
  </si>
  <si>
    <t>552</t>
  </si>
  <si>
    <t>住宅賃貸料</t>
  </si>
  <si>
    <t>574</t>
  </si>
  <si>
    <t>水運</t>
  </si>
  <si>
    <t>575</t>
  </si>
  <si>
    <t>航空輸送</t>
  </si>
  <si>
    <t>576</t>
  </si>
  <si>
    <t>貨物利用運送</t>
  </si>
  <si>
    <t>577</t>
  </si>
  <si>
    <t>倉庫</t>
  </si>
  <si>
    <t>578</t>
  </si>
  <si>
    <t>579</t>
  </si>
  <si>
    <t>591</t>
  </si>
  <si>
    <t>通信</t>
  </si>
  <si>
    <t>592</t>
  </si>
  <si>
    <t>放送</t>
  </si>
  <si>
    <t>593</t>
  </si>
  <si>
    <t>情報サービス</t>
  </si>
  <si>
    <t>594</t>
  </si>
  <si>
    <t>インターネット附随サービス</t>
  </si>
  <si>
    <t>595</t>
  </si>
  <si>
    <t>611</t>
  </si>
  <si>
    <t>公務</t>
  </si>
  <si>
    <t>631</t>
  </si>
  <si>
    <t>教育</t>
  </si>
  <si>
    <t>632</t>
  </si>
  <si>
    <t>研究</t>
  </si>
  <si>
    <t>641</t>
  </si>
  <si>
    <t>医療</t>
  </si>
  <si>
    <t>642</t>
  </si>
  <si>
    <t>643</t>
  </si>
  <si>
    <t>644</t>
  </si>
  <si>
    <t>介護</t>
  </si>
  <si>
    <t>659</t>
  </si>
  <si>
    <t>661</t>
  </si>
  <si>
    <t>物品賃貸サービス</t>
  </si>
  <si>
    <t>662</t>
  </si>
  <si>
    <t>広告</t>
  </si>
  <si>
    <t>663</t>
  </si>
  <si>
    <t>669</t>
  </si>
  <si>
    <t>その他の対事業所サービス</t>
  </si>
  <si>
    <t>671</t>
  </si>
  <si>
    <t>宿泊業</t>
  </si>
  <si>
    <t>672</t>
  </si>
  <si>
    <t>飲食サービス</t>
  </si>
  <si>
    <t>673</t>
  </si>
  <si>
    <t>洗濯・理容・美容・浴場業</t>
  </si>
  <si>
    <t>674</t>
  </si>
  <si>
    <t>娯楽サービス</t>
  </si>
  <si>
    <t>679</t>
  </si>
  <si>
    <t>その他の対個人サービス</t>
  </si>
  <si>
    <t>681</t>
  </si>
  <si>
    <t>事務用品</t>
  </si>
  <si>
    <t>691</t>
  </si>
  <si>
    <t>分類不明</t>
  </si>
  <si>
    <t>最終出力</t>
    <rPh sb="0" eb="4">
      <t>サイシュウシュツリョク</t>
    </rPh>
    <phoneticPr fontId="5"/>
  </si>
  <si>
    <t>1次波及</t>
    <rPh sb="1" eb="4">
      <t>ジハキュウ</t>
    </rPh>
    <phoneticPr fontId="5"/>
  </si>
  <si>
    <t>地域関連事業者の
売上高にしめる可処分所得
（1次）</t>
    <rPh sb="0" eb="2">
      <t>チイキ</t>
    </rPh>
    <rPh sb="2" eb="4">
      <t>カンレン</t>
    </rPh>
    <rPh sb="4" eb="7">
      <t>ジギョウシャ</t>
    </rPh>
    <rPh sb="9" eb="12">
      <t>ウリアゲダカ</t>
    </rPh>
    <rPh sb="16" eb="19">
      <t>カショブン</t>
    </rPh>
    <rPh sb="19" eb="21">
      <t>ショトク</t>
    </rPh>
    <rPh sb="24" eb="25">
      <t>ジ</t>
    </rPh>
    <phoneticPr fontId="5"/>
  </si>
  <si>
    <t>地域関連事業者の
売上高にしめる企業利益
（1次）</t>
    <rPh sb="0" eb="2">
      <t>チイキ</t>
    </rPh>
    <rPh sb="2" eb="4">
      <t>カンレン</t>
    </rPh>
    <rPh sb="4" eb="7">
      <t>ジギョウシャ</t>
    </rPh>
    <rPh sb="9" eb="12">
      <t>ウリアゲダカ</t>
    </rPh>
    <rPh sb="16" eb="20">
      <t>キギョウリエキ</t>
    </rPh>
    <rPh sb="23" eb="24">
      <t>ジ</t>
    </rPh>
    <phoneticPr fontId="5"/>
  </si>
  <si>
    <t>地域関連事業者の
売上高にしめる
都道府県税収（1次）</t>
    <rPh sb="0" eb="2">
      <t>チイキ</t>
    </rPh>
    <rPh sb="2" eb="4">
      <t>カンレン</t>
    </rPh>
    <rPh sb="4" eb="7">
      <t>ジギョウシャ</t>
    </rPh>
    <rPh sb="9" eb="12">
      <t>ウリアゲダカ</t>
    </rPh>
    <rPh sb="17" eb="23">
      <t>トドウフケンゼイシュウ</t>
    </rPh>
    <rPh sb="25" eb="26">
      <t>ジ</t>
    </rPh>
    <phoneticPr fontId="5"/>
  </si>
  <si>
    <t>地域関連事業者の
売上高にしめる
市町村税収（1次）</t>
    <rPh sb="0" eb="2">
      <t>チイキ</t>
    </rPh>
    <rPh sb="2" eb="4">
      <t>カンレン</t>
    </rPh>
    <rPh sb="4" eb="7">
      <t>ジギョウシャ</t>
    </rPh>
    <rPh sb="9" eb="12">
      <t>ウリアゲダカ</t>
    </rPh>
    <rPh sb="17" eb="22">
      <t>シチョウソンゼイシュウ</t>
    </rPh>
    <rPh sb="24" eb="25">
      <t>ジ</t>
    </rPh>
    <phoneticPr fontId="5"/>
  </si>
  <si>
    <t>地域関連事業者の
売上高にしめる雇用所得
（2次）</t>
    <rPh sb="0" eb="2">
      <t>チイキ</t>
    </rPh>
    <rPh sb="2" eb="4">
      <t>カンレン</t>
    </rPh>
    <rPh sb="4" eb="7">
      <t>ジギョウシャ</t>
    </rPh>
    <rPh sb="9" eb="12">
      <t>ウリアゲダカ</t>
    </rPh>
    <rPh sb="16" eb="20">
      <t>コヨウショトク</t>
    </rPh>
    <phoneticPr fontId="5"/>
  </si>
  <si>
    <t>地域関連事業者の
売上高にしめる企業利益
（2次）</t>
    <rPh sb="0" eb="2">
      <t>チイキ</t>
    </rPh>
    <rPh sb="2" eb="4">
      <t>カンレン</t>
    </rPh>
    <rPh sb="4" eb="7">
      <t>ジギョウシャ</t>
    </rPh>
    <rPh sb="9" eb="12">
      <t>ウリアゲダカ</t>
    </rPh>
    <rPh sb="16" eb="20">
      <t>キギョウリエキ</t>
    </rPh>
    <phoneticPr fontId="5"/>
  </si>
  <si>
    <t>地域関連事業者の
売上高にしめる
都道府県税収（2次）</t>
    <rPh sb="0" eb="2">
      <t>チイキ</t>
    </rPh>
    <rPh sb="2" eb="4">
      <t>カンレン</t>
    </rPh>
    <rPh sb="4" eb="7">
      <t>ジギョウシャ</t>
    </rPh>
    <rPh sb="9" eb="12">
      <t>ウリアゲダカ</t>
    </rPh>
    <rPh sb="17" eb="23">
      <t>トドウフケンゼイシュウ</t>
    </rPh>
    <phoneticPr fontId="5"/>
  </si>
  <si>
    <t>地域関連事業者の
売上高にしめる
市町村税収（2次）</t>
    <rPh sb="0" eb="2">
      <t>チイキ</t>
    </rPh>
    <rPh sb="2" eb="4">
      <t>カンレン</t>
    </rPh>
    <rPh sb="4" eb="7">
      <t>ジギョウシャ</t>
    </rPh>
    <rPh sb="9" eb="12">
      <t>ウリアゲダカ</t>
    </rPh>
    <rPh sb="17" eb="22">
      <t>シチョウソンゼイシュウ</t>
    </rPh>
    <phoneticPr fontId="5"/>
  </si>
  <si>
    <t>売上高にしめる雇用所得</t>
    <rPh sb="0" eb="3">
      <t>ウリアゲダカ</t>
    </rPh>
    <rPh sb="7" eb="11">
      <t>コヨウショトク</t>
    </rPh>
    <phoneticPr fontId="5"/>
  </si>
  <si>
    <t>売上高に占める営業余剰</t>
    <rPh sb="0" eb="3">
      <t>ウリアゲダカ</t>
    </rPh>
    <rPh sb="4" eb="5">
      <t>シ</t>
    </rPh>
    <rPh sb="7" eb="11">
      <t>エイギョウヨジョウ</t>
    </rPh>
    <phoneticPr fontId="5"/>
  </si>
  <si>
    <t>売上高に占める
個人住民税＋住民課税
（都道府県）</t>
    <rPh sb="0" eb="3">
      <t>ウリアゲダカ</t>
    </rPh>
    <rPh sb="4" eb="5">
      <t>シ</t>
    </rPh>
    <rPh sb="8" eb="13">
      <t>コジンジュウミンゼイ</t>
    </rPh>
    <rPh sb="14" eb="16">
      <t>ジュウミン</t>
    </rPh>
    <rPh sb="16" eb="18">
      <t>カゼイ</t>
    </rPh>
    <rPh sb="20" eb="24">
      <t>トドウフケン</t>
    </rPh>
    <phoneticPr fontId="5"/>
  </si>
  <si>
    <t>売上高に占める
個人住民税＋住民課税
（市町村）</t>
    <rPh sb="0" eb="3">
      <t>ウリアゲダカ</t>
    </rPh>
    <rPh sb="4" eb="5">
      <t>シ</t>
    </rPh>
    <rPh sb="8" eb="13">
      <t>コジンジュウミンゼイ</t>
    </rPh>
    <rPh sb="14" eb="16">
      <t>ジュウミン</t>
    </rPh>
    <rPh sb="16" eb="18">
      <t>カゼイ</t>
    </rPh>
    <rPh sb="20" eb="23">
      <t>シチョウソン</t>
    </rPh>
    <phoneticPr fontId="5"/>
  </si>
  <si>
    <t>売上高に占める
法人住民税＋法人事業税
（都道府県）</t>
    <rPh sb="0" eb="3">
      <t>ウリアゲダカ</t>
    </rPh>
    <rPh sb="4" eb="5">
      <t>シ</t>
    </rPh>
    <rPh sb="8" eb="10">
      <t>ホウジン</t>
    </rPh>
    <rPh sb="10" eb="13">
      <t>ジュウミンゼイ</t>
    </rPh>
    <rPh sb="14" eb="18">
      <t>ホウジンジギョウ</t>
    </rPh>
    <rPh sb="18" eb="19">
      <t>ゼイ</t>
    </rPh>
    <rPh sb="21" eb="25">
      <t>トドウフケン</t>
    </rPh>
    <phoneticPr fontId="5"/>
  </si>
  <si>
    <t>売上高に占める
法人住民税＋法人事業税
（市町村）</t>
    <rPh sb="0" eb="3">
      <t>ウリアゲダカ</t>
    </rPh>
    <rPh sb="4" eb="5">
      <t>シ</t>
    </rPh>
    <rPh sb="8" eb="10">
      <t>ホウジン</t>
    </rPh>
    <rPh sb="10" eb="13">
      <t>ジュウミンゼイ</t>
    </rPh>
    <rPh sb="14" eb="18">
      <t>ホウジンジギョウ</t>
    </rPh>
    <rPh sb="18" eb="19">
      <t>ゼイ</t>
    </rPh>
    <rPh sb="21" eb="24">
      <t>シチョウソン</t>
    </rPh>
    <phoneticPr fontId="5"/>
  </si>
  <si>
    <t>売上高に対する
2次雇用所得</t>
    <rPh sb="0" eb="3">
      <t>ウリアゲダカ</t>
    </rPh>
    <rPh sb="9" eb="10">
      <t>ジ</t>
    </rPh>
    <rPh sb="10" eb="14">
      <t>コヨウショトク</t>
    </rPh>
    <phoneticPr fontId="5"/>
  </si>
  <si>
    <t>売上高に占める
2次営業余剰</t>
    <rPh sb="0" eb="3">
      <t>ウリアゲダカ</t>
    </rPh>
    <rPh sb="4" eb="5">
      <t>シ</t>
    </rPh>
    <rPh sb="9" eb="10">
      <t>ジ</t>
    </rPh>
    <rPh sb="10" eb="14">
      <t>エイギョウヨジョウ</t>
    </rPh>
    <phoneticPr fontId="5"/>
  </si>
  <si>
    <t>飼料・有機質肥料（別掲を除く。）</t>
  </si>
  <si>
    <t>114</t>
  </si>
  <si>
    <t>たばこ</t>
  </si>
  <si>
    <t>木材・木製品</t>
  </si>
  <si>
    <t>有機化学工業製品（石油化学基礎製品を除く。）</t>
  </si>
  <si>
    <t>化学最終製品（医薬品を除く。）</t>
  </si>
  <si>
    <t>石油製品</t>
  </si>
  <si>
    <t>212</t>
  </si>
  <si>
    <t>石炭製品</t>
  </si>
  <si>
    <t>銑鉄・粗鋼</t>
  </si>
  <si>
    <t>262</t>
  </si>
  <si>
    <t>鋼材</t>
  </si>
  <si>
    <t>はん用機械</t>
  </si>
  <si>
    <t>生産用機械</t>
  </si>
  <si>
    <t>業務用機械</t>
  </si>
  <si>
    <t>電子デバイス</t>
  </si>
  <si>
    <t>その他の電子部品</t>
  </si>
  <si>
    <t>その他の電気機械</t>
  </si>
  <si>
    <t>電子計算機・同附属装置</t>
  </si>
  <si>
    <t>乗用車</t>
  </si>
  <si>
    <t>352</t>
  </si>
  <si>
    <t>その他の自動車</t>
  </si>
  <si>
    <t>自動車部品・同附属品</t>
  </si>
  <si>
    <t>運輸附帯サービス</t>
  </si>
  <si>
    <t>郵便・信書便</t>
  </si>
  <si>
    <t>映像・音声・文字情報制作</t>
  </si>
  <si>
    <t>保健衛生</t>
  </si>
  <si>
    <t>社会保険・社会福祉</t>
  </si>
  <si>
    <t>その他の非営利団体サービス</t>
  </si>
  <si>
    <t>自動車整備・機械修理</t>
  </si>
  <si>
    <t>↓手動入力（R列からコピー可）</t>
    <rPh sb="1" eb="5">
      <t>シュドウニュウリョク</t>
    </rPh>
    <rPh sb="7" eb="8">
      <t>レツ</t>
    </rPh>
    <rPh sb="13" eb="14">
      <t>カ</t>
    </rPh>
    <phoneticPr fontId="4"/>
  </si>
  <si>
    <t>1次波及効果</t>
    <rPh sb="1" eb="6">
      <t>ジハキュウコウカ</t>
    </rPh>
    <phoneticPr fontId="4"/>
  </si>
  <si>
    <t>２次波及効果</t>
    <rPh sb="1" eb="6">
      <t>ジハキュウコウカ</t>
    </rPh>
    <phoneticPr fontId="4"/>
  </si>
  <si>
    <t>従業員の可処分所得（一次）</t>
    <rPh sb="0" eb="3">
      <t>ジュウギョウイン</t>
    </rPh>
    <rPh sb="4" eb="9">
      <t>カショブンショトク</t>
    </rPh>
    <rPh sb="10" eb="11">
      <t>イチ</t>
    </rPh>
    <rPh sb="11" eb="12">
      <t>ジ</t>
    </rPh>
    <phoneticPr fontId="4"/>
  </si>
  <si>
    <t>企業の税引後利益（一次）</t>
    <rPh sb="0" eb="2">
      <t>キギョウ</t>
    </rPh>
    <rPh sb="3" eb="8">
      <t>ゼイビキゴリエキ</t>
    </rPh>
    <rPh sb="9" eb="11">
      <t>イチジ</t>
    </rPh>
    <phoneticPr fontId="4"/>
  </si>
  <si>
    <t>都道府県税収（一次）</t>
    <rPh sb="0" eb="4">
      <t>トドウフケン</t>
    </rPh>
    <rPh sb="4" eb="6">
      <t>ゼイシュウ</t>
    </rPh>
    <phoneticPr fontId="4"/>
  </si>
  <si>
    <t>市町村税収（一次）</t>
    <rPh sb="0" eb="5">
      <t>シチョウソンゼイシュウ</t>
    </rPh>
    <phoneticPr fontId="4"/>
  </si>
  <si>
    <t>円</t>
    <rPh sb="0" eb="1">
      <t>エン</t>
    </rPh>
    <phoneticPr fontId="4"/>
  </si>
  <si>
    <t>従業員の可処分所得（二次以降）</t>
    <rPh sb="0" eb="3">
      <t>ジュウギョウイン</t>
    </rPh>
    <rPh sb="4" eb="9">
      <t>カショブンショトク</t>
    </rPh>
    <phoneticPr fontId="4"/>
  </si>
  <si>
    <t>企業の税引後利益（二次以降）</t>
    <rPh sb="0" eb="2">
      <t>キギョウ</t>
    </rPh>
    <rPh sb="3" eb="8">
      <t>ゼイビキゴリエキ</t>
    </rPh>
    <phoneticPr fontId="4"/>
  </si>
  <si>
    <t>都道府県税収（二次以降）</t>
    <rPh sb="0" eb="4">
      <t>トドウフケン</t>
    </rPh>
    <rPh sb="4" eb="6">
      <t>ゼイシュウ</t>
    </rPh>
    <phoneticPr fontId="4"/>
  </si>
  <si>
    <t>市町村税収（二次以降）</t>
    <rPh sb="0" eb="5">
      <t>シチョウソンゼイシュウ</t>
    </rPh>
    <phoneticPr fontId="4"/>
  </si>
  <si>
    <t>再エネ事業者の所得</t>
    <rPh sb="0" eb="1">
      <t>サイ</t>
    </rPh>
    <rPh sb="3" eb="6">
      <t>ジギョウシャ</t>
    </rPh>
    <rPh sb="7" eb="9">
      <t>ショトク</t>
    </rPh>
    <phoneticPr fontId="4"/>
  </si>
  <si>
    <t>従業員給与</t>
    <rPh sb="0" eb="5">
      <t>ジュウギョウインキュウヨ</t>
    </rPh>
    <phoneticPr fontId="4"/>
  </si>
  <si>
    <t>福利厚生</t>
    <rPh sb="0" eb="4">
      <t>フクリコウセイ</t>
    </rPh>
    <phoneticPr fontId="4"/>
  </si>
  <si>
    <t>都道府県税収（一次）</t>
    <rPh sb="0" eb="4">
      <t>トドウフケン</t>
    </rPh>
    <rPh sb="4" eb="6">
      <t>ゼイシュウ</t>
    </rPh>
    <rPh sb="7" eb="9">
      <t>イチジ</t>
    </rPh>
    <phoneticPr fontId="4"/>
  </si>
  <si>
    <t>市町村税収（一次）</t>
    <rPh sb="0" eb="3">
      <t>シチョウソン</t>
    </rPh>
    <rPh sb="3" eb="5">
      <t>ゼイシュウ</t>
    </rPh>
    <rPh sb="6" eb="8">
      <t>イチジ</t>
    </rPh>
    <phoneticPr fontId="4"/>
  </si>
  <si>
    <t>他事業の従業員所得（二次以降）</t>
    <rPh sb="0" eb="3">
      <t>タジギョウ</t>
    </rPh>
    <rPh sb="4" eb="7">
      <t>ジュウギョウイン</t>
    </rPh>
    <rPh sb="7" eb="9">
      <t>ショトク</t>
    </rPh>
    <phoneticPr fontId="4"/>
  </si>
  <si>
    <t>他事業の事業利益（二次以降）</t>
    <rPh sb="0" eb="3">
      <t>タジギョウ</t>
    </rPh>
    <rPh sb="4" eb="8">
      <t>ジギョウリエキ</t>
    </rPh>
    <phoneticPr fontId="4"/>
  </si>
  <si>
    <t>都道府県税収（二次以降）</t>
    <rPh sb="0" eb="4">
      <t>トドウフケン</t>
    </rPh>
    <rPh sb="4" eb="6">
      <t>ゼイシュウ</t>
    </rPh>
    <phoneticPr fontId="4"/>
  </si>
  <si>
    <t>売上高に占める
所得税（国税）</t>
    <rPh sb="0" eb="3">
      <t>ウリアゲダカ</t>
    </rPh>
    <rPh sb="4" eb="5">
      <t>シ</t>
    </rPh>
    <rPh sb="8" eb="11">
      <t>ショトクゼイ</t>
    </rPh>
    <rPh sb="12" eb="14">
      <t>コクゼイ</t>
    </rPh>
    <phoneticPr fontId="5"/>
  </si>
  <si>
    <t>売上高に占める
法人税（国税）</t>
    <rPh sb="0" eb="3">
      <t>ウリアゲダカ</t>
    </rPh>
    <rPh sb="4" eb="5">
      <t>シ</t>
    </rPh>
    <rPh sb="8" eb="11">
      <t>ホウジンゼイ</t>
    </rPh>
    <rPh sb="12" eb="14">
      <t>コクゼイ</t>
    </rPh>
    <phoneticPr fontId="5"/>
  </si>
  <si>
    <t>2次以降の波及効果</t>
    <rPh sb="1" eb="4">
      <t>ジイコウ</t>
    </rPh>
    <rPh sb="5" eb="7">
      <t>ハキュウ</t>
    </rPh>
    <rPh sb="7" eb="9">
      <t>コウカ</t>
    </rPh>
    <phoneticPr fontId="5"/>
  </si>
  <si>
    <t>法人税（国税）</t>
    <rPh sb="0" eb="3">
      <t>ホウジンゼイ</t>
    </rPh>
    <rPh sb="4" eb="6">
      <t>コクゼイ</t>
    </rPh>
    <phoneticPr fontId="4"/>
  </si>
  <si>
    <t>所得税（国税）</t>
    <rPh sb="0" eb="3">
      <t>ショトクゼイ</t>
    </rPh>
    <rPh sb="4" eb="6">
      <t>コクゼイ</t>
    </rPh>
    <phoneticPr fontId="4"/>
  </si>
  <si>
    <t>一次波及国税</t>
    <rPh sb="0" eb="2">
      <t>イチジ</t>
    </rPh>
    <rPh sb="2" eb="4">
      <t>ハキュウ</t>
    </rPh>
    <rPh sb="4" eb="6">
      <t>コクゼイ</t>
    </rPh>
    <phoneticPr fontId="4"/>
  </si>
  <si>
    <t>売上高に対する
所得税</t>
    <rPh sb="0" eb="3">
      <t>ウリアゲダカ</t>
    </rPh>
    <rPh sb="4" eb="5">
      <t>タイ</t>
    </rPh>
    <rPh sb="8" eb="11">
      <t>ショトクゼイ</t>
    </rPh>
    <phoneticPr fontId="4"/>
  </si>
  <si>
    <t>売上高に対する
法人税</t>
    <rPh sb="0" eb="3">
      <t>ウリアゲダカ</t>
    </rPh>
    <rPh sb="4" eb="5">
      <t>タイ</t>
    </rPh>
    <rPh sb="8" eb="11">
      <t>ホウジンゼイ</t>
    </rPh>
    <phoneticPr fontId="4"/>
  </si>
  <si>
    <t>市町村税収（二次以降）</t>
    <rPh sb="0" eb="3">
      <t>シチョウソン</t>
    </rPh>
    <rPh sb="1" eb="3">
      <t>チョウソン</t>
    </rPh>
    <rPh sb="3" eb="5">
      <t>ゼイシュウ</t>
    </rPh>
    <phoneticPr fontId="4"/>
  </si>
  <si>
    <t>バイオマス原料処理委託費用</t>
    <rPh sb="5" eb="7">
      <t>ゲンリョウ</t>
    </rPh>
    <rPh sb="7" eb="13">
      <t>ショリイタクヒヨウ</t>
    </rPh>
    <phoneticPr fontId="4"/>
  </si>
  <si>
    <t>地域外事業者</t>
    <rPh sb="0" eb="6">
      <t>チイキガイジギョウシャ</t>
    </rPh>
    <phoneticPr fontId="4"/>
  </si>
  <si>
    <t>円</t>
    <rPh sb="0" eb="1">
      <t>エン</t>
    </rPh>
    <phoneticPr fontId="4"/>
  </si>
  <si>
    <t>　うち国税</t>
    <rPh sb="3" eb="5">
      <t>コクゼイ</t>
    </rPh>
    <phoneticPr fontId="4"/>
  </si>
  <si>
    <t>値</t>
    <rPh sb="0" eb="1">
      <t>アタイ</t>
    </rPh>
    <phoneticPr fontId="4"/>
  </si>
  <si>
    <t>発電量</t>
    <rPh sb="0" eb="2">
      <t>ハツデン</t>
    </rPh>
    <rPh sb="2" eb="3">
      <t>リョウ</t>
    </rPh>
    <phoneticPr fontId="4"/>
  </si>
  <si>
    <t>発熱量</t>
    <rPh sb="0" eb="3">
      <t>ハツネツリョウ</t>
    </rPh>
    <phoneticPr fontId="4"/>
  </si>
  <si>
    <t>電力変換効率</t>
    <rPh sb="0" eb="6">
      <t>デンリョクヘンカンコウリツ</t>
    </rPh>
    <phoneticPr fontId="4"/>
  </si>
  <si>
    <t>熱変換効率</t>
    <rPh sb="0" eb="1">
      <t>ネツ</t>
    </rPh>
    <rPh sb="1" eb="5">
      <t>ヘンカンコウリツ</t>
    </rPh>
    <phoneticPr fontId="4"/>
  </si>
  <si>
    <t>年間稼働日数</t>
    <rPh sb="0" eb="6">
      <t>ネンカンカドウニッスウ</t>
    </rPh>
    <phoneticPr fontId="4"/>
  </si>
  <si>
    <t>年間稼働時間</t>
    <rPh sb="0" eb="2">
      <t>ネンカン</t>
    </rPh>
    <rPh sb="2" eb="6">
      <t>カドウジカン</t>
    </rPh>
    <phoneticPr fontId="4"/>
  </si>
  <si>
    <t>売熱価格</t>
    <rPh sb="0" eb="4">
      <t>バイネツカカク</t>
    </rPh>
    <phoneticPr fontId="3"/>
  </si>
  <si>
    <t>↓設備名を記入</t>
    <rPh sb="1" eb="4">
      <t>セツビメイ</t>
    </rPh>
    <rPh sb="5" eb="7">
      <t>キニュウ</t>
    </rPh>
    <phoneticPr fontId="4"/>
  </si>
  <si>
    <t>値</t>
    <rPh sb="0" eb="1">
      <t>アタイ</t>
    </rPh>
    <phoneticPr fontId="3"/>
  </si>
  <si>
    <t>人件費（他地域）</t>
    <rPh sb="0" eb="3">
      <t>ジンケンヒ</t>
    </rPh>
    <rPh sb="4" eb="7">
      <t>タチイキ</t>
    </rPh>
    <phoneticPr fontId="4"/>
  </si>
  <si>
    <t>キャッシュフロー分析</t>
    <rPh sb="8" eb="10">
      <t>ブンセキ</t>
    </rPh>
    <phoneticPr fontId="4"/>
  </si>
  <si>
    <r>
      <t>0</t>
    </r>
    <r>
      <rPr>
        <sz val="10"/>
        <color theme="1"/>
        <rFont val="ＭＳ Ｐゴシック"/>
        <family val="3"/>
        <charset val="128"/>
      </rPr>
      <t>年目</t>
    </r>
    <rPh sb="1" eb="3">
      <t>ネンメ</t>
    </rPh>
    <phoneticPr fontId="4"/>
  </si>
  <si>
    <r>
      <t>1年目</t>
    </r>
    <r>
      <rPr>
        <sz val="10"/>
        <color theme="1"/>
        <rFont val="ＭＳ Ｐゴシック"/>
        <family val="3"/>
        <charset val="128"/>
      </rPr>
      <t/>
    </r>
    <rPh sb="1" eb="3">
      <t>ネンメ</t>
    </rPh>
    <phoneticPr fontId="4"/>
  </si>
  <si>
    <r>
      <t>2年目</t>
    </r>
    <r>
      <rPr>
        <sz val="10"/>
        <color theme="1"/>
        <rFont val="ＭＳ Ｐゴシック"/>
        <family val="3"/>
        <charset val="128"/>
      </rPr>
      <t/>
    </r>
    <rPh sb="1" eb="3">
      <t>ネンメ</t>
    </rPh>
    <phoneticPr fontId="4"/>
  </si>
  <si>
    <r>
      <t>3年目</t>
    </r>
    <r>
      <rPr>
        <sz val="10"/>
        <color theme="1"/>
        <rFont val="ＭＳ Ｐゴシック"/>
        <family val="3"/>
        <charset val="128"/>
      </rPr>
      <t/>
    </r>
    <rPh sb="1" eb="3">
      <t>ネンメ</t>
    </rPh>
    <phoneticPr fontId="4"/>
  </si>
  <si>
    <r>
      <t>4年目</t>
    </r>
    <r>
      <rPr>
        <sz val="10"/>
        <color theme="1"/>
        <rFont val="ＭＳ Ｐゴシック"/>
        <family val="3"/>
        <charset val="128"/>
      </rPr>
      <t/>
    </r>
    <rPh sb="1" eb="3">
      <t>ネンメ</t>
    </rPh>
    <phoneticPr fontId="4"/>
  </si>
  <si>
    <r>
      <t>5年目</t>
    </r>
    <r>
      <rPr>
        <sz val="10"/>
        <color theme="1"/>
        <rFont val="ＭＳ Ｐゴシック"/>
        <family val="3"/>
        <charset val="128"/>
      </rPr>
      <t/>
    </r>
    <rPh sb="1" eb="3">
      <t>ネンメ</t>
    </rPh>
    <phoneticPr fontId="4"/>
  </si>
  <si>
    <r>
      <t>6年目</t>
    </r>
    <r>
      <rPr>
        <sz val="10"/>
        <color theme="1"/>
        <rFont val="ＭＳ Ｐゴシック"/>
        <family val="3"/>
        <charset val="128"/>
      </rPr>
      <t/>
    </r>
    <rPh sb="1" eb="3">
      <t>ネンメ</t>
    </rPh>
    <phoneticPr fontId="4"/>
  </si>
  <si>
    <r>
      <t>7年目</t>
    </r>
    <r>
      <rPr>
        <sz val="10"/>
        <color theme="1"/>
        <rFont val="ＭＳ Ｐゴシック"/>
        <family val="3"/>
        <charset val="128"/>
      </rPr>
      <t/>
    </r>
    <rPh sb="1" eb="3">
      <t>ネンメ</t>
    </rPh>
    <phoneticPr fontId="4"/>
  </si>
  <si>
    <r>
      <t>8年目</t>
    </r>
    <r>
      <rPr>
        <sz val="10"/>
        <color theme="1"/>
        <rFont val="ＭＳ Ｐゴシック"/>
        <family val="3"/>
        <charset val="128"/>
      </rPr>
      <t/>
    </r>
    <rPh sb="1" eb="3">
      <t>ネンメ</t>
    </rPh>
    <phoneticPr fontId="4"/>
  </si>
  <si>
    <r>
      <t>9年目</t>
    </r>
    <r>
      <rPr>
        <sz val="10"/>
        <color theme="1"/>
        <rFont val="ＭＳ Ｐゴシック"/>
        <family val="3"/>
        <charset val="128"/>
      </rPr>
      <t/>
    </r>
    <rPh sb="1" eb="3">
      <t>ネンメ</t>
    </rPh>
    <phoneticPr fontId="4"/>
  </si>
  <si>
    <r>
      <t>10年目</t>
    </r>
    <r>
      <rPr>
        <sz val="10"/>
        <color theme="1"/>
        <rFont val="ＭＳ Ｐゴシック"/>
        <family val="3"/>
        <charset val="128"/>
      </rPr>
      <t/>
    </r>
    <rPh sb="2" eb="4">
      <t>ネンメ</t>
    </rPh>
    <phoneticPr fontId="4"/>
  </si>
  <si>
    <r>
      <t>11年目</t>
    </r>
    <r>
      <rPr>
        <sz val="10"/>
        <color theme="1"/>
        <rFont val="ＭＳ Ｐゴシック"/>
        <family val="3"/>
        <charset val="128"/>
      </rPr>
      <t/>
    </r>
    <rPh sb="2" eb="4">
      <t>ネンメ</t>
    </rPh>
    <phoneticPr fontId="4"/>
  </si>
  <si>
    <r>
      <t>12年目</t>
    </r>
    <r>
      <rPr>
        <sz val="10"/>
        <color theme="1"/>
        <rFont val="ＭＳ Ｐゴシック"/>
        <family val="3"/>
        <charset val="128"/>
      </rPr>
      <t/>
    </r>
    <rPh sb="2" eb="4">
      <t>ネンメ</t>
    </rPh>
    <phoneticPr fontId="4"/>
  </si>
  <si>
    <r>
      <t>13年目</t>
    </r>
    <r>
      <rPr>
        <sz val="10"/>
        <color theme="1"/>
        <rFont val="ＭＳ Ｐゴシック"/>
        <family val="3"/>
        <charset val="128"/>
      </rPr>
      <t/>
    </r>
    <rPh sb="2" eb="4">
      <t>ネンメ</t>
    </rPh>
    <phoneticPr fontId="4"/>
  </si>
  <si>
    <r>
      <t>14年目</t>
    </r>
    <r>
      <rPr>
        <sz val="10"/>
        <color theme="1"/>
        <rFont val="ＭＳ Ｐゴシック"/>
        <family val="3"/>
        <charset val="128"/>
      </rPr>
      <t/>
    </r>
    <rPh sb="2" eb="4">
      <t>ネンメ</t>
    </rPh>
    <phoneticPr fontId="4"/>
  </si>
  <si>
    <r>
      <t>15年目</t>
    </r>
    <r>
      <rPr>
        <sz val="10"/>
        <color theme="1"/>
        <rFont val="ＭＳ Ｐゴシック"/>
        <family val="3"/>
        <charset val="128"/>
      </rPr>
      <t/>
    </r>
    <rPh sb="2" eb="4">
      <t>ネンメ</t>
    </rPh>
    <phoneticPr fontId="4"/>
  </si>
  <si>
    <r>
      <t>16年目</t>
    </r>
    <r>
      <rPr>
        <sz val="10"/>
        <color theme="1"/>
        <rFont val="ＭＳ Ｐゴシック"/>
        <family val="3"/>
        <charset val="128"/>
      </rPr>
      <t/>
    </r>
    <rPh sb="2" eb="4">
      <t>ネンメ</t>
    </rPh>
    <phoneticPr fontId="4"/>
  </si>
  <si>
    <r>
      <t>17年目</t>
    </r>
    <r>
      <rPr>
        <sz val="10"/>
        <color theme="1"/>
        <rFont val="ＭＳ Ｐゴシック"/>
        <family val="3"/>
        <charset val="128"/>
      </rPr>
      <t/>
    </r>
    <rPh sb="2" eb="4">
      <t>ネンメ</t>
    </rPh>
    <phoneticPr fontId="4"/>
  </si>
  <si>
    <r>
      <t>18年目</t>
    </r>
    <r>
      <rPr>
        <sz val="10"/>
        <color theme="1"/>
        <rFont val="ＭＳ Ｐゴシック"/>
        <family val="3"/>
        <charset val="128"/>
      </rPr>
      <t/>
    </r>
    <rPh sb="2" eb="4">
      <t>ネンメ</t>
    </rPh>
    <phoneticPr fontId="4"/>
  </si>
  <si>
    <r>
      <t>19年目</t>
    </r>
    <r>
      <rPr>
        <sz val="10"/>
        <color theme="1"/>
        <rFont val="ＭＳ Ｐゴシック"/>
        <family val="3"/>
        <charset val="128"/>
      </rPr>
      <t/>
    </r>
    <rPh sb="2" eb="4">
      <t>ネンメ</t>
    </rPh>
    <phoneticPr fontId="4"/>
  </si>
  <si>
    <r>
      <t>20年目</t>
    </r>
    <r>
      <rPr>
        <sz val="10"/>
        <color theme="1"/>
        <rFont val="ＭＳ Ｐゴシック"/>
        <family val="3"/>
        <charset val="128"/>
      </rPr>
      <t/>
    </r>
    <rPh sb="2" eb="4">
      <t>ネンメ</t>
    </rPh>
    <phoneticPr fontId="4"/>
  </si>
  <si>
    <r>
      <t>21年目</t>
    </r>
    <r>
      <rPr>
        <sz val="10"/>
        <color theme="1"/>
        <rFont val="ＭＳ Ｐゴシック"/>
        <family val="3"/>
        <charset val="128"/>
      </rPr>
      <t/>
    </r>
    <rPh sb="2" eb="4">
      <t>ネンメ</t>
    </rPh>
    <phoneticPr fontId="4"/>
  </si>
  <si>
    <r>
      <t>22年目</t>
    </r>
    <r>
      <rPr>
        <sz val="10"/>
        <color theme="1"/>
        <rFont val="ＭＳ Ｐゴシック"/>
        <family val="3"/>
        <charset val="128"/>
      </rPr>
      <t/>
    </r>
    <rPh sb="2" eb="4">
      <t>ネンメ</t>
    </rPh>
    <phoneticPr fontId="4"/>
  </si>
  <si>
    <r>
      <t>23年目</t>
    </r>
    <r>
      <rPr>
        <sz val="10"/>
        <color theme="1"/>
        <rFont val="ＭＳ Ｐゴシック"/>
        <family val="3"/>
        <charset val="128"/>
      </rPr>
      <t/>
    </r>
    <rPh sb="2" eb="4">
      <t>ネンメ</t>
    </rPh>
    <phoneticPr fontId="4"/>
  </si>
  <si>
    <r>
      <t>24年目</t>
    </r>
    <r>
      <rPr>
        <sz val="10"/>
        <color theme="1"/>
        <rFont val="ＭＳ Ｐゴシック"/>
        <family val="3"/>
        <charset val="128"/>
      </rPr>
      <t/>
    </r>
    <rPh sb="2" eb="4">
      <t>ネンメ</t>
    </rPh>
    <phoneticPr fontId="4"/>
  </si>
  <si>
    <r>
      <t>25年目</t>
    </r>
    <r>
      <rPr>
        <sz val="10"/>
        <color theme="1"/>
        <rFont val="ＭＳ Ｐゴシック"/>
        <family val="3"/>
        <charset val="128"/>
      </rPr>
      <t/>
    </r>
    <rPh sb="2" eb="4">
      <t>ネンメ</t>
    </rPh>
    <phoneticPr fontId="4"/>
  </si>
  <si>
    <r>
      <t>26年目</t>
    </r>
    <r>
      <rPr>
        <sz val="10"/>
        <color theme="1"/>
        <rFont val="ＭＳ Ｐゴシック"/>
        <family val="3"/>
        <charset val="128"/>
      </rPr>
      <t/>
    </r>
    <rPh sb="2" eb="4">
      <t>ネンメ</t>
    </rPh>
    <phoneticPr fontId="4"/>
  </si>
  <si>
    <r>
      <t>27年目</t>
    </r>
    <r>
      <rPr>
        <sz val="10"/>
        <color theme="1"/>
        <rFont val="ＭＳ Ｐゴシック"/>
        <family val="3"/>
        <charset val="128"/>
      </rPr>
      <t/>
    </r>
    <rPh sb="2" eb="4">
      <t>ネンメ</t>
    </rPh>
    <phoneticPr fontId="4"/>
  </si>
  <si>
    <r>
      <t>28年目</t>
    </r>
    <r>
      <rPr>
        <sz val="10"/>
        <color theme="1"/>
        <rFont val="ＭＳ Ｐゴシック"/>
        <family val="3"/>
        <charset val="128"/>
      </rPr>
      <t/>
    </r>
    <rPh sb="2" eb="4">
      <t>ネンメ</t>
    </rPh>
    <phoneticPr fontId="4"/>
  </si>
  <si>
    <r>
      <t>29年目</t>
    </r>
    <r>
      <rPr>
        <sz val="10"/>
        <color theme="1"/>
        <rFont val="ＭＳ Ｐゴシック"/>
        <family val="3"/>
        <charset val="128"/>
      </rPr>
      <t/>
    </r>
    <rPh sb="2" eb="4">
      <t>ネンメ</t>
    </rPh>
    <phoneticPr fontId="4"/>
  </si>
  <si>
    <r>
      <t>30年目</t>
    </r>
    <r>
      <rPr>
        <sz val="10"/>
        <color theme="1"/>
        <rFont val="ＭＳ Ｐゴシック"/>
        <family val="3"/>
        <charset val="128"/>
      </rPr>
      <t/>
    </r>
    <rPh sb="2" eb="4">
      <t>ネンメ</t>
    </rPh>
    <phoneticPr fontId="4"/>
  </si>
  <si>
    <r>
      <t>MJ/</t>
    </r>
    <r>
      <rPr>
        <sz val="10"/>
        <color theme="1"/>
        <rFont val="ＭＳ Ｐゴシック"/>
        <family val="3"/>
        <charset val="128"/>
      </rPr>
      <t>年</t>
    </r>
    <rPh sb="3" eb="4">
      <t>ネン</t>
    </rPh>
    <phoneticPr fontId="4"/>
  </si>
  <si>
    <t>　販売割合（100%-自家消費率）</t>
    <rPh sb="1" eb="3">
      <t>ハンバイ</t>
    </rPh>
    <rPh sb="3" eb="5">
      <t>ワリアイ</t>
    </rPh>
    <phoneticPr fontId="4"/>
  </si>
  <si>
    <t>電力所内率</t>
    <rPh sb="0" eb="2">
      <t>デンリョク</t>
    </rPh>
    <rPh sb="2" eb="4">
      <t>ショナイ</t>
    </rPh>
    <rPh sb="4" eb="5">
      <t>リツ</t>
    </rPh>
    <phoneticPr fontId="3"/>
  </si>
  <si>
    <t>熱所内率＋排熱比率</t>
    <rPh sb="0" eb="1">
      <t>ネツ</t>
    </rPh>
    <rPh sb="1" eb="3">
      <t>ショナイ</t>
    </rPh>
    <rPh sb="3" eb="4">
      <t>リツ</t>
    </rPh>
    <rPh sb="5" eb="7">
      <t>ハイネツ</t>
    </rPh>
    <rPh sb="7" eb="9">
      <t>ヒリツ</t>
    </rPh>
    <phoneticPr fontId="4"/>
  </si>
  <si>
    <t>所内率・排熱比率</t>
    <rPh sb="0" eb="2">
      <t>ショナイ</t>
    </rPh>
    <rPh sb="2" eb="3">
      <t>リツ</t>
    </rPh>
    <rPh sb="4" eb="6">
      <t>ハイネツ</t>
    </rPh>
    <rPh sb="6" eb="8">
      <t>ヒリツ</t>
    </rPh>
    <phoneticPr fontId="4"/>
  </si>
  <si>
    <r>
      <rPr>
        <sz val="12"/>
        <color indexed="8"/>
        <rFont val="ＭＳ Ｐゴシック"/>
        <family val="3"/>
        <charset val="128"/>
      </rPr>
      <t>時間</t>
    </r>
    <r>
      <rPr>
        <sz val="12"/>
        <color indexed="8"/>
        <rFont val="Arial"/>
        <family val="2"/>
      </rPr>
      <t>/</t>
    </r>
    <r>
      <rPr>
        <sz val="12"/>
        <color indexed="8"/>
        <rFont val="ＭＳ Ｐゴシック"/>
        <family val="3"/>
        <charset val="128"/>
      </rPr>
      <t>日</t>
    </r>
    <rPh sb="0" eb="2">
      <t>ジカン</t>
    </rPh>
    <rPh sb="3" eb="4">
      <t>ニチ</t>
    </rPh>
    <phoneticPr fontId="5"/>
  </si>
  <si>
    <t>MJ</t>
    <phoneticPr fontId="4"/>
  </si>
  <si>
    <t>その他収益</t>
    <rPh sb="2" eb="3">
      <t>タ</t>
    </rPh>
    <rPh sb="3" eb="5">
      <t>シュウエキ</t>
    </rPh>
    <phoneticPr fontId="4"/>
  </si>
  <si>
    <t>＜名称を入力＞</t>
    <rPh sb="1" eb="3">
      <t>メイショウ</t>
    </rPh>
    <rPh sb="4" eb="6">
      <t>ニュウリョク</t>
    </rPh>
    <phoneticPr fontId="4"/>
  </si>
  <si>
    <t>収益計上するものがあれば以下に入力</t>
    <rPh sb="0" eb="2">
      <t>シュウエキ</t>
    </rPh>
    <rPh sb="2" eb="4">
      <t>ケイジョウ</t>
    </rPh>
    <rPh sb="12" eb="14">
      <t>イカ</t>
    </rPh>
    <rPh sb="15" eb="17">
      <t>ニュウリョク</t>
    </rPh>
    <phoneticPr fontId="4"/>
  </si>
  <si>
    <t>その他収益④</t>
    <rPh sb="2" eb="3">
      <t>タ</t>
    </rPh>
    <rPh sb="3" eb="5">
      <t>シュウエキ</t>
    </rPh>
    <phoneticPr fontId="5"/>
  </si>
  <si>
    <t>その他収益⑤</t>
    <rPh sb="2" eb="3">
      <t>タ</t>
    </rPh>
    <rPh sb="3" eb="5">
      <t>シュウエキ</t>
    </rPh>
    <phoneticPr fontId="5"/>
  </si>
  <si>
    <t>（単位を入力）/日</t>
    <rPh sb="8" eb="9">
      <t>ニチ</t>
    </rPh>
    <phoneticPr fontId="5"/>
  </si>
  <si>
    <t>＜資源名を入力＞</t>
    <rPh sb="1" eb="3">
      <t>シゲン</t>
    </rPh>
    <rPh sb="3" eb="4">
      <t>メイ</t>
    </rPh>
    <rPh sb="5" eb="7">
      <t>ニュウリョク</t>
    </rPh>
    <phoneticPr fontId="4"/>
  </si>
  <si>
    <t>バイオマス⑥</t>
    <phoneticPr fontId="5"/>
  </si>
  <si>
    <t>バイオマス⑦</t>
    <phoneticPr fontId="5"/>
  </si>
  <si>
    <t>投入量</t>
    <rPh sb="0" eb="3">
      <t>トウニュウリョウ</t>
    </rPh>
    <phoneticPr fontId="5"/>
  </si>
  <si>
    <t>円/年</t>
    <rPh sb="0" eb="1">
      <t>エン</t>
    </rPh>
    <rPh sb="2" eb="3">
      <t>ネン</t>
    </rPh>
    <phoneticPr fontId="5"/>
  </si>
  <si>
    <t>固定費①</t>
    <phoneticPr fontId="5"/>
  </si>
  <si>
    <t>固定費②</t>
    <phoneticPr fontId="5"/>
  </si>
  <si>
    <t>固定費⑤</t>
    <phoneticPr fontId="5"/>
  </si>
  <si>
    <t>＜その他・費目を入力＞</t>
    <rPh sb="3" eb="4">
      <t>タ</t>
    </rPh>
    <rPh sb="5" eb="7">
      <t>ヒモク</t>
    </rPh>
    <rPh sb="8" eb="10">
      <t>ニュウリョク</t>
    </rPh>
    <phoneticPr fontId="4"/>
  </si>
  <si>
    <t>＜設備費目を入力＞</t>
    <rPh sb="1" eb="3">
      <t>セツビ</t>
    </rPh>
    <rPh sb="3" eb="5">
      <t>ヒモク</t>
    </rPh>
    <rPh sb="6" eb="8">
      <t>ニュウリョク</t>
    </rPh>
    <phoneticPr fontId="4"/>
  </si>
  <si>
    <t>熱販売価格</t>
    <rPh sb="0" eb="1">
      <t>ネツ</t>
    </rPh>
    <rPh sb="1" eb="3">
      <t>ハンバイ</t>
    </rPh>
    <rPh sb="3" eb="5">
      <t>カカク</t>
    </rPh>
    <phoneticPr fontId="4"/>
  </si>
  <si>
    <t>　発熱量</t>
    <rPh sb="1" eb="4">
      <t>ハツネツリョウ</t>
    </rPh>
    <phoneticPr fontId="4"/>
  </si>
  <si>
    <t>年間値</t>
    <rPh sb="0" eb="2">
      <t>ネンカン</t>
    </rPh>
    <rPh sb="2" eb="3">
      <t>チ</t>
    </rPh>
    <phoneticPr fontId="4"/>
  </si>
  <si>
    <t>販売価格</t>
    <rPh sb="0" eb="4">
      <t>ハンバイカカク</t>
    </rPh>
    <phoneticPr fontId="4"/>
  </si>
  <si>
    <t>販売量</t>
    <rPh sb="0" eb="3">
      <t>ハンバイリョウ</t>
    </rPh>
    <phoneticPr fontId="4"/>
  </si>
  <si>
    <t>売電収益</t>
    <rPh sb="0" eb="2">
      <t>バイデン</t>
    </rPh>
    <rPh sb="2" eb="4">
      <t>シュウエキ</t>
    </rPh>
    <phoneticPr fontId="4"/>
  </si>
  <si>
    <t>熱販売収益</t>
    <rPh sb="0" eb="1">
      <t>ネツ</t>
    </rPh>
    <rPh sb="1" eb="3">
      <t>ハンバイ</t>
    </rPh>
    <rPh sb="3" eb="5">
      <t>シュウエキ</t>
    </rPh>
    <phoneticPr fontId="4"/>
  </si>
  <si>
    <t>売熱量</t>
    <rPh sb="0" eb="1">
      <t>ウ</t>
    </rPh>
    <rPh sb="1" eb="3">
      <t>ネツリョウ</t>
    </rPh>
    <phoneticPr fontId="4"/>
  </si>
  <si>
    <t>助成金</t>
    <rPh sb="0" eb="3">
      <t>ジョセイキン</t>
    </rPh>
    <phoneticPr fontId="4"/>
  </si>
  <si>
    <t>円</t>
    <rPh sb="0" eb="1">
      <t>エン</t>
    </rPh>
    <phoneticPr fontId="4"/>
  </si>
  <si>
    <t>MJ/年</t>
    <rPh sb="3" eb="4">
      <t>ネン</t>
    </rPh>
    <phoneticPr fontId="4"/>
  </si>
  <si>
    <t>キャッシュフロー</t>
    <phoneticPr fontId="4"/>
  </si>
  <si>
    <t>収支</t>
    <rPh sb="0" eb="2">
      <t>シュウシ</t>
    </rPh>
    <phoneticPr fontId="4"/>
  </si>
  <si>
    <r>
      <t>0</t>
    </r>
    <r>
      <rPr>
        <sz val="10"/>
        <color theme="1"/>
        <rFont val="ＭＳ Ｐゴシック"/>
        <family val="3"/>
        <charset val="128"/>
      </rPr>
      <t>年目</t>
    </r>
    <rPh sb="1" eb="3">
      <t>ネンメ</t>
    </rPh>
    <phoneticPr fontId="4"/>
  </si>
  <si>
    <r>
      <t>1</t>
    </r>
    <r>
      <rPr>
        <sz val="10"/>
        <color theme="1"/>
        <rFont val="ＭＳ Ｐゴシック"/>
        <family val="3"/>
        <charset val="128"/>
      </rPr>
      <t>年目</t>
    </r>
    <rPh sb="1" eb="3">
      <t>ネンメ</t>
    </rPh>
    <phoneticPr fontId="4"/>
  </si>
  <si>
    <r>
      <t>2年目</t>
    </r>
    <r>
      <rPr>
        <sz val="10"/>
        <color theme="1"/>
        <rFont val="ＭＳ Ｐゴシック"/>
        <family val="3"/>
        <charset val="128"/>
      </rPr>
      <t/>
    </r>
    <rPh sb="1" eb="3">
      <t>ネンメ</t>
    </rPh>
    <phoneticPr fontId="4"/>
  </si>
  <si>
    <r>
      <t>3年目</t>
    </r>
    <r>
      <rPr>
        <sz val="10"/>
        <color theme="1"/>
        <rFont val="ＭＳ Ｐゴシック"/>
        <family val="3"/>
        <charset val="128"/>
      </rPr>
      <t/>
    </r>
    <rPh sb="1" eb="3">
      <t>ネンメ</t>
    </rPh>
    <phoneticPr fontId="4"/>
  </si>
  <si>
    <r>
      <t>4年目</t>
    </r>
    <r>
      <rPr>
        <sz val="10"/>
        <color theme="1"/>
        <rFont val="ＭＳ Ｐゴシック"/>
        <family val="3"/>
        <charset val="128"/>
      </rPr>
      <t/>
    </r>
    <rPh sb="1" eb="3">
      <t>ネンメ</t>
    </rPh>
    <phoneticPr fontId="4"/>
  </si>
  <si>
    <r>
      <t>5年目</t>
    </r>
    <r>
      <rPr>
        <sz val="10"/>
        <color theme="1"/>
        <rFont val="ＭＳ Ｐゴシック"/>
        <family val="3"/>
        <charset val="128"/>
      </rPr>
      <t/>
    </r>
    <rPh sb="1" eb="3">
      <t>ネンメ</t>
    </rPh>
    <phoneticPr fontId="4"/>
  </si>
  <si>
    <r>
      <t>6年目</t>
    </r>
    <r>
      <rPr>
        <sz val="10"/>
        <color theme="1"/>
        <rFont val="ＭＳ Ｐゴシック"/>
        <family val="3"/>
        <charset val="128"/>
      </rPr>
      <t/>
    </r>
    <rPh sb="1" eb="3">
      <t>ネンメ</t>
    </rPh>
    <phoneticPr fontId="4"/>
  </si>
  <si>
    <r>
      <t>7年目</t>
    </r>
    <r>
      <rPr>
        <sz val="10"/>
        <color theme="1"/>
        <rFont val="ＭＳ Ｐゴシック"/>
        <family val="3"/>
        <charset val="128"/>
      </rPr>
      <t/>
    </r>
    <rPh sb="1" eb="3">
      <t>ネンメ</t>
    </rPh>
    <phoneticPr fontId="4"/>
  </si>
  <si>
    <r>
      <t>8年目</t>
    </r>
    <r>
      <rPr>
        <sz val="10"/>
        <color theme="1"/>
        <rFont val="ＭＳ Ｐゴシック"/>
        <family val="3"/>
        <charset val="128"/>
      </rPr>
      <t/>
    </r>
    <rPh sb="1" eb="3">
      <t>ネンメ</t>
    </rPh>
    <phoneticPr fontId="4"/>
  </si>
  <si>
    <r>
      <t>9年目</t>
    </r>
    <r>
      <rPr>
        <sz val="10"/>
        <color theme="1"/>
        <rFont val="ＭＳ Ｐゴシック"/>
        <family val="3"/>
        <charset val="128"/>
      </rPr>
      <t/>
    </r>
    <rPh sb="1" eb="3">
      <t>ネンメ</t>
    </rPh>
    <phoneticPr fontId="4"/>
  </si>
  <si>
    <r>
      <t>10年目</t>
    </r>
    <r>
      <rPr>
        <sz val="10"/>
        <color theme="1"/>
        <rFont val="ＭＳ Ｐゴシック"/>
        <family val="3"/>
        <charset val="128"/>
      </rPr>
      <t/>
    </r>
    <rPh sb="2" eb="4">
      <t>ネンメ</t>
    </rPh>
    <phoneticPr fontId="4"/>
  </si>
  <si>
    <r>
      <t>11年目</t>
    </r>
    <r>
      <rPr>
        <sz val="10"/>
        <color theme="1"/>
        <rFont val="ＭＳ Ｐゴシック"/>
        <family val="3"/>
        <charset val="128"/>
      </rPr>
      <t/>
    </r>
    <rPh sb="2" eb="4">
      <t>ネンメ</t>
    </rPh>
    <phoneticPr fontId="4"/>
  </si>
  <si>
    <r>
      <t>12年目</t>
    </r>
    <r>
      <rPr>
        <sz val="10"/>
        <color theme="1"/>
        <rFont val="ＭＳ Ｐゴシック"/>
        <family val="3"/>
        <charset val="128"/>
      </rPr>
      <t/>
    </r>
    <rPh sb="2" eb="4">
      <t>ネンメ</t>
    </rPh>
    <phoneticPr fontId="4"/>
  </si>
  <si>
    <r>
      <t>13年目</t>
    </r>
    <r>
      <rPr>
        <sz val="10"/>
        <color theme="1"/>
        <rFont val="ＭＳ Ｐゴシック"/>
        <family val="3"/>
        <charset val="128"/>
      </rPr>
      <t/>
    </r>
    <rPh sb="2" eb="4">
      <t>ネンメ</t>
    </rPh>
    <phoneticPr fontId="4"/>
  </si>
  <si>
    <r>
      <t>14年目</t>
    </r>
    <r>
      <rPr>
        <sz val="10"/>
        <color theme="1"/>
        <rFont val="ＭＳ Ｐゴシック"/>
        <family val="3"/>
        <charset val="128"/>
      </rPr>
      <t/>
    </r>
    <rPh sb="2" eb="4">
      <t>ネンメ</t>
    </rPh>
    <phoneticPr fontId="4"/>
  </si>
  <si>
    <r>
      <t>15年目</t>
    </r>
    <r>
      <rPr>
        <sz val="10"/>
        <color theme="1"/>
        <rFont val="ＭＳ Ｐゴシック"/>
        <family val="3"/>
        <charset val="128"/>
      </rPr>
      <t/>
    </r>
    <rPh sb="2" eb="4">
      <t>ネンメ</t>
    </rPh>
    <phoneticPr fontId="4"/>
  </si>
  <si>
    <r>
      <t>16年目</t>
    </r>
    <r>
      <rPr>
        <sz val="10"/>
        <color theme="1"/>
        <rFont val="ＭＳ Ｐゴシック"/>
        <family val="3"/>
        <charset val="128"/>
      </rPr>
      <t/>
    </r>
    <rPh sb="2" eb="4">
      <t>ネンメ</t>
    </rPh>
    <phoneticPr fontId="4"/>
  </si>
  <si>
    <r>
      <t>17年目</t>
    </r>
    <r>
      <rPr>
        <sz val="10"/>
        <color theme="1"/>
        <rFont val="ＭＳ Ｐゴシック"/>
        <family val="3"/>
        <charset val="128"/>
      </rPr>
      <t/>
    </r>
    <rPh sb="2" eb="4">
      <t>ネンメ</t>
    </rPh>
    <phoneticPr fontId="4"/>
  </si>
  <si>
    <r>
      <t>18年目</t>
    </r>
    <r>
      <rPr>
        <sz val="10"/>
        <color theme="1"/>
        <rFont val="ＭＳ Ｐゴシック"/>
        <family val="3"/>
        <charset val="128"/>
      </rPr>
      <t/>
    </r>
    <rPh sb="2" eb="4">
      <t>ネンメ</t>
    </rPh>
    <phoneticPr fontId="4"/>
  </si>
  <si>
    <r>
      <t>19年目</t>
    </r>
    <r>
      <rPr>
        <sz val="10"/>
        <color theme="1"/>
        <rFont val="ＭＳ Ｐゴシック"/>
        <family val="3"/>
        <charset val="128"/>
      </rPr>
      <t/>
    </r>
    <rPh sb="2" eb="4">
      <t>ネンメ</t>
    </rPh>
    <phoneticPr fontId="4"/>
  </si>
  <si>
    <r>
      <t>20年目</t>
    </r>
    <r>
      <rPr>
        <sz val="10"/>
        <color theme="1"/>
        <rFont val="ＭＳ Ｐゴシック"/>
        <family val="3"/>
        <charset val="128"/>
      </rPr>
      <t/>
    </r>
    <rPh sb="2" eb="4">
      <t>ネンメ</t>
    </rPh>
    <phoneticPr fontId="4"/>
  </si>
  <si>
    <r>
      <t>21年目</t>
    </r>
    <r>
      <rPr>
        <sz val="10"/>
        <color theme="1"/>
        <rFont val="ＭＳ Ｐゴシック"/>
        <family val="3"/>
        <charset val="128"/>
      </rPr>
      <t/>
    </r>
    <rPh sb="2" eb="4">
      <t>ネンメ</t>
    </rPh>
    <phoneticPr fontId="4"/>
  </si>
  <si>
    <r>
      <t>22年目</t>
    </r>
    <r>
      <rPr>
        <sz val="10"/>
        <color theme="1"/>
        <rFont val="ＭＳ Ｐゴシック"/>
        <family val="3"/>
        <charset val="128"/>
      </rPr>
      <t/>
    </r>
    <rPh sb="2" eb="4">
      <t>ネンメ</t>
    </rPh>
    <phoneticPr fontId="4"/>
  </si>
  <si>
    <r>
      <t>23年目</t>
    </r>
    <r>
      <rPr>
        <sz val="10"/>
        <color theme="1"/>
        <rFont val="ＭＳ Ｐゴシック"/>
        <family val="3"/>
        <charset val="128"/>
      </rPr>
      <t/>
    </r>
    <rPh sb="2" eb="4">
      <t>ネンメ</t>
    </rPh>
    <phoneticPr fontId="4"/>
  </si>
  <si>
    <r>
      <t>24年目</t>
    </r>
    <r>
      <rPr>
        <sz val="10"/>
        <color theme="1"/>
        <rFont val="ＭＳ Ｐゴシック"/>
        <family val="3"/>
        <charset val="128"/>
      </rPr>
      <t/>
    </r>
    <rPh sb="2" eb="4">
      <t>ネンメ</t>
    </rPh>
    <phoneticPr fontId="4"/>
  </si>
  <si>
    <r>
      <t>25年目</t>
    </r>
    <r>
      <rPr>
        <sz val="10"/>
        <color theme="1"/>
        <rFont val="ＭＳ Ｐゴシック"/>
        <family val="3"/>
        <charset val="128"/>
      </rPr>
      <t/>
    </r>
    <rPh sb="2" eb="4">
      <t>ネンメ</t>
    </rPh>
    <phoneticPr fontId="4"/>
  </si>
  <si>
    <r>
      <t>26年目</t>
    </r>
    <r>
      <rPr>
        <sz val="10"/>
        <color theme="1"/>
        <rFont val="ＭＳ Ｐゴシック"/>
        <family val="3"/>
        <charset val="128"/>
      </rPr>
      <t/>
    </r>
    <rPh sb="2" eb="4">
      <t>ネンメ</t>
    </rPh>
    <phoneticPr fontId="4"/>
  </si>
  <si>
    <r>
      <t>27年目</t>
    </r>
    <r>
      <rPr>
        <sz val="10"/>
        <color theme="1"/>
        <rFont val="ＭＳ Ｐゴシック"/>
        <family val="3"/>
        <charset val="128"/>
      </rPr>
      <t/>
    </r>
    <rPh sb="2" eb="4">
      <t>ネンメ</t>
    </rPh>
    <phoneticPr fontId="4"/>
  </si>
  <si>
    <r>
      <t>28年目</t>
    </r>
    <r>
      <rPr>
        <sz val="10"/>
        <color theme="1"/>
        <rFont val="ＭＳ Ｐゴシック"/>
        <family val="3"/>
        <charset val="128"/>
      </rPr>
      <t/>
    </r>
    <rPh sb="2" eb="4">
      <t>ネンメ</t>
    </rPh>
    <phoneticPr fontId="4"/>
  </si>
  <si>
    <r>
      <t>29年目</t>
    </r>
    <r>
      <rPr>
        <sz val="10"/>
        <color theme="1"/>
        <rFont val="ＭＳ Ｐゴシック"/>
        <family val="3"/>
        <charset val="128"/>
      </rPr>
      <t/>
    </r>
    <rPh sb="2" eb="4">
      <t>ネンメ</t>
    </rPh>
    <phoneticPr fontId="4"/>
  </si>
  <si>
    <r>
      <t>30年目</t>
    </r>
    <r>
      <rPr>
        <sz val="10"/>
        <color theme="1"/>
        <rFont val="ＭＳ Ｐゴシック"/>
        <family val="3"/>
        <charset val="128"/>
      </rPr>
      <t/>
    </r>
    <rPh sb="2" eb="4">
      <t>ネンメ</t>
    </rPh>
    <phoneticPr fontId="4"/>
  </si>
  <si>
    <t>○バイオマス事業概要</t>
    <rPh sb="6" eb="10">
      <t>ジギョウガイヨウ</t>
    </rPh>
    <phoneticPr fontId="5"/>
  </si>
  <si>
    <t>域内事業者収益</t>
    <rPh sb="5" eb="7">
      <t>シュウエキ</t>
    </rPh>
    <phoneticPr fontId="4"/>
  </si>
  <si>
    <r>
      <t>30</t>
    </r>
    <r>
      <rPr>
        <sz val="10"/>
        <color theme="1"/>
        <rFont val="ＭＳ Ｐゴシック"/>
        <family val="3"/>
        <charset val="128"/>
      </rPr>
      <t>年累計</t>
    </r>
    <rPh sb="2" eb="5">
      <t>ネンルイケイ</t>
    </rPh>
    <phoneticPr fontId="4"/>
  </si>
  <si>
    <t>設備費用</t>
    <rPh sb="0" eb="2">
      <t>セツビ</t>
    </rPh>
    <rPh sb="2" eb="4">
      <t>ヒヨウ</t>
    </rPh>
    <phoneticPr fontId="4"/>
  </si>
  <si>
    <t>固定費</t>
    <rPh sb="0" eb="3">
      <t>コテイヒ</t>
    </rPh>
    <phoneticPr fontId="4"/>
  </si>
  <si>
    <t>再エネ事業者</t>
    <rPh sb="0" eb="1">
      <t>サイ</t>
    </rPh>
    <rPh sb="3" eb="6">
      <t>ジギョウシャ</t>
    </rPh>
    <phoneticPr fontId="4"/>
  </si>
  <si>
    <t>地域関連事業者の内訳1</t>
    <rPh sb="0" eb="2">
      <t>チイキ</t>
    </rPh>
    <rPh sb="2" eb="4">
      <t>カンレン</t>
    </rPh>
    <rPh sb="4" eb="7">
      <t>ジギョウシャ</t>
    </rPh>
    <rPh sb="8" eb="10">
      <t>ウチワケ</t>
    </rPh>
    <phoneticPr fontId="4"/>
  </si>
  <si>
    <t>地域関連事業者の内訳3</t>
    <rPh sb="0" eb="2">
      <t>チイキ</t>
    </rPh>
    <rPh sb="2" eb="4">
      <t>カンレン</t>
    </rPh>
    <rPh sb="4" eb="7">
      <t>ジギョウシャ</t>
    </rPh>
    <rPh sb="8" eb="10">
      <t>ウチワケ</t>
    </rPh>
    <phoneticPr fontId="4"/>
  </si>
  <si>
    <t>地域関連事業者の内訳2</t>
    <rPh sb="0" eb="2">
      <t>チイキ</t>
    </rPh>
    <rPh sb="2" eb="4">
      <t>カンレン</t>
    </rPh>
    <rPh sb="4" eb="7">
      <t>ジギョウシャ</t>
    </rPh>
    <rPh sb="8" eb="10">
      <t>ウチワケ</t>
    </rPh>
    <phoneticPr fontId="4"/>
  </si>
  <si>
    <t>地域経済性分析に係る指標</t>
    <rPh sb="0" eb="4">
      <t>チイキケイザイ</t>
    </rPh>
    <rPh sb="4" eb="5">
      <t>セイ</t>
    </rPh>
    <rPh sb="5" eb="7">
      <t>ブンセキ</t>
    </rPh>
    <rPh sb="8" eb="9">
      <t>カカ</t>
    </rPh>
    <rPh sb="10" eb="12">
      <t>シヒョウ</t>
    </rPh>
    <phoneticPr fontId="4"/>
  </si>
  <si>
    <t>単位：百万円</t>
    <rPh sb="0" eb="2">
      <t>タンイ</t>
    </rPh>
    <rPh sb="3" eb="5">
      <t>ヒャクマン</t>
    </rPh>
    <rPh sb="5" eb="6">
      <t>エン</t>
    </rPh>
    <phoneticPr fontId="4"/>
  </si>
  <si>
    <t>事業性・地域経済性評価ツール（インプット）</t>
    <rPh sb="0" eb="2">
      <t>ジギョウ</t>
    </rPh>
    <rPh sb="2" eb="3">
      <t>セイ</t>
    </rPh>
    <rPh sb="4" eb="8">
      <t>チイキケイザイ</t>
    </rPh>
    <rPh sb="8" eb="9">
      <t>セイ</t>
    </rPh>
    <rPh sb="9" eb="11">
      <t>ヒョウカ</t>
    </rPh>
    <phoneticPr fontId="4"/>
  </si>
  <si>
    <t>助成金</t>
    <rPh sb="0" eb="3">
      <t>ジョセイキン</t>
    </rPh>
    <phoneticPr fontId="4"/>
  </si>
  <si>
    <t>円</t>
    <rPh sb="0" eb="1">
      <t>エン</t>
    </rPh>
    <phoneticPr fontId="4"/>
  </si>
  <si>
    <t>補修費</t>
    <rPh sb="0" eb="3">
      <t>ホシュウヒ</t>
    </rPh>
    <phoneticPr fontId="4"/>
  </si>
  <si>
    <t>維持管理費</t>
    <rPh sb="0" eb="4">
      <t>イジカンリ</t>
    </rPh>
    <rPh sb="4" eb="5">
      <t>ヒ</t>
    </rPh>
    <phoneticPr fontId="4"/>
  </si>
  <si>
    <t>売電価格</t>
    <rPh sb="0" eb="2">
      <t>バイデン</t>
    </rPh>
    <rPh sb="2" eb="4">
      <t>カカク</t>
    </rPh>
    <phoneticPr fontId="4"/>
  </si>
  <si>
    <t>初期投資費用</t>
    <rPh sb="0" eb="4">
      <t>ショキトウシ</t>
    </rPh>
    <rPh sb="4" eb="6">
      <t>ヒヨウ</t>
    </rPh>
    <phoneticPr fontId="4"/>
  </si>
  <si>
    <t>売熱収入</t>
    <rPh sb="0" eb="2">
      <t>バイネツ</t>
    </rPh>
    <rPh sb="2" eb="4">
      <t>シュウニュウ</t>
    </rPh>
    <phoneticPr fontId="4"/>
  </si>
  <si>
    <t>その他収益</t>
    <rPh sb="2" eb="3">
      <t>タ</t>
    </rPh>
    <rPh sb="3" eb="5">
      <t>シュウエキ</t>
    </rPh>
    <phoneticPr fontId="5"/>
  </si>
  <si>
    <t>【結果】20年間のバイオマス事業の効果</t>
    <rPh sb="1" eb="3">
      <t>ケッカ</t>
    </rPh>
    <rPh sb="6" eb="8">
      <t>ネンカン</t>
    </rPh>
    <rPh sb="14" eb="16">
      <t>ジギョウ</t>
    </rPh>
    <rPh sb="17" eb="19">
      <t>コウカ</t>
    </rPh>
    <phoneticPr fontId="4"/>
  </si>
  <si>
    <t>事業収入</t>
    <rPh sb="0" eb="4">
      <t>ジギョウシュウニュウ</t>
    </rPh>
    <phoneticPr fontId="4"/>
  </si>
  <si>
    <t>地域経済効果
＋事業収入</t>
    <rPh sb="0" eb="4">
      <t>チイキケイザイ</t>
    </rPh>
    <rPh sb="4" eb="6">
      <t>コウカ</t>
    </rPh>
    <rPh sb="8" eb="12">
      <t>ジギョウシュウニュウ</t>
    </rPh>
    <phoneticPr fontId="4"/>
  </si>
  <si>
    <t>投資額</t>
    <rPh sb="0" eb="3">
      <t>トウシガク</t>
    </rPh>
    <phoneticPr fontId="4"/>
  </si>
  <si>
    <t>CO2削減効果
（化石燃料代替分）</t>
    <rPh sb="3" eb="7">
      <t>サクゲンコウカ</t>
    </rPh>
    <rPh sb="9" eb="13">
      <t>カセキネンリョウ</t>
    </rPh>
    <rPh sb="13" eb="15">
      <t>ダイタイ</t>
    </rPh>
    <rPh sb="15" eb="16">
      <t>ブン</t>
    </rPh>
    <phoneticPr fontId="4"/>
  </si>
  <si>
    <t>投資回収年数</t>
    <rPh sb="0" eb="4">
      <t>トウシカイシュウ</t>
    </rPh>
    <rPh sb="4" eb="6">
      <t>ネンスウ</t>
    </rPh>
    <phoneticPr fontId="4"/>
  </si>
  <si>
    <t>発電量</t>
    <rPh sb="0" eb="3">
      <t>ハツデンリョウ</t>
    </rPh>
    <phoneticPr fontId="4"/>
  </si>
  <si>
    <t>熱供給量</t>
    <rPh sb="0" eb="1">
      <t>ネツ</t>
    </rPh>
    <rPh sb="1" eb="4">
      <t>キョウキュウリョウ</t>
    </rPh>
    <phoneticPr fontId="4"/>
  </si>
  <si>
    <r>
      <rPr>
        <sz val="14"/>
        <color theme="1"/>
        <rFont val="ＭＳ Ｐゴシック"/>
        <family val="3"/>
        <charset val="128"/>
      </rPr>
      <t>円</t>
    </r>
    <r>
      <rPr>
        <sz val="14"/>
        <color theme="1"/>
        <rFont val="Arial"/>
        <family val="2"/>
      </rPr>
      <t>/kWh</t>
    </r>
    <rPh sb="0" eb="1">
      <t>エン</t>
    </rPh>
    <phoneticPr fontId="4"/>
  </si>
  <si>
    <t>t-CO2</t>
    <phoneticPr fontId="4"/>
  </si>
  <si>
    <r>
      <t>CO2</t>
    </r>
    <r>
      <rPr>
        <sz val="12"/>
        <color theme="1"/>
        <rFont val="ＭＳ Ｐゴシック"/>
        <family val="3"/>
        <charset val="128"/>
      </rPr>
      <t>削減効果（化石燃料代替分）</t>
    </r>
    <rPh sb="3" eb="7">
      <t>サクゲンコウカ</t>
    </rPh>
    <rPh sb="8" eb="12">
      <t>カセキネンリョウ</t>
    </rPh>
    <rPh sb="12" eb="14">
      <t>ダイタイ</t>
    </rPh>
    <rPh sb="14" eb="15">
      <t>ブン</t>
    </rPh>
    <phoneticPr fontId="4"/>
  </si>
  <si>
    <r>
      <rPr>
        <sz val="14"/>
        <color theme="1"/>
        <rFont val="ＭＳ Ｐゴシック"/>
        <family val="3"/>
        <charset val="128"/>
      </rPr>
      <t>円</t>
    </r>
    <r>
      <rPr>
        <sz val="14"/>
        <color theme="1"/>
        <rFont val="Arial"/>
        <family val="2"/>
      </rPr>
      <t>/kWh</t>
    </r>
    <rPh sb="0" eb="1">
      <t>エン</t>
    </rPh>
    <phoneticPr fontId="4"/>
  </si>
  <si>
    <r>
      <rPr>
        <sz val="14"/>
        <color theme="1"/>
        <rFont val="ＭＳ Ｐゴシック"/>
        <family val="3"/>
        <charset val="128"/>
      </rPr>
      <t>百万円</t>
    </r>
    <r>
      <rPr>
        <sz val="14"/>
        <color theme="1"/>
        <rFont val="Arial"/>
        <family val="2"/>
      </rPr>
      <t>/</t>
    </r>
    <r>
      <rPr>
        <sz val="14"/>
        <color theme="1"/>
        <rFont val="ＭＳ Ｐゴシック"/>
        <family val="3"/>
        <charset val="128"/>
      </rPr>
      <t>年</t>
    </r>
    <rPh sb="0" eb="3">
      <t>ヒャクマンエン</t>
    </rPh>
    <rPh sb="4" eb="5">
      <t>ネン</t>
    </rPh>
    <phoneticPr fontId="4"/>
  </si>
  <si>
    <t>従来価格</t>
    <rPh sb="0" eb="2">
      <t>ジュウライ</t>
    </rPh>
    <rPh sb="2" eb="4">
      <t>カカク</t>
    </rPh>
    <phoneticPr fontId="4"/>
  </si>
  <si>
    <t>事業モデルでの想定</t>
    <rPh sb="0" eb="2">
      <t>ジギョウ</t>
    </rPh>
    <rPh sb="7" eb="9">
      <t>ソウテイ</t>
    </rPh>
    <phoneticPr fontId="4"/>
  </si>
  <si>
    <t>事業モデルでの想定</t>
    <rPh sb="0" eb="2">
      <t>ジギョウ</t>
    </rPh>
    <rPh sb="7" eb="9">
      <t>ソウテイ</t>
    </rPh>
    <phoneticPr fontId="5"/>
  </si>
  <si>
    <t>百万円</t>
    <rPh sb="0" eb="3">
      <t>ヒャクマンエン</t>
    </rPh>
    <phoneticPr fontId="4"/>
  </si>
  <si>
    <t>バイオマス事業者</t>
    <phoneticPr fontId="4"/>
  </si>
  <si>
    <t>域内事業者</t>
    <phoneticPr fontId="4"/>
  </si>
  <si>
    <t>事業者キャッシュ増減（出資比率考慮後）</t>
    <rPh sb="0" eb="3">
      <t>ジギョウシャ</t>
    </rPh>
    <rPh sb="8" eb="10">
      <t>ゾウゲン</t>
    </rPh>
    <rPh sb="11" eb="15">
      <t>シュッシヒリツ</t>
    </rPh>
    <rPh sb="15" eb="17">
      <t>コウリョ</t>
    </rPh>
    <rPh sb="17" eb="18">
      <t>ゴ</t>
    </rPh>
    <phoneticPr fontId="4"/>
  </si>
  <si>
    <t>うち建設関連</t>
    <rPh sb="2" eb="4">
      <t>ケンセツ</t>
    </rPh>
    <rPh sb="4" eb="6">
      <t>カンレン</t>
    </rPh>
    <phoneticPr fontId="4"/>
  </si>
  <si>
    <t>うち運転維持関連</t>
    <rPh sb="2" eb="4">
      <t>ウンテン</t>
    </rPh>
    <rPh sb="4" eb="6">
      <t>イジ</t>
    </rPh>
    <rPh sb="6" eb="8">
      <t>カンレン</t>
    </rPh>
    <phoneticPr fontId="4"/>
  </si>
  <si>
    <r>
      <t>0</t>
    </r>
    <r>
      <rPr>
        <sz val="9"/>
        <color theme="1"/>
        <rFont val="ＭＳ Ｐゴシック"/>
        <family val="3"/>
        <charset val="128"/>
      </rPr>
      <t>年目</t>
    </r>
    <rPh sb="1" eb="3">
      <t>ネンメ</t>
    </rPh>
    <phoneticPr fontId="4"/>
  </si>
  <si>
    <r>
      <t>1</t>
    </r>
    <r>
      <rPr>
        <sz val="9"/>
        <color theme="1"/>
        <rFont val="ＭＳ Ｐゴシック"/>
        <family val="3"/>
        <charset val="128"/>
      </rPr>
      <t>年目</t>
    </r>
    <rPh sb="1" eb="3">
      <t>ネンメ</t>
    </rPh>
    <phoneticPr fontId="4"/>
  </si>
  <si>
    <r>
      <t>2年目</t>
    </r>
    <r>
      <rPr>
        <sz val="9"/>
        <color theme="1"/>
        <rFont val="ＭＳ Ｐゴシック"/>
        <family val="3"/>
        <charset val="128"/>
      </rPr>
      <t/>
    </r>
    <rPh sb="1" eb="3">
      <t>ネンメ</t>
    </rPh>
    <phoneticPr fontId="4"/>
  </si>
  <si>
    <r>
      <t>3年目</t>
    </r>
    <r>
      <rPr>
        <sz val="9"/>
        <color theme="1"/>
        <rFont val="ＭＳ Ｐゴシック"/>
        <family val="3"/>
        <charset val="128"/>
      </rPr>
      <t/>
    </r>
    <rPh sb="1" eb="3">
      <t>ネンメ</t>
    </rPh>
    <phoneticPr fontId="4"/>
  </si>
  <si>
    <r>
      <t>4年目</t>
    </r>
    <r>
      <rPr>
        <sz val="9"/>
        <color theme="1"/>
        <rFont val="ＭＳ Ｐゴシック"/>
        <family val="3"/>
        <charset val="128"/>
      </rPr>
      <t/>
    </r>
    <rPh sb="1" eb="3">
      <t>ネンメ</t>
    </rPh>
    <phoneticPr fontId="4"/>
  </si>
  <si>
    <r>
      <t>5年目</t>
    </r>
    <r>
      <rPr>
        <sz val="9"/>
        <color theme="1"/>
        <rFont val="ＭＳ Ｐゴシック"/>
        <family val="3"/>
        <charset val="128"/>
      </rPr>
      <t/>
    </r>
    <rPh sb="1" eb="3">
      <t>ネンメ</t>
    </rPh>
    <phoneticPr fontId="4"/>
  </si>
  <si>
    <r>
      <t>6年目</t>
    </r>
    <r>
      <rPr>
        <sz val="9"/>
        <color theme="1"/>
        <rFont val="ＭＳ Ｐゴシック"/>
        <family val="3"/>
        <charset val="128"/>
      </rPr>
      <t/>
    </r>
    <rPh sb="1" eb="3">
      <t>ネンメ</t>
    </rPh>
    <phoneticPr fontId="4"/>
  </si>
  <si>
    <r>
      <t>7年目</t>
    </r>
    <r>
      <rPr>
        <sz val="9"/>
        <color theme="1"/>
        <rFont val="ＭＳ Ｐゴシック"/>
        <family val="3"/>
        <charset val="128"/>
      </rPr>
      <t/>
    </r>
    <rPh sb="1" eb="3">
      <t>ネンメ</t>
    </rPh>
    <phoneticPr fontId="4"/>
  </si>
  <si>
    <r>
      <t>8年目</t>
    </r>
    <r>
      <rPr>
        <sz val="9"/>
        <color theme="1"/>
        <rFont val="ＭＳ Ｐゴシック"/>
        <family val="3"/>
        <charset val="128"/>
      </rPr>
      <t/>
    </r>
    <rPh sb="1" eb="3">
      <t>ネンメ</t>
    </rPh>
    <phoneticPr fontId="4"/>
  </si>
  <si>
    <r>
      <t>9年目</t>
    </r>
    <r>
      <rPr>
        <sz val="9"/>
        <color theme="1"/>
        <rFont val="ＭＳ Ｐゴシック"/>
        <family val="3"/>
        <charset val="128"/>
      </rPr>
      <t/>
    </r>
    <rPh sb="1" eb="3">
      <t>ネンメ</t>
    </rPh>
    <phoneticPr fontId="4"/>
  </si>
  <si>
    <r>
      <t>10年目</t>
    </r>
    <r>
      <rPr>
        <sz val="9"/>
        <color theme="1"/>
        <rFont val="ＭＳ Ｐゴシック"/>
        <family val="3"/>
        <charset val="128"/>
      </rPr>
      <t/>
    </r>
    <rPh sb="2" eb="4">
      <t>ネンメ</t>
    </rPh>
    <phoneticPr fontId="4"/>
  </si>
  <si>
    <r>
      <t>11年目</t>
    </r>
    <r>
      <rPr>
        <sz val="9"/>
        <color theme="1"/>
        <rFont val="ＭＳ Ｐゴシック"/>
        <family val="3"/>
        <charset val="128"/>
      </rPr>
      <t/>
    </r>
    <rPh sb="2" eb="4">
      <t>ネンメ</t>
    </rPh>
    <phoneticPr fontId="4"/>
  </si>
  <si>
    <r>
      <t>12年目</t>
    </r>
    <r>
      <rPr>
        <sz val="9"/>
        <color theme="1"/>
        <rFont val="ＭＳ Ｐゴシック"/>
        <family val="3"/>
        <charset val="128"/>
      </rPr>
      <t/>
    </r>
    <rPh sb="2" eb="4">
      <t>ネンメ</t>
    </rPh>
    <phoneticPr fontId="4"/>
  </si>
  <si>
    <r>
      <t>13年目</t>
    </r>
    <r>
      <rPr>
        <sz val="9"/>
        <color theme="1"/>
        <rFont val="ＭＳ Ｐゴシック"/>
        <family val="3"/>
        <charset val="128"/>
      </rPr>
      <t/>
    </r>
    <rPh sb="2" eb="4">
      <t>ネンメ</t>
    </rPh>
    <phoneticPr fontId="4"/>
  </si>
  <si>
    <r>
      <t>14年目</t>
    </r>
    <r>
      <rPr>
        <sz val="9"/>
        <color theme="1"/>
        <rFont val="ＭＳ Ｐゴシック"/>
        <family val="3"/>
        <charset val="128"/>
      </rPr>
      <t/>
    </r>
    <rPh sb="2" eb="4">
      <t>ネンメ</t>
    </rPh>
    <phoneticPr fontId="4"/>
  </si>
  <si>
    <r>
      <t>15年目</t>
    </r>
    <r>
      <rPr>
        <sz val="9"/>
        <color theme="1"/>
        <rFont val="ＭＳ Ｐゴシック"/>
        <family val="3"/>
        <charset val="128"/>
      </rPr>
      <t/>
    </r>
    <rPh sb="2" eb="4">
      <t>ネンメ</t>
    </rPh>
    <phoneticPr fontId="4"/>
  </si>
  <si>
    <r>
      <t>16年目</t>
    </r>
    <r>
      <rPr>
        <sz val="9"/>
        <color theme="1"/>
        <rFont val="ＭＳ Ｐゴシック"/>
        <family val="3"/>
        <charset val="128"/>
      </rPr>
      <t/>
    </r>
    <rPh sb="2" eb="4">
      <t>ネンメ</t>
    </rPh>
    <phoneticPr fontId="4"/>
  </si>
  <si>
    <r>
      <t>17年目</t>
    </r>
    <r>
      <rPr>
        <sz val="9"/>
        <color theme="1"/>
        <rFont val="ＭＳ Ｐゴシック"/>
        <family val="3"/>
        <charset val="128"/>
      </rPr>
      <t/>
    </r>
    <rPh sb="2" eb="4">
      <t>ネンメ</t>
    </rPh>
    <phoneticPr fontId="4"/>
  </si>
  <si>
    <r>
      <t>18年目</t>
    </r>
    <r>
      <rPr>
        <sz val="9"/>
        <color theme="1"/>
        <rFont val="ＭＳ Ｐゴシック"/>
        <family val="3"/>
        <charset val="128"/>
      </rPr>
      <t/>
    </r>
    <rPh sb="2" eb="4">
      <t>ネンメ</t>
    </rPh>
    <phoneticPr fontId="4"/>
  </si>
  <si>
    <r>
      <t>19年目</t>
    </r>
    <r>
      <rPr>
        <sz val="9"/>
        <color theme="1"/>
        <rFont val="ＭＳ Ｐゴシック"/>
        <family val="3"/>
        <charset val="128"/>
      </rPr>
      <t/>
    </r>
    <rPh sb="2" eb="4">
      <t>ネンメ</t>
    </rPh>
    <phoneticPr fontId="4"/>
  </si>
  <si>
    <r>
      <t>20年目</t>
    </r>
    <r>
      <rPr>
        <sz val="9"/>
        <color theme="1"/>
        <rFont val="ＭＳ Ｐゴシック"/>
        <family val="3"/>
        <charset val="128"/>
      </rPr>
      <t/>
    </r>
    <rPh sb="2" eb="4">
      <t>ネンメ</t>
    </rPh>
    <phoneticPr fontId="4"/>
  </si>
  <si>
    <r>
      <t>21年目</t>
    </r>
    <r>
      <rPr>
        <sz val="9"/>
        <color theme="1"/>
        <rFont val="ＭＳ Ｐゴシック"/>
        <family val="3"/>
        <charset val="128"/>
      </rPr>
      <t/>
    </r>
    <rPh sb="2" eb="4">
      <t>ネンメ</t>
    </rPh>
    <phoneticPr fontId="4"/>
  </si>
  <si>
    <r>
      <t>22年目</t>
    </r>
    <r>
      <rPr>
        <sz val="9"/>
        <color theme="1"/>
        <rFont val="ＭＳ Ｐゴシック"/>
        <family val="3"/>
        <charset val="128"/>
      </rPr>
      <t/>
    </r>
    <rPh sb="2" eb="4">
      <t>ネンメ</t>
    </rPh>
    <phoneticPr fontId="4"/>
  </si>
  <si>
    <r>
      <t>23年目</t>
    </r>
    <r>
      <rPr>
        <sz val="9"/>
        <color theme="1"/>
        <rFont val="ＭＳ Ｐゴシック"/>
        <family val="3"/>
        <charset val="128"/>
      </rPr>
      <t/>
    </r>
    <rPh sb="2" eb="4">
      <t>ネンメ</t>
    </rPh>
    <phoneticPr fontId="4"/>
  </si>
  <si>
    <r>
      <t>24年目</t>
    </r>
    <r>
      <rPr>
        <sz val="9"/>
        <color theme="1"/>
        <rFont val="ＭＳ Ｐゴシック"/>
        <family val="3"/>
        <charset val="128"/>
      </rPr>
      <t/>
    </r>
    <rPh sb="2" eb="4">
      <t>ネンメ</t>
    </rPh>
    <phoneticPr fontId="4"/>
  </si>
  <si>
    <r>
      <t>25年目</t>
    </r>
    <r>
      <rPr>
        <sz val="9"/>
        <color theme="1"/>
        <rFont val="ＭＳ Ｐゴシック"/>
        <family val="3"/>
        <charset val="128"/>
      </rPr>
      <t/>
    </r>
    <rPh sb="2" eb="4">
      <t>ネンメ</t>
    </rPh>
    <phoneticPr fontId="4"/>
  </si>
  <si>
    <r>
      <t>26年目</t>
    </r>
    <r>
      <rPr>
        <sz val="9"/>
        <color theme="1"/>
        <rFont val="ＭＳ Ｐゴシック"/>
        <family val="3"/>
        <charset val="128"/>
      </rPr>
      <t/>
    </r>
    <rPh sb="2" eb="4">
      <t>ネンメ</t>
    </rPh>
    <phoneticPr fontId="4"/>
  </si>
  <si>
    <r>
      <t>27年目</t>
    </r>
    <r>
      <rPr>
        <sz val="9"/>
        <color theme="1"/>
        <rFont val="ＭＳ Ｐゴシック"/>
        <family val="3"/>
        <charset val="128"/>
      </rPr>
      <t/>
    </r>
    <rPh sb="2" eb="4">
      <t>ネンメ</t>
    </rPh>
    <phoneticPr fontId="4"/>
  </si>
  <si>
    <r>
      <t>28年目</t>
    </r>
    <r>
      <rPr>
        <sz val="9"/>
        <color theme="1"/>
        <rFont val="ＭＳ Ｐゴシック"/>
        <family val="3"/>
        <charset val="128"/>
      </rPr>
      <t/>
    </r>
    <rPh sb="2" eb="4">
      <t>ネンメ</t>
    </rPh>
    <phoneticPr fontId="4"/>
  </si>
  <si>
    <r>
      <t>29年目</t>
    </r>
    <r>
      <rPr>
        <sz val="9"/>
        <color theme="1"/>
        <rFont val="ＭＳ Ｐゴシック"/>
        <family val="3"/>
        <charset val="128"/>
      </rPr>
      <t/>
    </r>
    <rPh sb="2" eb="4">
      <t>ネンメ</t>
    </rPh>
    <phoneticPr fontId="4"/>
  </si>
  <si>
    <r>
      <t>30年目</t>
    </r>
    <r>
      <rPr>
        <sz val="9"/>
        <color theme="1"/>
        <rFont val="ＭＳ Ｐゴシック"/>
        <family val="3"/>
        <charset val="128"/>
      </rPr>
      <t/>
    </r>
    <rPh sb="2" eb="4">
      <t>ネンメ</t>
    </rPh>
    <phoneticPr fontId="4"/>
  </si>
  <si>
    <t>【結果】地域内経済効果を踏まえた20年間のバイオマス事業の効果</t>
    <rPh sb="1" eb="3">
      <t>ケッカ</t>
    </rPh>
    <rPh sb="4" eb="7">
      <t>チイキナイ</t>
    </rPh>
    <rPh sb="7" eb="11">
      <t>ケイザイコウカ</t>
    </rPh>
    <rPh sb="12" eb="13">
      <t>フ</t>
    </rPh>
    <rPh sb="18" eb="20">
      <t>ネンカン</t>
    </rPh>
    <rPh sb="26" eb="28">
      <t>ジギョウ</t>
    </rPh>
    <rPh sb="29" eb="31">
      <t>コウカ</t>
    </rPh>
    <phoneticPr fontId="4"/>
  </si>
  <si>
    <t>バイオマス事業における
キャッシュフロー</t>
    <rPh sb="5" eb="7">
      <t>ジギョウ</t>
    </rPh>
    <phoneticPr fontId="4"/>
  </si>
  <si>
    <t>地域経済効果を踏まえた
キャッシュフロー</t>
    <rPh sb="0" eb="2">
      <t>チイキ</t>
    </rPh>
    <rPh sb="2" eb="4">
      <t>ケイザイ</t>
    </rPh>
    <rPh sb="4" eb="6">
      <t>コウカ</t>
    </rPh>
    <rPh sb="7" eb="8">
      <t>フ</t>
    </rPh>
    <phoneticPr fontId="4"/>
  </si>
  <si>
    <t>地域事業者への発注割合</t>
    <rPh sb="0" eb="2">
      <t>チイキ</t>
    </rPh>
    <rPh sb="2" eb="5">
      <t>ジギョウシャ</t>
    </rPh>
    <rPh sb="7" eb="9">
      <t>ハッチュウ</t>
    </rPh>
    <rPh sb="9" eb="11">
      <t>ワリアイ</t>
    </rPh>
    <phoneticPr fontId="4"/>
  </si>
  <si>
    <t>【結果】20年間のバイオマス事業の効果</t>
    <rPh sb="1" eb="3">
      <t>ケッカ</t>
    </rPh>
    <phoneticPr fontId="4"/>
  </si>
  <si>
    <t>（事業開始後20年間合計）</t>
    <rPh sb="1" eb="5">
      <t>ジギョウカイシ</t>
    </rPh>
    <rPh sb="5" eb="6">
      <t>アト</t>
    </rPh>
    <rPh sb="8" eb="10">
      <t>ネンカン</t>
    </rPh>
    <rPh sb="10" eb="12">
      <t>ゴウケイ</t>
    </rPh>
    <phoneticPr fontId="4"/>
  </si>
  <si>
    <t>（事業開始前20年間合計）</t>
    <rPh sb="1" eb="5">
      <t>ジギョウカイシ</t>
    </rPh>
    <rPh sb="5" eb="6">
      <t>マエ</t>
    </rPh>
    <rPh sb="8" eb="10">
      <t>ネンカン</t>
    </rPh>
    <rPh sb="10" eb="12">
      <t>ゴウケイ</t>
    </rPh>
    <phoneticPr fontId="4"/>
  </si>
  <si>
    <t>⑥地域内金融機関利息収入</t>
    <rPh sb="1" eb="4">
      <t>チイキナイ</t>
    </rPh>
    <rPh sb="4" eb="8">
      <t>キンユウキカン</t>
    </rPh>
    <rPh sb="8" eb="10">
      <t>リソク</t>
    </rPh>
    <rPh sb="10" eb="12">
      <t>シュウニュウ</t>
    </rPh>
    <phoneticPr fontId="4"/>
  </si>
  <si>
    <t>⑤自治体地方税</t>
    <rPh sb="1" eb="4">
      <t>ジチタイ</t>
    </rPh>
    <rPh sb="4" eb="7">
      <t>チホウゼイ</t>
    </rPh>
    <phoneticPr fontId="4"/>
  </si>
  <si>
    <t>④雇用効果（従業員可処分所得）</t>
    <rPh sb="1" eb="3">
      <t>コヨウ</t>
    </rPh>
    <rPh sb="3" eb="5">
      <t>コウカ</t>
    </rPh>
    <rPh sb="6" eb="9">
      <t>ジュウギョウイン</t>
    </rPh>
    <rPh sb="9" eb="14">
      <t>カショブンショトク</t>
    </rPh>
    <phoneticPr fontId="4"/>
  </si>
  <si>
    <t>○地域内経済効果を含めたバイオマス事業の経済性</t>
    <rPh sb="1" eb="3">
      <t>チイキ</t>
    </rPh>
    <rPh sb="3" eb="4">
      <t>ナイ</t>
    </rPh>
    <rPh sb="4" eb="6">
      <t>ケイザイ</t>
    </rPh>
    <rPh sb="6" eb="8">
      <t>コウカ</t>
    </rPh>
    <rPh sb="9" eb="10">
      <t>フク</t>
    </rPh>
    <rPh sb="17" eb="19">
      <t>ジギョウ</t>
    </rPh>
    <rPh sb="20" eb="23">
      <t>ケイザイセイ</t>
    </rPh>
    <phoneticPr fontId="5"/>
  </si>
  <si>
    <t>支払利息（地域内）</t>
    <rPh sb="0" eb="4">
      <t>シハライリソク</t>
    </rPh>
    <rPh sb="5" eb="8">
      <t>チイキナイ</t>
    </rPh>
    <phoneticPr fontId="4"/>
  </si>
  <si>
    <t>支払利息（地域外）</t>
    <rPh sb="0" eb="4">
      <t>シハライリソク</t>
    </rPh>
    <rPh sb="5" eb="8">
      <t>チイキガイ</t>
    </rPh>
    <phoneticPr fontId="4"/>
  </si>
  <si>
    <t>合計</t>
    <rPh sb="0" eb="2">
      <t>ゴウケイ</t>
    </rPh>
    <phoneticPr fontId="4"/>
  </si>
  <si>
    <t>【結果】バイオマス事業開始による地域の経済効果（20年間合計）</t>
    <rPh sb="1" eb="3">
      <t>ケッカ</t>
    </rPh>
    <rPh sb="9" eb="13">
      <t>ジギョウカイシ</t>
    </rPh>
    <rPh sb="16" eb="18">
      <t>チイキ</t>
    </rPh>
    <rPh sb="19" eb="21">
      <t>ケイザイ</t>
    </rPh>
    <rPh sb="21" eb="23">
      <t>コウカ</t>
    </rPh>
    <rPh sb="26" eb="28">
      <t>ネンカン</t>
    </rPh>
    <rPh sb="28" eb="30">
      <t>ゴウケイ</t>
    </rPh>
    <phoneticPr fontId="4"/>
  </si>
  <si>
    <t>他事業の事業利益（一次）</t>
    <rPh sb="0" eb="3">
      <t>タジギョウ</t>
    </rPh>
    <rPh sb="9" eb="11">
      <t>イチジ</t>
    </rPh>
    <phoneticPr fontId="4"/>
  </si>
  <si>
    <t>他事業の従業員所得（一次）</t>
    <rPh sb="0" eb="3">
      <t>タジギョウ</t>
    </rPh>
    <rPh sb="10" eb="12">
      <t>イチジ</t>
    </rPh>
    <phoneticPr fontId="4"/>
  </si>
  <si>
    <t>○地域内経済効果の推移</t>
    <rPh sb="1" eb="3">
      <t>チイキ</t>
    </rPh>
    <rPh sb="3" eb="4">
      <t>ナイ</t>
    </rPh>
    <rPh sb="4" eb="6">
      <t>ケイザイ</t>
    </rPh>
    <rPh sb="6" eb="8">
      <t>コウカ</t>
    </rPh>
    <rPh sb="9" eb="11">
      <t>スイイ</t>
    </rPh>
    <phoneticPr fontId="5"/>
  </si>
  <si>
    <t>①バイオマス事業者の最終利益
（地域外配当減算後）</t>
    <phoneticPr fontId="4"/>
  </si>
  <si>
    <t>https://ghg-santeikohyo.env.go.jp/files/calc/r02_coefficient_rev.pdf</t>
  </si>
  <si>
    <t>https://ghg-santeikohyo.env.go.jp/files/calc/itiran_2020_rev.pdf</t>
  </si>
  <si>
    <t>産業用以外の上記、温水、冷水</t>
    <rPh sb="0" eb="3">
      <t>サンギョウヨウ</t>
    </rPh>
    <rPh sb="3" eb="5">
      <t>イガイ</t>
    </rPh>
    <rPh sb="6" eb="8">
      <t>ジョウキ</t>
    </rPh>
    <rPh sb="9" eb="11">
      <t>オンスイ</t>
    </rPh>
    <rPh sb="12" eb="14">
      <t>レイスイ</t>
    </rPh>
    <phoneticPr fontId="4"/>
  </si>
  <si>
    <t>電力</t>
    <rPh sb="0" eb="2">
      <t>デンリョク</t>
    </rPh>
    <phoneticPr fontId="4"/>
  </si>
  <si>
    <t>tCO2/kWH</t>
    <phoneticPr fontId="4"/>
  </si>
  <si>
    <t>tCO2/GJ</t>
    <phoneticPr fontId="4"/>
  </si>
  <si>
    <t>　　・　設備コスト（メーカー毎の比較や据付け時の工事費用、土地の確保など）</t>
    <rPh sb="4" eb="6">
      <t>セツビ</t>
    </rPh>
    <rPh sb="14" eb="15">
      <t>ゴト</t>
    </rPh>
    <rPh sb="16" eb="18">
      <t>ヒカク</t>
    </rPh>
    <rPh sb="19" eb="21">
      <t>スエツ</t>
    </rPh>
    <rPh sb="22" eb="23">
      <t>ジ</t>
    </rPh>
    <rPh sb="24" eb="26">
      <t>コウジ</t>
    </rPh>
    <rPh sb="26" eb="28">
      <t>ヒヨウ</t>
    </rPh>
    <rPh sb="29" eb="31">
      <t>トチ</t>
    </rPh>
    <rPh sb="32" eb="34">
      <t>カクホ</t>
    </rPh>
    <phoneticPr fontId="4"/>
  </si>
  <si>
    <t>　　・　想定する廃棄物資源のメタンガス発生量の把握および導入するメタン発酵設備への適用可能性</t>
    <rPh sb="4" eb="6">
      <t>ソウテイ</t>
    </rPh>
    <rPh sb="8" eb="11">
      <t>ハイキブツ</t>
    </rPh>
    <rPh sb="11" eb="13">
      <t>シゲン</t>
    </rPh>
    <rPh sb="19" eb="22">
      <t>ハッセイリョウ</t>
    </rPh>
    <rPh sb="23" eb="25">
      <t>ハアク</t>
    </rPh>
    <rPh sb="28" eb="30">
      <t>ドウニュウ</t>
    </rPh>
    <rPh sb="35" eb="37">
      <t>ハッコウ</t>
    </rPh>
    <rPh sb="37" eb="39">
      <t>セツビ</t>
    </rPh>
    <rPh sb="41" eb="43">
      <t>テキヨウ</t>
    </rPh>
    <rPh sb="43" eb="46">
      <t>カノウセイ</t>
    </rPh>
    <phoneticPr fontId="4"/>
  </si>
  <si>
    <t>　　・　消化液の利用可否</t>
    <rPh sb="4" eb="6">
      <t>ショウカ</t>
    </rPh>
    <rPh sb="6" eb="7">
      <t>エキ</t>
    </rPh>
    <rPh sb="8" eb="10">
      <t>リヨウ</t>
    </rPh>
    <rPh sb="10" eb="12">
      <t>カヒ</t>
    </rPh>
    <phoneticPr fontId="4"/>
  </si>
  <si>
    <t>Point 地域経済分析の注意事項</t>
    <rPh sb="6" eb="8">
      <t>チイキ</t>
    </rPh>
    <rPh sb="8" eb="10">
      <t>ケイザイ</t>
    </rPh>
    <rPh sb="10" eb="12">
      <t>ブンセキ</t>
    </rPh>
    <rPh sb="13" eb="15">
      <t>チュウイ</t>
    </rPh>
    <rPh sb="15" eb="17">
      <t>ジコウ</t>
    </rPh>
    <phoneticPr fontId="4"/>
  </si>
  <si>
    <t>Point 地域経済分析結果の解釈</t>
    <rPh sb="6" eb="8">
      <t>チイキ</t>
    </rPh>
    <rPh sb="8" eb="10">
      <t>ケイザイ</t>
    </rPh>
    <rPh sb="10" eb="12">
      <t>ブンセキ</t>
    </rPh>
    <rPh sb="12" eb="14">
      <t>ケッカ</t>
    </rPh>
    <rPh sb="15" eb="17">
      <t>カイシャク</t>
    </rPh>
    <phoneticPr fontId="4"/>
  </si>
  <si>
    <t>1 バイオマス投入量から計算</t>
  </si>
  <si>
    <t>販売可能量の設定</t>
    <rPh sb="0" eb="5">
      <t>ハンバイカノウリョウ</t>
    </rPh>
    <rPh sb="6" eb="8">
      <t>セッテイ</t>
    </rPh>
    <phoneticPr fontId="5"/>
  </si>
  <si>
    <t>変換効率</t>
    <rPh sb="0" eb="4">
      <t>ヘンカンコウリツ</t>
    </rPh>
    <phoneticPr fontId="5"/>
  </si>
  <si>
    <t>自家消費率</t>
    <rPh sb="0" eb="5">
      <t>ジカショウヒリツ</t>
    </rPh>
    <phoneticPr fontId="5"/>
  </si>
  <si>
    <t>年間稼働日数</t>
    <rPh sb="0" eb="6">
      <t>ネンカンカドウニッスウ</t>
    </rPh>
    <phoneticPr fontId="5"/>
  </si>
  <si>
    <t>年間稼働時間</t>
    <rPh sb="0" eb="2">
      <t>ネンカン</t>
    </rPh>
    <rPh sb="2" eb="6">
      <t>カドウジカン</t>
    </rPh>
    <phoneticPr fontId="5"/>
  </si>
  <si>
    <t>売熱価格</t>
    <rPh sb="0" eb="1">
      <t>ウ</t>
    </rPh>
    <rPh sb="1" eb="4">
      <t>ネツカカク</t>
    </rPh>
    <phoneticPr fontId="4"/>
  </si>
  <si>
    <t>↓資源名があれば記入</t>
    <rPh sb="1" eb="4">
      <t>シゲンメイ</t>
    </rPh>
    <rPh sb="8" eb="10">
      <t>キニュウ</t>
    </rPh>
    <phoneticPr fontId="5"/>
  </si>
  <si>
    <t>その他収益源①</t>
    <rPh sb="2" eb="3">
      <t>タ</t>
    </rPh>
    <rPh sb="3" eb="6">
      <t>シュウエキゲン</t>
    </rPh>
    <phoneticPr fontId="5"/>
  </si>
  <si>
    <t>その他収益源②</t>
    <rPh sb="2" eb="3">
      <t>タ</t>
    </rPh>
    <rPh sb="3" eb="6">
      <t>シュウエキゲン</t>
    </rPh>
    <phoneticPr fontId="5"/>
  </si>
  <si>
    <t>その他収益源③</t>
    <rPh sb="2" eb="3">
      <t>タ</t>
    </rPh>
    <rPh sb="3" eb="6">
      <t>シュウエキゲン</t>
    </rPh>
    <phoneticPr fontId="5"/>
  </si>
  <si>
    <t>バイオマス燃料の設定</t>
    <rPh sb="5" eb="7">
      <t>ネンリョウ</t>
    </rPh>
    <rPh sb="8" eb="10">
      <t>セッテイ</t>
    </rPh>
    <phoneticPr fontId="5"/>
  </si>
  <si>
    <t>調達量</t>
    <rPh sb="0" eb="3">
      <t>チョウタツリョウ</t>
    </rPh>
    <phoneticPr fontId="5"/>
  </si>
  <si>
    <t>バイオマス②</t>
  </si>
  <si>
    <t>バイオマス③</t>
  </si>
  <si>
    <t>バイオマス④</t>
  </si>
  <si>
    <t>年間</t>
    <rPh sb="0" eb="2">
      <t>ネンカン</t>
    </rPh>
    <phoneticPr fontId="5"/>
  </si>
  <si>
    <t>↓設備名を記入</t>
    <rPh sb="1" eb="4">
      <t>セツビメイ</t>
    </rPh>
    <rPh sb="5" eb="7">
      <t>キニュウ</t>
    </rPh>
    <phoneticPr fontId="5"/>
  </si>
  <si>
    <t>↓名称・借入先等を記入</t>
    <rPh sb="1" eb="3">
      <t>メイショウ</t>
    </rPh>
    <rPh sb="4" eb="5">
      <t>カ</t>
    </rPh>
    <rPh sb="5" eb="6">
      <t>イ</t>
    </rPh>
    <rPh sb="6" eb="7">
      <t>サキ</t>
    </rPh>
    <rPh sb="7" eb="8">
      <t>ナド</t>
    </rPh>
    <rPh sb="9" eb="11">
      <t>キニュウ</t>
    </rPh>
    <phoneticPr fontId="5"/>
  </si>
  <si>
    <t>バイオマス⑥</t>
    <phoneticPr fontId="4"/>
  </si>
  <si>
    <t>↓収益計上するものがあれば以下に入力</t>
    <rPh sb="1" eb="3">
      <t>シュウエキ</t>
    </rPh>
    <rPh sb="3" eb="5">
      <t>ケイジョウ</t>
    </rPh>
    <rPh sb="13" eb="15">
      <t>イカ</t>
    </rPh>
    <rPh sb="16" eb="18">
      <t>ニュウリョク</t>
    </rPh>
    <phoneticPr fontId="5"/>
  </si>
  <si>
    <t>その他収益源④</t>
    <rPh sb="2" eb="3">
      <t>タ</t>
    </rPh>
    <rPh sb="3" eb="6">
      <t>シュウエキゲン</t>
    </rPh>
    <phoneticPr fontId="5"/>
  </si>
  <si>
    <t>その他収益源⑤</t>
    <rPh sb="2" eb="3">
      <t>タ</t>
    </rPh>
    <rPh sb="3" eb="6">
      <t>シュウエキゲン</t>
    </rPh>
    <phoneticPr fontId="5"/>
  </si>
  <si>
    <t>燃料費（年間）</t>
    <rPh sb="0" eb="3">
      <t>ネンリョウヒ</t>
    </rPh>
    <rPh sb="4" eb="6">
      <t>ネンカン</t>
    </rPh>
    <phoneticPr fontId="4"/>
  </si>
  <si>
    <t>年間設備利用率</t>
    <rPh sb="0" eb="2">
      <t>ネンカン</t>
    </rPh>
    <rPh sb="2" eb="7">
      <t>セツビリヨウリツ</t>
    </rPh>
    <phoneticPr fontId="4"/>
  </si>
  <si>
    <t>助成金等</t>
    <rPh sb="0" eb="3">
      <t>ジョセイキン</t>
    </rPh>
    <rPh sb="3" eb="4">
      <t>ナド</t>
    </rPh>
    <phoneticPr fontId="5"/>
  </si>
  <si>
    <t>＜その他・費目を入力＞</t>
  </si>
  <si>
    <t>収入</t>
    <rPh sb="0" eb="2">
      <t>シュウニュウ</t>
    </rPh>
    <phoneticPr fontId="5"/>
  </si>
  <si>
    <t>燃料費の感度分析</t>
    <rPh sb="0" eb="3">
      <t>ネンリョウヒ</t>
    </rPh>
    <rPh sb="4" eb="8">
      <t>カンドブンセキ</t>
    </rPh>
    <phoneticPr fontId="5"/>
  </si>
  <si>
    <t>イニシャル費用</t>
    <rPh sb="5" eb="7">
      <t>ヒヨウ</t>
    </rPh>
    <phoneticPr fontId="5"/>
  </si>
  <si>
    <t>投資回収年</t>
    <rPh sb="0" eb="2">
      <t>トウシ</t>
    </rPh>
    <rPh sb="2" eb="4">
      <t>カイシュウ</t>
    </rPh>
    <rPh sb="4" eb="5">
      <t>ドシ</t>
    </rPh>
    <phoneticPr fontId="5"/>
  </si>
  <si>
    <t>その他の支出</t>
    <rPh sb="2" eb="3">
      <t>タ</t>
    </rPh>
    <rPh sb="4" eb="6">
      <t>シシュツ</t>
    </rPh>
    <phoneticPr fontId="4"/>
  </si>
  <si>
    <r>
      <t>20</t>
    </r>
    <r>
      <rPr>
        <b/>
        <sz val="14"/>
        <color theme="0"/>
        <rFont val="ＭＳ Ｐゴシック"/>
        <family val="3"/>
        <charset val="128"/>
      </rPr>
      <t>年合計</t>
    </r>
    <phoneticPr fontId="5"/>
  </si>
  <si>
    <t>従来の廃棄物の受入れ価格</t>
    <rPh sb="0" eb="2">
      <t>ジュウライ</t>
    </rPh>
    <rPh sb="3" eb="6">
      <t>ハイキブツ</t>
    </rPh>
    <rPh sb="7" eb="9">
      <t>ウケイ</t>
    </rPh>
    <rPh sb="10" eb="12">
      <t>カカク</t>
    </rPh>
    <phoneticPr fontId="5"/>
  </si>
  <si>
    <t>従来のエネルギー価格の想定</t>
    <rPh sb="0" eb="2">
      <t>ジュウライ</t>
    </rPh>
    <rPh sb="8" eb="10">
      <t>カカク</t>
    </rPh>
    <rPh sb="11" eb="13">
      <t>ソウテイ</t>
    </rPh>
    <phoneticPr fontId="5"/>
  </si>
  <si>
    <t>初期費用・運転維持費用における地域内事業者の関与割合</t>
    <rPh sb="0" eb="4">
      <t>ショキヒヨウ</t>
    </rPh>
    <rPh sb="5" eb="7">
      <t>ウンテン</t>
    </rPh>
    <rPh sb="7" eb="9">
      <t>イジ</t>
    </rPh>
    <rPh sb="9" eb="11">
      <t>ヒヨウ</t>
    </rPh>
    <rPh sb="15" eb="17">
      <t>チイキ</t>
    </rPh>
    <rPh sb="17" eb="18">
      <t>ナイ</t>
    </rPh>
    <rPh sb="18" eb="21">
      <t>ジギョウシャ</t>
    </rPh>
    <rPh sb="22" eb="24">
      <t>カンヨ</t>
    </rPh>
    <rPh sb="24" eb="26">
      <t>ワリアイ</t>
    </rPh>
    <phoneticPr fontId="5"/>
  </si>
  <si>
    <t>変動費（燃料費除く）</t>
    <rPh sb="0" eb="3">
      <t>ヘンドウヒ</t>
    </rPh>
    <rPh sb="4" eb="7">
      <t>ネンリョウヒ</t>
    </rPh>
    <rPh sb="7" eb="8">
      <t>ノゾ</t>
    </rPh>
    <phoneticPr fontId="4"/>
  </si>
  <si>
    <t>従来の取引価格</t>
    <rPh sb="0" eb="2">
      <t>ジュウライ</t>
    </rPh>
    <rPh sb="3" eb="5">
      <t>トリヒキ</t>
    </rPh>
    <rPh sb="5" eb="7">
      <t>カカク</t>
    </rPh>
    <phoneticPr fontId="4"/>
  </si>
  <si>
    <t>20年間事業総額</t>
    <rPh sb="2" eb="4">
      <t>ネンカン</t>
    </rPh>
    <rPh sb="4" eb="6">
      <t>ジギョウ</t>
    </rPh>
    <rPh sb="6" eb="8">
      <t>ソウガク</t>
    </rPh>
    <phoneticPr fontId="4"/>
  </si>
  <si>
    <t>円（総額）</t>
    <rPh sb="2" eb="4">
      <t>ソウガク</t>
    </rPh>
    <phoneticPr fontId="4"/>
  </si>
  <si>
    <t>円（総額）</t>
    <rPh sb="2" eb="4">
      <t>ソウガク</t>
    </rPh>
    <phoneticPr fontId="3"/>
  </si>
  <si>
    <t>円/年</t>
    <rPh sb="2" eb="3">
      <t>ネン</t>
    </rPh>
    <phoneticPr fontId="4"/>
  </si>
  <si>
    <t>百万円</t>
    <rPh sb="0" eb="2">
      <t>ヒャクマン</t>
    </rPh>
    <rPh sb="2" eb="3">
      <t>エン</t>
    </rPh>
    <phoneticPr fontId="5"/>
  </si>
  <si>
    <t>⑧需要家のエネルギー費用低減効果</t>
    <rPh sb="1" eb="4">
      <t>ジュヨウカ</t>
    </rPh>
    <rPh sb="10" eb="12">
      <t>ヒヨウ</t>
    </rPh>
    <rPh sb="12" eb="16">
      <t>テイゲンコウカ</t>
    </rPh>
    <phoneticPr fontId="4"/>
  </si>
  <si>
    <t>⑦廃棄物処理費低減効果</t>
    <rPh sb="1" eb="4">
      <t>ハイキブツ</t>
    </rPh>
    <phoneticPr fontId="4"/>
  </si>
  <si>
    <t>③運転・維持関連の地域内事業者利益</t>
    <phoneticPr fontId="4"/>
  </si>
  <si>
    <t>②建設関連の地域内事業者利益</t>
    <phoneticPr fontId="4"/>
  </si>
  <si>
    <t>①バイオマス事業利益の地域内配当分</t>
    <rPh sb="8" eb="10">
      <t>リエキ</t>
    </rPh>
    <rPh sb="11" eb="14">
      <t>チイキナイ</t>
    </rPh>
    <rPh sb="14" eb="17">
      <t>ハイトウブン</t>
    </rPh>
    <phoneticPr fontId="4"/>
  </si>
  <si>
    <t>⑧需要家のエネルギー
費用低減効果</t>
    <rPh sb="1" eb="4">
      <t>ジュヨウカ</t>
    </rPh>
    <rPh sb="11" eb="13">
      <t>ヒヨウ</t>
    </rPh>
    <rPh sb="13" eb="17">
      <t>テイゲンコウカ</t>
    </rPh>
    <phoneticPr fontId="4"/>
  </si>
  <si>
    <t>①バイオマス事業利益
の地域内配当分</t>
    <rPh sb="8" eb="10">
      <t>リエキ</t>
    </rPh>
    <rPh sb="12" eb="15">
      <t>チイキナイ</t>
    </rPh>
    <rPh sb="15" eb="18">
      <t>ハイトウブン</t>
    </rPh>
    <phoneticPr fontId="4"/>
  </si>
  <si>
    <t>②建設関連の
地域内事業者利益</t>
    <phoneticPr fontId="5"/>
  </si>
  <si>
    <t>③運転・維持関連の
地域内事業者利益</t>
    <phoneticPr fontId="5"/>
  </si>
  <si>
    <t>④雇用効果
（従業員可処分所得）</t>
    <rPh sb="1" eb="3">
      <t>コヨウ</t>
    </rPh>
    <rPh sb="3" eb="5">
      <t>コウカ</t>
    </rPh>
    <rPh sb="7" eb="10">
      <t>ジュウギョウイン</t>
    </rPh>
    <rPh sb="10" eb="15">
      <t>カショブンショトク</t>
    </rPh>
    <phoneticPr fontId="4"/>
  </si>
  <si>
    <t>⑥地域内金融機関
利息収入</t>
    <rPh sb="1" eb="4">
      <t>チイキナイ</t>
    </rPh>
    <rPh sb="4" eb="8">
      <t>キンユウキカン</t>
    </rPh>
    <rPh sb="9" eb="11">
      <t>リソク</t>
    </rPh>
    <rPh sb="11" eb="13">
      <t>シュウニュウ</t>
    </rPh>
    <phoneticPr fontId="4"/>
  </si>
  <si>
    <t>⑦廃棄物処理費
低減効果</t>
    <rPh sb="1" eb="4">
      <t>ハイキブツ</t>
    </rPh>
    <phoneticPr fontId="4"/>
  </si>
  <si>
    <t>イニシャルコスト</t>
    <phoneticPr fontId="4"/>
  </si>
  <si>
    <t>建設業</t>
  </si>
  <si>
    <t>非鉄金属製造業</t>
    <rPh sb="0" eb="4">
      <t>ヒテツキンゾク</t>
    </rPh>
    <rPh sb="4" eb="7">
      <t>セイゾウギョウ</t>
    </rPh>
    <phoneticPr fontId="4"/>
  </si>
  <si>
    <t>生産用機械器具製造業</t>
    <rPh sb="0" eb="2">
      <t>セイサン</t>
    </rPh>
    <rPh sb="2" eb="3">
      <t>ヨウ</t>
    </rPh>
    <rPh sb="3" eb="10">
      <t>キカイキグセイゾウギョウ</t>
    </rPh>
    <phoneticPr fontId="4"/>
  </si>
  <si>
    <t>業務用機械器具製造業</t>
    <rPh sb="0" eb="3">
      <t>ギョウムヨウ</t>
    </rPh>
    <rPh sb="3" eb="10">
      <t>キカイキグセイゾウギョウ</t>
    </rPh>
    <phoneticPr fontId="4"/>
  </si>
  <si>
    <t>電気機械器具製造業</t>
    <rPh sb="0" eb="9">
      <t>デンキキカイキグセイゾウギョウ</t>
    </rPh>
    <phoneticPr fontId="4"/>
  </si>
  <si>
    <t>その他輸送用機械器具製造業</t>
    <rPh sb="2" eb="3">
      <t>タ</t>
    </rPh>
    <rPh sb="3" eb="8">
      <t>ユソウヨウキカイ</t>
    </rPh>
    <rPh sb="8" eb="10">
      <t>キグ</t>
    </rPh>
    <rPh sb="10" eb="13">
      <t>セイゾウギョウ</t>
    </rPh>
    <phoneticPr fontId="4"/>
  </si>
  <si>
    <t>食料品製造業</t>
    <rPh sb="0" eb="3">
      <t>ショクリョウヒン</t>
    </rPh>
    <rPh sb="3" eb="6">
      <t>セイゾウギョウ</t>
    </rPh>
    <phoneticPr fontId="4"/>
  </si>
  <si>
    <t>繊維工業</t>
    <rPh sb="0" eb="4">
      <t>センイコウギョウ</t>
    </rPh>
    <phoneticPr fontId="4"/>
  </si>
  <si>
    <t>木材・木製品製造業</t>
    <rPh sb="0" eb="2">
      <t>モクザイ</t>
    </rPh>
    <rPh sb="3" eb="6">
      <t>モクセイヒン</t>
    </rPh>
    <rPh sb="6" eb="9">
      <t>セイゾウギョウ</t>
    </rPh>
    <phoneticPr fontId="4"/>
  </si>
  <si>
    <t>パルプ・紙・紙加工品製造業</t>
    <rPh sb="4" eb="5">
      <t>カミ</t>
    </rPh>
    <rPh sb="6" eb="10">
      <t>カミカコウヒン</t>
    </rPh>
    <rPh sb="10" eb="13">
      <t>セイゾウギョウ</t>
    </rPh>
    <phoneticPr fontId="4"/>
  </si>
  <si>
    <t>印刷・同関連業</t>
    <rPh sb="0" eb="2">
      <t>インサツ</t>
    </rPh>
    <rPh sb="3" eb="6">
      <t>ドウカンレン</t>
    </rPh>
    <rPh sb="6" eb="7">
      <t>ギョウ</t>
    </rPh>
    <phoneticPr fontId="4"/>
  </si>
  <si>
    <t>化学工業</t>
    <rPh sb="0" eb="4">
      <t>カガクコウギョウ</t>
    </rPh>
    <phoneticPr fontId="4"/>
  </si>
  <si>
    <t>石油製品・石炭製品製造業</t>
    <rPh sb="0" eb="4">
      <t>セキユセイヒン</t>
    </rPh>
    <rPh sb="5" eb="7">
      <t>セキタン</t>
    </rPh>
    <rPh sb="7" eb="9">
      <t>セイヒン</t>
    </rPh>
    <rPh sb="9" eb="12">
      <t>セイゾウギョウ</t>
    </rPh>
    <phoneticPr fontId="4"/>
  </si>
  <si>
    <t>ガス・熱供給・水道業</t>
    <rPh sb="3" eb="4">
      <t>ネツ</t>
    </rPh>
    <rPh sb="4" eb="6">
      <t>キョウキュウ</t>
    </rPh>
    <rPh sb="7" eb="10">
      <t>スイドウギョウ</t>
    </rPh>
    <phoneticPr fontId="4"/>
  </si>
  <si>
    <t>情報通信業</t>
    <rPh sb="0" eb="5">
      <t>ジョウホウツウシンギョウ</t>
    </rPh>
    <phoneticPr fontId="4"/>
  </si>
  <si>
    <t>その他のサービス業</t>
    <rPh sb="2" eb="3">
      <t>タ</t>
    </rPh>
    <rPh sb="8" eb="9">
      <t>ギョウ</t>
    </rPh>
    <phoneticPr fontId="4"/>
  </si>
  <si>
    <t>損害保険業</t>
    <rPh sb="0" eb="4">
      <t>ソンガイホケン</t>
    </rPh>
    <rPh sb="4" eb="5">
      <t>ギョウ</t>
    </rPh>
    <phoneticPr fontId="4"/>
  </si>
  <si>
    <t>不動産業</t>
    <rPh sb="0" eb="4">
      <t>フドウサンギョウ</t>
    </rPh>
    <phoneticPr fontId="4"/>
  </si>
  <si>
    <t>売上高に占める営業余剰</t>
    <rPh sb="0" eb="3">
      <t>ウリアゲダカ</t>
    </rPh>
    <rPh sb="4" eb="5">
      <t>シ</t>
    </rPh>
    <rPh sb="7" eb="9">
      <t>エイギョウ</t>
    </rPh>
    <rPh sb="9" eb="11">
      <t>ヨジョウ</t>
    </rPh>
    <phoneticPr fontId="4"/>
  </si>
  <si>
    <t>売上高に占める雇用所得</t>
    <rPh sb="0" eb="3">
      <t>ウリアゲダカ</t>
    </rPh>
    <rPh sb="4" eb="5">
      <t>シ</t>
    </rPh>
    <rPh sb="7" eb="9">
      <t>コヨウ</t>
    </rPh>
    <rPh sb="9" eb="11">
      <t>ショトク</t>
    </rPh>
    <phoneticPr fontId="4"/>
  </si>
  <si>
    <t>追加する場合はこちらに入力　イニシャル①</t>
    <rPh sb="0" eb="2">
      <t>ツイカ</t>
    </rPh>
    <rPh sb="4" eb="6">
      <t>バアイ</t>
    </rPh>
    <rPh sb="11" eb="13">
      <t>ニュウリョク</t>
    </rPh>
    <phoneticPr fontId="4"/>
  </si>
  <si>
    <t>追加する場合はこちらに入力　イニシャル②</t>
    <rPh sb="0" eb="2">
      <t>ツイカ</t>
    </rPh>
    <rPh sb="4" eb="6">
      <t>バアイ</t>
    </rPh>
    <rPh sb="11" eb="13">
      <t>ニュウリョク</t>
    </rPh>
    <phoneticPr fontId="4"/>
  </si>
  <si>
    <t>追加する場合はこちらに入力　イニシャル③</t>
    <rPh sb="0" eb="2">
      <t>ツイカ</t>
    </rPh>
    <rPh sb="4" eb="6">
      <t>バアイ</t>
    </rPh>
    <rPh sb="11" eb="13">
      <t>ニュウリョク</t>
    </rPh>
    <phoneticPr fontId="4"/>
  </si>
  <si>
    <t>追加する場合はこちらに入力　イニシャル④</t>
    <rPh sb="0" eb="2">
      <t>ツイカ</t>
    </rPh>
    <rPh sb="4" eb="6">
      <t>バアイ</t>
    </rPh>
    <rPh sb="11" eb="13">
      <t>ニュウリョク</t>
    </rPh>
    <phoneticPr fontId="4"/>
  </si>
  <si>
    <t>追加する場合はこちらに入力　イニシャル⑤</t>
    <rPh sb="0" eb="2">
      <t>ツイカ</t>
    </rPh>
    <rPh sb="4" eb="6">
      <t>バアイ</t>
    </rPh>
    <rPh sb="11" eb="13">
      <t>ニュウリョク</t>
    </rPh>
    <phoneticPr fontId="4"/>
  </si>
  <si>
    <t>追加する場合はこちらに入力　イニシャル⑥</t>
    <rPh sb="0" eb="2">
      <t>ツイカ</t>
    </rPh>
    <rPh sb="4" eb="6">
      <t>バアイ</t>
    </rPh>
    <rPh sb="11" eb="13">
      <t>ニュウリョク</t>
    </rPh>
    <phoneticPr fontId="4"/>
  </si>
  <si>
    <t>イニシャル</t>
    <phoneticPr fontId="5"/>
  </si>
  <si>
    <t>O&amp;M（燃料）</t>
    <rPh sb="4" eb="6">
      <t>ネンリョウ</t>
    </rPh>
    <phoneticPr fontId="5"/>
  </si>
  <si>
    <t>O&amp;M（燃料以外）</t>
    <rPh sb="4" eb="6">
      <t>ネンリョウ</t>
    </rPh>
    <rPh sb="6" eb="8">
      <t>イガイ</t>
    </rPh>
    <phoneticPr fontId="5"/>
  </si>
  <si>
    <t>O&amp;M費用（燃料）</t>
    <rPh sb="3" eb="5">
      <t>ヒヨウ</t>
    </rPh>
    <rPh sb="6" eb="8">
      <t>ネンリョウ</t>
    </rPh>
    <phoneticPr fontId="4"/>
  </si>
  <si>
    <t>追加する場合はこちらに入力　O&amp;M（燃料）①</t>
    <rPh sb="0" eb="2">
      <t>ツイカ</t>
    </rPh>
    <rPh sb="4" eb="6">
      <t>バアイ</t>
    </rPh>
    <rPh sb="11" eb="13">
      <t>ニュウリョク</t>
    </rPh>
    <rPh sb="18" eb="20">
      <t>ネンリョウ</t>
    </rPh>
    <phoneticPr fontId="4"/>
  </si>
  <si>
    <t>追加する場合はこちらに入力　O&amp;M（燃料）②</t>
    <rPh sb="0" eb="2">
      <t>ツイカ</t>
    </rPh>
    <rPh sb="4" eb="6">
      <t>バアイ</t>
    </rPh>
    <rPh sb="11" eb="13">
      <t>ニュウリョク</t>
    </rPh>
    <rPh sb="18" eb="20">
      <t>ネンリョウ</t>
    </rPh>
    <phoneticPr fontId="4"/>
  </si>
  <si>
    <t>追加する場合はこちらに入力　O&amp;M（燃料）③</t>
    <rPh sb="0" eb="2">
      <t>ツイカ</t>
    </rPh>
    <rPh sb="4" eb="6">
      <t>バアイ</t>
    </rPh>
    <rPh sb="11" eb="13">
      <t>ニュウリョク</t>
    </rPh>
    <rPh sb="18" eb="20">
      <t>ネンリョウ</t>
    </rPh>
    <phoneticPr fontId="4"/>
  </si>
  <si>
    <t>追加する場合はこちらに入力　O&amp;M（燃料）④</t>
    <rPh sb="0" eb="2">
      <t>ツイカ</t>
    </rPh>
    <rPh sb="4" eb="6">
      <t>バアイ</t>
    </rPh>
    <rPh sb="11" eb="13">
      <t>ニュウリョク</t>
    </rPh>
    <rPh sb="18" eb="20">
      <t>ネンリョウ</t>
    </rPh>
    <phoneticPr fontId="4"/>
  </si>
  <si>
    <t>O&amp;M費用（燃料以外）</t>
    <rPh sb="3" eb="5">
      <t>ヒヨウ</t>
    </rPh>
    <rPh sb="6" eb="8">
      <t>ネンリョウ</t>
    </rPh>
    <rPh sb="8" eb="10">
      <t>イガイ</t>
    </rPh>
    <phoneticPr fontId="4"/>
  </si>
  <si>
    <t>追加する場合はこちらに入力　O&amp;M（燃料以外）①</t>
    <rPh sb="0" eb="2">
      <t>ツイカ</t>
    </rPh>
    <rPh sb="4" eb="6">
      <t>バアイ</t>
    </rPh>
    <rPh sb="11" eb="13">
      <t>ニュウリョク</t>
    </rPh>
    <phoneticPr fontId="4"/>
  </si>
  <si>
    <t>追加する場合はこちらに入力　O&amp;M（燃料以外）②</t>
    <rPh sb="0" eb="2">
      <t>ツイカ</t>
    </rPh>
    <rPh sb="4" eb="6">
      <t>バアイ</t>
    </rPh>
    <rPh sb="11" eb="13">
      <t>ニュウリョク</t>
    </rPh>
    <phoneticPr fontId="4"/>
  </si>
  <si>
    <t>追加する場合はこちらに入力　O&amp;M（燃料以外）③</t>
    <rPh sb="0" eb="2">
      <t>ツイカ</t>
    </rPh>
    <rPh sb="4" eb="6">
      <t>バアイ</t>
    </rPh>
    <rPh sb="11" eb="13">
      <t>ニュウリョク</t>
    </rPh>
    <phoneticPr fontId="4"/>
  </si>
  <si>
    <t>追加する場合はこちらに入力　O&amp;M（燃料以外）④</t>
    <rPh sb="0" eb="2">
      <t>ツイカ</t>
    </rPh>
    <rPh sb="4" eb="6">
      <t>バアイ</t>
    </rPh>
    <rPh sb="11" eb="13">
      <t>ニュウリョク</t>
    </rPh>
    <phoneticPr fontId="4"/>
  </si>
  <si>
    <t>追加する場合はこちらに入力　O&amp;M（燃料以外）⑤</t>
    <rPh sb="0" eb="2">
      <t>ツイカ</t>
    </rPh>
    <rPh sb="4" eb="6">
      <t>バアイ</t>
    </rPh>
    <rPh sb="11" eb="13">
      <t>ニュウリョク</t>
    </rPh>
    <phoneticPr fontId="4"/>
  </si>
  <si>
    <t>追加する場合はこちらに入力　O&amp;M（燃料以外）⑥</t>
    <rPh sb="0" eb="2">
      <t>ツイカ</t>
    </rPh>
    <rPh sb="4" eb="6">
      <t>バアイ</t>
    </rPh>
    <rPh sb="11" eb="13">
      <t>ニュウリョク</t>
    </rPh>
    <phoneticPr fontId="4"/>
  </si>
  <si>
    <t>追加する場合はこちらに入力　O&amp;M（燃料以外）⑦</t>
    <rPh sb="0" eb="2">
      <t>ツイカ</t>
    </rPh>
    <rPh sb="4" eb="6">
      <t>バアイ</t>
    </rPh>
    <rPh sb="11" eb="13">
      <t>ニュウリョク</t>
    </rPh>
    <phoneticPr fontId="4"/>
  </si>
  <si>
    <t>事業性分析に係る指標</t>
    <rPh sb="0" eb="2">
      <t>ジギョウ</t>
    </rPh>
    <rPh sb="2" eb="3">
      <t>セイ</t>
    </rPh>
    <rPh sb="3" eb="5">
      <t>ブンセキ</t>
    </rPh>
    <rPh sb="6" eb="7">
      <t>カカ</t>
    </rPh>
    <rPh sb="8" eb="10">
      <t>シヒョウ</t>
    </rPh>
    <phoneticPr fontId="4"/>
  </si>
  <si>
    <t>計算手法</t>
    <rPh sb="0" eb="2">
      <t>ケイサン</t>
    </rPh>
    <rPh sb="2" eb="4">
      <t>シュホウ</t>
    </rPh>
    <phoneticPr fontId="5"/>
  </si>
  <si>
    <t>○燃料費設定における事業性の感度分析</t>
    <rPh sb="1" eb="4">
      <t>ネンリョウヒ</t>
    </rPh>
    <rPh sb="4" eb="6">
      <t>セッテイ</t>
    </rPh>
    <rPh sb="10" eb="12">
      <t>ジギョウ</t>
    </rPh>
    <rPh sb="12" eb="13">
      <t>セイ</t>
    </rPh>
    <rPh sb="14" eb="18">
      <t>カンドブンセキ</t>
    </rPh>
    <phoneticPr fontId="5"/>
  </si>
  <si>
    <t>○初期投資費用設定における事業性の感度分析</t>
    <rPh sb="1" eb="5">
      <t>ショキトウシ</t>
    </rPh>
    <rPh sb="5" eb="7">
      <t>ヒヨウ</t>
    </rPh>
    <rPh sb="7" eb="9">
      <t>セッテイ</t>
    </rPh>
    <rPh sb="13" eb="15">
      <t>ジギョウ</t>
    </rPh>
    <rPh sb="15" eb="16">
      <t>セイ</t>
    </rPh>
    <rPh sb="17" eb="21">
      <t>カンドブンセキ</t>
    </rPh>
    <phoneticPr fontId="5"/>
  </si>
  <si>
    <t>初期投資費用（総額）</t>
    <rPh sb="0" eb="4">
      <t>ショキトウシ</t>
    </rPh>
    <rPh sb="4" eb="6">
      <t>ヒヨウ</t>
    </rPh>
    <rPh sb="7" eb="9">
      <t>ソウガク</t>
    </rPh>
    <phoneticPr fontId="4"/>
  </si>
  <si>
    <t>Point　初期投資費用の想定における注意点</t>
    <rPh sb="6" eb="8">
      <t>ショキ</t>
    </rPh>
    <rPh sb="8" eb="10">
      <t>トウシ</t>
    </rPh>
    <rPh sb="10" eb="12">
      <t>ヒヨウ</t>
    </rPh>
    <rPh sb="13" eb="15">
      <t>ソウテイ</t>
    </rPh>
    <rPh sb="19" eb="22">
      <t>チュウイテン</t>
    </rPh>
    <phoneticPr fontId="4"/>
  </si>
  <si>
    <t>○設備利用率における事業性の感度分析</t>
    <rPh sb="1" eb="6">
      <t>セツビリヨウリツ</t>
    </rPh>
    <rPh sb="10" eb="12">
      <t>ジギョウ</t>
    </rPh>
    <rPh sb="12" eb="13">
      <t>セイ</t>
    </rPh>
    <rPh sb="14" eb="18">
      <t>カンドブンセキ</t>
    </rPh>
    <phoneticPr fontId="5"/>
  </si>
  <si>
    <t>Point　設備利用率の想定における注意点</t>
    <rPh sb="6" eb="8">
      <t>セツビ</t>
    </rPh>
    <rPh sb="8" eb="11">
      <t>リヨウリツ</t>
    </rPh>
    <rPh sb="12" eb="14">
      <t>ソウテイ</t>
    </rPh>
    <rPh sb="18" eb="21">
      <t>チュウイテン</t>
    </rPh>
    <phoneticPr fontId="4"/>
  </si>
  <si>
    <t xml:space="preserve">　　　　　 </t>
    <phoneticPr fontId="4"/>
  </si>
  <si>
    <t>○キャッシュフローの推移</t>
    <rPh sb="10" eb="12">
      <t>スイイ</t>
    </rPh>
    <phoneticPr fontId="5"/>
  </si>
  <si>
    <t>合計</t>
    <rPh sb="0" eb="2">
      <t>ゴウケイ</t>
    </rPh>
    <phoneticPr fontId="5"/>
  </si>
  <si>
    <t>事業利益</t>
    <rPh sb="0" eb="4">
      <t>ジギョウリエキ</t>
    </rPh>
    <phoneticPr fontId="5"/>
  </si>
  <si>
    <t>電気料金支払総額</t>
    <rPh sb="0" eb="4">
      <t>デンキリョウキン</t>
    </rPh>
    <rPh sb="4" eb="8">
      <t>シハライソウガク</t>
    </rPh>
    <phoneticPr fontId="4"/>
  </si>
  <si>
    <t>熱料金支払総額</t>
    <rPh sb="0" eb="1">
      <t>ネツ</t>
    </rPh>
    <rPh sb="1" eb="3">
      <t>リョウキン</t>
    </rPh>
    <rPh sb="3" eb="7">
      <t>シハライソウガク</t>
    </rPh>
    <phoneticPr fontId="4"/>
  </si>
  <si>
    <t>廃棄物処理委託総額</t>
    <rPh sb="0" eb="3">
      <t>ハイキブツ</t>
    </rPh>
    <rPh sb="3" eb="5">
      <t>ショリ</t>
    </rPh>
    <rPh sb="5" eb="7">
      <t>イタク</t>
    </rPh>
    <rPh sb="7" eb="9">
      <t>ソウガク</t>
    </rPh>
    <phoneticPr fontId="4"/>
  </si>
  <si>
    <t>バイオマス事業における地域内関係事業者の経済効果の想定</t>
    <rPh sb="5" eb="7">
      <t>ジギョウ</t>
    </rPh>
    <rPh sb="11" eb="14">
      <t>チイキナイ</t>
    </rPh>
    <rPh sb="14" eb="16">
      <t>カンケイ</t>
    </rPh>
    <rPh sb="16" eb="19">
      <t>ジギョウシャ</t>
    </rPh>
    <rPh sb="20" eb="24">
      <t>ケイザイコウカ</t>
    </rPh>
    <rPh sb="25" eb="27">
      <t>ソウテイ</t>
    </rPh>
    <phoneticPr fontId="4"/>
  </si>
  <si>
    <t>デフォルト値：法人企業統計2015-2019年平均値より作成</t>
    <rPh sb="5" eb="6">
      <t>チ</t>
    </rPh>
    <rPh sb="7" eb="13">
      <t>ホウジンキギョウトウケイ</t>
    </rPh>
    <rPh sb="22" eb="23">
      <t>ネン</t>
    </rPh>
    <rPh sb="23" eb="26">
      <t>ヘイキンチ</t>
    </rPh>
    <rPh sb="28" eb="30">
      <t>サクセイ</t>
    </rPh>
    <phoneticPr fontId="4"/>
  </si>
  <si>
    <t>参照：財務総合政策研究所「法人企業統計」（2021/3/時点）</t>
    <rPh sb="0" eb="2">
      <t>サンショウ</t>
    </rPh>
    <rPh sb="3" eb="5">
      <t>ザイム</t>
    </rPh>
    <rPh sb="5" eb="12">
      <t>ソウゴウセイサクケンキュウショ</t>
    </rPh>
    <rPh sb="13" eb="19">
      <t>ホウジンキギョウトウケイ</t>
    </rPh>
    <rPh sb="28" eb="30">
      <t>ジテン</t>
    </rPh>
    <phoneticPr fontId="4"/>
  </si>
  <si>
    <t>計算方法</t>
    <rPh sb="0" eb="4">
      <t>ケイサンホウホウ</t>
    </rPh>
    <phoneticPr fontId="5"/>
  </si>
  <si>
    <t>計算条件の確認（事業の経済性）</t>
    <rPh sb="0" eb="2">
      <t>ケイサン</t>
    </rPh>
    <rPh sb="2" eb="4">
      <t>ジョウケン</t>
    </rPh>
    <rPh sb="5" eb="7">
      <t>カクニン</t>
    </rPh>
    <rPh sb="8" eb="10">
      <t>ジギョウ</t>
    </rPh>
    <rPh sb="11" eb="14">
      <t>ケイザイセイ</t>
    </rPh>
    <phoneticPr fontId="5"/>
  </si>
  <si>
    <t>事業の経済性分析結果</t>
    <rPh sb="0" eb="2">
      <t>ジギョウ</t>
    </rPh>
    <rPh sb="3" eb="6">
      <t>ケイザイセイ</t>
    </rPh>
    <rPh sb="6" eb="8">
      <t>ブンセキ</t>
    </rPh>
    <rPh sb="8" eb="10">
      <t>ケッカ</t>
    </rPh>
    <phoneticPr fontId="5"/>
  </si>
  <si>
    <t>地域経済波及効果の試算条件の確認（事業の地域経済波及効果）</t>
    <rPh sb="0" eb="2">
      <t>チイキ</t>
    </rPh>
    <rPh sb="2" eb="4">
      <t>ケイザイ</t>
    </rPh>
    <rPh sb="4" eb="8">
      <t>ハキュウコウカ</t>
    </rPh>
    <rPh sb="9" eb="11">
      <t>シサン</t>
    </rPh>
    <rPh sb="11" eb="13">
      <t>ジョウケン</t>
    </rPh>
    <rPh sb="14" eb="16">
      <t>カクニン</t>
    </rPh>
    <rPh sb="17" eb="19">
      <t>ジギョウ</t>
    </rPh>
    <rPh sb="20" eb="22">
      <t>チイキ</t>
    </rPh>
    <rPh sb="22" eb="24">
      <t>ケイザイ</t>
    </rPh>
    <rPh sb="24" eb="28">
      <t>ハキュウコウカ</t>
    </rPh>
    <phoneticPr fontId="5"/>
  </si>
  <si>
    <t>事業の地域経済波及効果の分析結果</t>
    <rPh sb="0" eb="2">
      <t>ジギョウ</t>
    </rPh>
    <rPh sb="3" eb="5">
      <t>チイキ</t>
    </rPh>
    <rPh sb="5" eb="7">
      <t>ケイザイ</t>
    </rPh>
    <rPh sb="7" eb="11">
      <t>ハキュウコウカ</t>
    </rPh>
    <rPh sb="12" eb="14">
      <t>ブンセキ</t>
    </rPh>
    <rPh sb="14" eb="16">
      <t>ケッカ</t>
    </rPh>
    <phoneticPr fontId="5"/>
  </si>
  <si>
    <t>t／年</t>
    <rPh sb="2" eb="3">
      <t>ネン</t>
    </rPh>
    <phoneticPr fontId="5"/>
  </si>
  <si>
    <t>kWh／年</t>
    <rPh sb="4" eb="5">
      <t>ネン</t>
    </rPh>
    <phoneticPr fontId="5"/>
  </si>
  <si>
    <t>該当事業例</t>
    <rPh sb="0" eb="2">
      <t>ガイトウ</t>
    </rPh>
    <rPh sb="2" eb="4">
      <t>ジギョウ</t>
    </rPh>
    <rPh sb="4" eb="5">
      <t>レイ</t>
    </rPh>
    <phoneticPr fontId="4"/>
  </si>
  <si>
    <t>総合工事業、職別工事業、設備工事業</t>
    <rPh sb="0" eb="2">
      <t>ソウゴウ</t>
    </rPh>
    <rPh sb="2" eb="5">
      <t>コウジギョウ</t>
    </rPh>
    <rPh sb="6" eb="11">
      <t>ショクベツコウジギョウ</t>
    </rPh>
    <rPh sb="12" eb="17">
      <t>セツビコウジギョウ</t>
    </rPh>
    <phoneticPr fontId="4"/>
  </si>
  <si>
    <t>非鉄金属製造業、電線・ケーブル製造業</t>
    <rPh sb="0" eb="2">
      <t>ヒテツ</t>
    </rPh>
    <rPh sb="2" eb="4">
      <t>キンゾク</t>
    </rPh>
    <rPh sb="4" eb="7">
      <t>セイゾウギョウ</t>
    </rPh>
    <phoneticPr fontId="4"/>
  </si>
  <si>
    <t>業務用機械器具製造業、計装設備業</t>
    <rPh sb="0" eb="3">
      <t>ギョウムヨウ</t>
    </rPh>
    <rPh sb="3" eb="7">
      <t>キカイキグ</t>
    </rPh>
    <rPh sb="7" eb="10">
      <t>セイゾウギョウ</t>
    </rPh>
    <rPh sb="11" eb="13">
      <t>ケイソウ</t>
    </rPh>
    <rPh sb="13" eb="15">
      <t>セツビ</t>
    </rPh>
    <rPh sb="15" eb="16">
      <t>ギョウ</t>
    </rPh>
    <phoneticPr fontId="4"/>
  </si>
  <si>
    <t>発電用・送電用・配電用電気機械器具製造業、電気計測器製造業、その他の電気機械器具製造業、受電設備製造業</t>
    <rPh sb="44" eb="46">
      <t>ジュデン</t>
    </rPh>
    <rPh sb="46" eb="48">
      <t>セツビ</t>
    </rPh>
    <rPh sb="48" eb="51">
      <t>セイゾウギョウ</t>
    </rPh>
    <phoneticPr fontId="4"/>
  </si>
  <si>
    <t>産業用運搬車両・部品・付属製品製造業、輸送用機械器具製造業</t>
    <rPh sb="0" eb="3">
      <t>サンギョウヨウ</t>
    </rPh>
    <rPh sb="3" eb="5">
      <t>ウンパン</t>
    </rPh>
    <rPh sb="5" eb="7">
      <t>シャリョウ</t>
    </rPh>
    <rPh sb="8" eb="10">
      <t>ブヒン</t>
    </rPh>
    <rPh sb="11" eb="13">
      <t>フゾク</t>
    </rPh>
    <rPh sb="13" eb="15">
      <t>セイヒン</t>
    </rPh>
    <rPh sb="15" eb="18">
      <t>セイゾウギョウ</t>
    </rPh>
    <phoneticPr fontId="4"/>
  </si>
  <si>
    <t>食品製造業、飲料・たばこ・飼料製造業</t>
    <rPh sb="0" eb="2">
      <t>ショクヒン</t>
    </rPh>
    <rPh sb="2" eb="5">
      <t>セイゾウギョウ</t>
    </rPh>
    <phoneticPr fontId="4"/>
  </si>
  <si>
    <t>繊維工場</t>
    <rPh sb="0" eb="2">
      <t>センイ</t>
    </rPh>
    <rPh sb="2" eb="4">
      <t>コウジョウ</t>
    </rPh>
    <phoneticPr fontId="4"/>
  </si>
  <si>
    <t>パルプ・紙・紙加工品製造業</t>
    <rPh sb="4" eb="5">
      <t>カミ</t>
    </rPh>
    <rPh sb="6" eb="7">
      <t>カミ</t>
    </rPh>
    <rPh sb="7" eb="9">
      <t>カコウ</t>
    </rPh>
    <rPh sb="9" eb="10">
      <t>ヒン</t>
    </rPh>
    <rPh sb="10" eb="12">
      <t>セイゾウ</t>
    </rPh>
    <rPh sb="12" eb="13">
      <t>ギョウ</t>
    </rPh>
    <phoneticPr fontId="4"/>
  </si>
  <si>
    <t>印刷・同関連業</t>
    <rPh sb="0" eb="2">
      <t>インサツ</t>
    </rPh>
    <rPh sb="3" eb="4">
      <t>ドウ</t>
    </rPh>
    <rPh sb="4" eb="6">
      <t>カンレン</t>
    </rPh>
    <rPh sb="6" eb="7">
      <t>ギョウ</t>
    </rPh>
    <phoneticPr fontId="4"/>
  </si>
  <si>
    <t>化学工業</t>
    <rPh sb="0" eb="2">
      <t>カガク</t>
    </rPh>
    <rPh sb="2" eb="4">
      <t>コウギョウ</t>
    </rPh>
    <phoneticPr fontId="4"/>
  </si>
  <si>
    <t>石油製品・石炭製品製造業</t>
    <rPh sb="0" eb="2">
      <t>セキユ</t>
    </rPh>
    <rPh sb="2" eb="4">
      <t>セイヒン</t>
    </rPh>
    <rPh sb="5" eb="7">
      <t>セキタン</t>
    </rPh>
    <rPh sb="7" eb="9">
      <t>セイヒン</t>
    </rPh>
    <rPh sb="9" eb="12">
      <t>セイゾウギョウ</t>
    </rPh>
    <phoneticPr fontId="4"/>
  </si>
  <si>
    <t>ガス業、熱供給業、水道業</t>
    <rPh sb="2" eb="3">
      <t>ギョウ</t>
    </rPh>
    <rPh sb="4" eb="5">
      <t>ネツ</t>
    </rPh>
    <rPh sb="5" eb="7">
      <t>キョウキュウ</t>
    </rPh>
    <rPh sb="7" eb="8">
      <t>ギョウ</t>
    </rPh>
    <rPh sb="9" eb="12">
      <t>スイドウギョウ</t>
    </rPh>
    <phoneticPr fontId="4"/>
  </si>
  <si>
    <t>通信業、放送業、情報サービス業、インターネット付随サービス業、映像・音声・文字情報制作業</t>
    <rPh sb="0" eb="3">
      <t>ツウシンギョウ</t>
    </rPh>
    <rPh sb="4" eb="7">
      <t>ホウソウギョウ</t>
    </rPh>
    <rPh sb="8" eb="10">
      <t>ジョウホウ</t>
    </rPh>
    <rPh sb="14" eb="15">
      <t>ギョウ</t>
    </rPh>
    <rPh sb="23" eb="25">
      <t>フズイ</t>
    </rPh>
    <rPh sb="29" eb="30">
      <t>ギョウ</t>
    </rPh>
    <rPh sb="31" eb="33">
      <t>エイゾウ</t>
    </rPh>
    <rPh sb="34" eb="36">
      <t>オンセイ</t>
    </rPh>
    <rPh sb="37" eb="39">
      <t>モジ</t>
    </rPh>
    <rPh sb="39" eb="41">
      <t>ジョウホウ</t>
    </rPh>
    <rPh sb="41" eb="43">
      <t>セイサク</t>
    </rPh>
    <rPh sb="43" eb="44">
      <t>ギョウ</t>
    </rPh>
    <phoneticPr fontId="4"/>
  </si>
  <si>
    <t>一般貨物自動車運送業、特定貨物自動車運送業、貨物軽自動車運送業、集配利用運送業、その他の道路貨物運送業</t>
    <phoneticPr fontId="4"/>
  </si>
  <si>
    <t>一般廃棄物処理業、産業廃棄物処理業、その他の廃棄物処理業、機械修理業（電気機械器具を除く）、電気機械器具修理業</t>
    <phoneticPr fontId="4"/>
  </si>
  <si>
    <t>銀行業、協同組織金融業、農林水産金融業</t>
    <rPh sb="0" eb="3">
      <t>ギンコウギョウ</t>
    </rPh>
    <rPh sb="4" eb="6">
      <t>キョウドウ</t>
    </rPh>
    <rPh sb="6" eb="8">
      <t>ソシキ</t>
    </rPh>
    <rPh sb="8" eb="10">
      <t>キンユウ</t>
    </rPh>
    <rPh sb="10" eb="11">
      <t>ギョウ</t>
    </rPh>
    <phoneticPr fontId="4"/>
  </si>
  <si>
    <t>損害保険業</t>
    <phoneticPr fontId="4"/>
  </si>
  <si>
    <t>不動産取引業、不動産賃貸業・管理業</t>
    <phoneticPr fontId="4"/>
  </si>
  <si>
    <t>値</t>
    <rPh sb="0" eb="1">
      <t>アタイ</t>
    </rPh>
    <phoneticPr fontId="5"/>
  </si>
  <si>
    <t>はじめに</t>
    <phoneticPr fontId="4"/>
  </si>
  <si>
    <t>ご利用にあたって</t>
    <rPh sb="1" eb="3">
      <t>リヨウ</t>
    </rPh>
    <phoneticPr fontId="4"/>
  </si>
  <si>
    <t>○他の公開ツールとの関係</t>
    <rPh sb="1" eb="2">
      <t>タ</t>
    </rPh>
    <rPh sb="3" eb="5">
      <t>コウカイ</t>
    </rPh>
    <rPh sb="10" eb="12">
      <t>カンケイ</t>
    </rPh>
    <phoneticPr fontId="4"/>
  </si>
  <si>
    <t>本ツールの利用想定・前提</t>
    <rPh sb="0" eb="1">
      <t>ホン</t>
    </rPh>
    <rPh sb="5" eb="7">
      <t>リヨウ</t>
    </rPh>
    <rPh sb="7" eb="9">
      <t>ソウテイ</t>
    </rPh>
    <rPh sb="10" eb="12">
      <t>ゼンテイ</t>
    </rPh>
    <phoneticPr fontId="4"/>
  </si>
  <si>
    <t>計算条件の入力について不明な情報がある場合は、地域経済性分析ツール（入門編、メタン発酵系バイオマス）にて入力用データの出力をご利用ください。</t>
    <rPh sb="0" eb="2">
      <t>ケイサン</t>
    </rPh>
    <rPh sb="2" eb="4">
      <t>ジョウケン</t>
    </rPh>
    <rPh sb="5" eb="7">
      <t>ニュウリョク</t>
    </rPh>
    <rPh sb="11" eb="13">
      <t>フメイ</t>
    </rPh>
    <rPh sb="14" eb="16">
      <t>ジョウホウ</t>
    </rPh>
    <rPh sb="19" eb="21">
      <t>バアイ</t>
    </rPh>
    <rPh sb="23" eb="27">
      <t>チイキケイザイ</t>
    </rPh>
    <rPh sb="27" eb="28">
      <t>セイ</t>
    </rPh>
    <rPh sb="28" eb="30">
      <t>ブンセキ</t>
    </rPh>
    <rPh sb="34" eb="36">
      <t>ニュウモン</t>
    </rPh>
    <rPh sb="36" eb="37">
      <t>ヘン</t>
    </rPh>
    <rPh sb="41" eb="43">
      <t>ハッコウ</t>
    </rPh>
    <rPh sb="43" eb="44">
      <t>ケイ</t>
    </rPh>
    <rPh sb="52" eb="54">
      <t>ニュウリョク</t>
    </rPh>
    <rPh sb="54" eb="55">
      <t>ヨウ</t>
    </rPh>
    <rPh sb="59" eb="61">
      <t>シュツリョク</t>
    </rPh>
    <rPh sb="63" eb="65">
      <t>リヨウ</t>
    </rPh>
    <phoneticPr fontId="4"/>
  </si>
  <si>
    <t>本ツールの使い方</t>
    <rPh sb="0" eb="1">
      <t>ホン</t>
    </rPh>
    <rPh sb="5" eb="6">
      <t>ツカ</t>
    </rPh>
    <rPh sb="7" eb="8">
      <t>カタ</t>
    </rPh>
    <phoneticPr fontId="4"/>
  </si>
  <si>
    <t>のセル</t>
    <phoneticPr fontId="4"/>
  </si>
  <si>
    <t>計算手法に合わせて説明に従って入力ください</t>
    <rPh sb="0" eb="2">
      <t>ケイサン</t>
    </rPh>
    <rPh sb="2" eb="4">
      <t>シュホウ</t>
    </rPh>
    <rPh sb="5" eb="6">
      <t>ア</t>
    </rPh>
    <rPh sb="9" eb="11">
      <t>セツメイ</t>
    </rPh>
    <rPh sb="12" eb="13">
      <t>シタガ</t>
    </rPh>
    <rPh sb="15" eb="17">
      <t>ニュウリョク</t>
    </rPh>
    <phoneticPr fontId="4"/>
  </si>
  <si>
    <t>のセル</t>
    <phoneticPr fontId="4"/>
  </si>
  <si>
    <t>計算結果の確認にあたり、最低限入力いただきたいセルです</t>
    <rPh sb="0" eb="4">
      <t>ケイサンケッカ</t>
    </rPh>
    <rPh sb="5" eb="7">
      <t>カク</t>
    </rPh>
    <rPh sb="12" eb="15">
      <t>サイテイゲン</t>
    </rPh>
    <rPh sb="15" eb="17">
      <t>ニュウリョク</t>
    </rPh>
    <phoneticPr fontId="4"/>
  </si>
  <si>
    <t>のセル</t>
    <phoneticPr fontId="4"/>
  </si>
  <si>
    <t>事業想定に合わせて適宜入力ください</t>
    <rPh sb="0" eb="2">
      <t>ジギョウ</t>
    </rPh>
    <rPh sb="2" eb="4">
      <t>ソウテイ</t>
    </rPh>
    <rPh sb="5" eb="6">
      <t>ア</t>
    </rPh>
    <rPh sb="9" eb="11">
      <t>テキギ</t>
    </rPh>
    <rPh sb="11" eb="13">
      <t>ニュウリョク</t>
    </rPh>
    <phoneticPr fontId="4"/>
  </si>
  <si>
    <t>計算条件の入力</t>
    <rPh sb="0" eb="2">
      <t>ケイサン</t>
    </rPh>
    <rPh sb="2" eb="4">
      <t>ジョウケン</t>
    </rPh>
    <rPh sb="5" eb="7">
      <t>ニュウリョク</t>
    </rPh>
    <phoneticPr fontId="4"/>
  </si>
  <si>
    <t>＜計算条件入力シート＞</t>
    <rPh sb="1" eb="3">
      <t>ケイサン</t>
    </rPh>
    <rPh sb="3" eb="5">
      <t>ジョウケン</t>
    </rPh>
    <rPh sb="5" eb="7">
      <t>ニュウリョク</t>
    </rPh>
    <phoneticPr fontId="4"/>
  </si>
  <si>
    <t>＜（詳細設定）地域内経済効果の按分比率＞</t>
    <rPh sb="2" eb="4">
      <t>ショウサイ</t>
    </rPh>
    <rPh sb="4" eb="6">
      <t>セッテイ</t>
    </rPh>
    <rPh sb="7" eb="9">
      <t>チイキ</t>
    </rPh>
    <rPh sb="9" eb="10">
      <t>ナイ</t>
    </rPh>
    <rPh sb="10" eb="12">
      <t>ケイザイ</t>
    </rPh>
    <rPh sb="12" eb="14">
      <t>コウカ</t>
    </rPh>
    <rPh sb="15" eb="17">
      <t>アンブン</t>
    </rPh>
    <rPh sb="17" eb="19">
      <t>ヒリツ</t>
    </rPh>
    <phoneticPr fontId="4"/>
  </si>
  <si>
    <t>地域の事業者においてこれらの数値が想定されている場合は適宜更新ください。</t>
    <rPh sb="0" eb="2">
      <t>チイキ</t>
    </rPh>
    <rPh sb="3" eb="6">
      <t>ジギョウシャ</t>
    </rPh>
    <rPh sb="14" eb="16">
      <t>スウチ</t>
    </rPh>
    <rPh sb="17" eb="19">
      <t>ソウテイ</t>
    </rPh>
    <rPh sb="24" eb="26">
      <t>バアイ</t>
    </rPh>
    <rPh sb="27" eb="29">
      <t>テキギ</t>
    </rPh>
    <rPh sb="29" eb="31">
      <t>コウシン</t>
    </rPh>
    <phoneticPr fontId="4"/>
  </si>
  <si>
    <t>計算結果の確認</t>
    <rPh sb="0" eb="4">
      <t>ケイサンケッカ</t>
    </rPh>
    <rPh sb="5" eb="7">
      <t>カクニン</t>
    </rPh>
    <phoneticPr fontId="4"/>
  </si>
  <si>
    <t>本ツールはNEDO「バイオマスエネルギー導入に係る技術指針・導入要件」の読者を対象に、構想段階において簡易的に事業性および地域経済性を評価頂けるよう開発されたツールです。</t>
    <rPh sb="0" eb="1">
      <t>ホン</t>
    </rPh>
    <rPh sb="36" eb="38">
      <t>ドクシャ</t>
    </rPh>
    <rPh sb="39" eb="41">
      <t>タイショウ</t>
    </rPh>
    <rPh sb="43" eb="45">
      <t>コウソウ</t>
    </rPh>
    <rPh sb="45" eb="47">
      <t>ダンカイ</t>
    </rPh>
    <rPh sb="51" eb="53">
      <t>カンイ</t>
    </rPh>
    <rPh sb="53" eb="54">
      <t>テキ</t>
    </rPh>
    <rPh sb="55" eb="57">
      <t>ジギョウ</t>
    </rPh>
    <rPh sb="57" eb="58">
      <t>セイ</t>
    </rPh>
    <rPh sb="61" eb="63">
      <t>チイキ</t>
    </rPh>
    <rPh sb="63" eb="66">
      <t>ケイザイセイ</t>
    </rPh>
    <rPh sb="67" eb="69">
      <t>ヒョウカ</t>
    </rPh>
    <rPh sb="69" eb="70">
      <t>イタダ</t>
    </rPh>
    <rPh sb="74" eb="76">
      <t>カイハツ</t>
    </rPh>
    <phoneticPr fontId="4"/>
  </si>
  <si>
    <t>一方で、関係者が多い分、協力体制の構築が困難なことがあり、そうした理由で安定的な原料・燃料調達やエネルギー供給ができないケースが多々報告されています。</t>
    <rPh sb="0" eb="2">
      <t>イッポウ</t>
    </rPh>
    <rPh sb="4" eb="7">
      <t>カンケイシャ</t>
    </rPh>
    <rPh sb="8" eb="9">
      <t>オオ</t>
    </rPh>
    <rPh sb="10" eb="11">
      <t>ブン</t>
    </rPh>
    <rPh sb="12" eb="14">
      <t>キョウリョク</t>
    </rPh>
    <rPh sb="14" eb="16">
      <t>タイセイ</t>
    </rPh>
    <rPh sb="17" eb="19">
      <t>コウチク</t>
    </rPh>
    <rPh sb="20" eb="22">
      <t>コンナン</t>
    </rPh>
    <rPh sb="33" eb="35">
      <t>リユウ</t>
    </rPh>
    <rPh sb="36" eb="39">
      <t>アンテイテキ</t>
    </rPh>
    <rPh sb="40" eb="42">
      <t>ゲンリョウ</t>
    </rPh>
    <rPh sb="43" eb="45">
      <t>ネンリョウ</t>
    </rPh>
    <rPh sb="45" eb="47">
      <t>チョウタツ</t>
    </rPh>
    <rPh sb="53" eb="55">
      <t>キョウキュウ</t>
    </rPh>
    <rPh sb="64" eb="66">
      <t>タタ</t>
    </rPh>
    <rPh sb="66" eb="68">
      <t>ホウコク</t>
    </rPh>
    <phoneticPr fontId="4"/>
  </si>
  <si>
    <t>本ツールでは地域内の各種関係者がバイオマスエネルギー事業によってどの程度経済効果が得られるかを定量的に可視化し、構想段階における実施体制検討に資することを目的としています。</t>
    <rPh sb="0" eb="1">
      <t>ホン</t>
    </rPh>
    <rPh sb="6" eb="8">
      <t>チイキ</t>
    </rPh>
    <rPh sb="8" eb="9">
      <t>ナイ</t>
    </rPh>
    <rPh sb="10" eb="12">
      <t>カクシュ</t>
    </rPh>
    <rPh sb="12" eb="15">
      <t>カンケイシャ</t>
    </rPh>
    <rPh sb="26" eb="28">
      <t>ジギョウ</t>
    </rPh>
    <rPh sb="34" eb="36">
      <t>テイド</t>
    </rPh>
    <rPh sb="36" eb="38">
      <t>ケイザイ</t>
    </rPh>
    <rPh sb="38" eb="40">
      <t>コウカ</t>
    </rPh>
    <rPh sb="41" eb="42">
      <t>エ</t>
    </rPh>
    <rPh sb="47" eb="50">
      <t>テイリョウテキ</t>
    </rPh>
    <rPh sb="51" eb="54">
      <t>カシカ</t>
    </rPh>
    <rPh sb="56" eb="58">
      <t>コウソウ</t>
    </rPh>
    <rPh sb="58" eb="60">
      <t>ダンカイ</t>
    </rPh>
    <rPh sb="64" eb="66">
      <t>ジッシ</t>
    </rPh>
    <rPh sb="66" eb="68">
      <t>タイセイ</t>
    </rPh>
    <rPh sb="68" eb="70">
      <t>ケントウ</t>
    </rPh>
    <rPh sb="71" eb="72">
      <t>シ</t>
    </rPh>
    <rPh sb="77" eb="79">
      <t>モクテキ</t>
    </rPh>
    <phoneticPr fontId="4"/>
  </si>
  <si>
    <t>　○メタン発酵によるバイオマス事業イメージ</t>
    <rPh sb="5" eb="7">
      <t>ハッコウ</t>
    </rPh>
    <rPh sb="15" eb="17">
      <t>ジギョウ</t>
    </rPh>
    <phoneticPr fontId="4"/>
  </si>
  <si>
    <t>1  バイオマス投入量から計算</t>
  </si>
  <si>
    <t>借入金総額</t>
    <rPh sb="0" eb="2">
      <t>シャクニュウ</t>
    </rPh>
    <rPh sb="2" eb="3">
      <t>キン</t>
    </rPh>
    <rPh sb="3" eb="5">
      <t>ソウガク</t>
    </rPh>
    <phoneticPr fontId="4"/>
  </si>
  <si>
    <t>うち地域内金融機関の割合</t>
    <rPh sb="2" eb="5">
      <t>チイキナイ</t>
    </rPh>
    <rPh sb="5" eb="9">
      <t>キンユウキカン</t>
    </rPh>
    <rPh sb="10" eb="12">
      <t>ワリアイ</t>
    </rPh>
    <phoneticPr fontId="4"/>
  </si>
  <si>
    <t>銀行業</t>
    <rPh sb="0" eb="2">
      <t>ギンコウ</t>
    </rPh>
    <rPh sb="2" eb="3">
      <t>ギョウ</t>
    </rPh>
    <phoneticPr fontId="4"/>
  </si>
  <si>
    <t>　　・　維持管理の内製化</t>
    <phoneticPr fontId="4"/>
  </si>
  <si>
    <t>定格の概念はいらない</t>
    <rPh sb="0" eb="2">
      <t>テイカク</t>
    </rPh>
    <rPh sb="3" eb="5">
      <t>ガイネン</t>
    </rPh>
    <phoneticPr fontId="4"/>
  </si>
  <si>
    <t>以下同様</t>
    <rPh sb="0" eb="2">
      <t>イカ</t>
    </rPh>
    <rPh sb="2" eb="4">
      <t>ドウヨウ</t>
    </rPh>
    <phoneticPr fontId="4"/>
  </si>
  <si>
    <t>事業で想定する売電価格と売電先が事業開始前に調達していた価格</t>
    <rPh sb="0" eb="2">
      <t>ジギョウ</t>
    </rPh>
    <rPh sb="3" eb="5">
      <t>ソウテイ</t>
    </rPh>
    <rPh sb="7" eb="9">
      <t>バイデン</t>
    </rPh>
    <rPh sb="9" eb="11">
      <t>カカク</t>
    </rPh>
    <rPh sb="12" eb="14">
      <t>バイデン</t>
    </rPh>
    <rPh sb="14" eb="15">
      <t>サキ</t>
    </rPh>
    <rPh sb="16" eb="20">
      <t>ジギョウカイシ</t>
    </rPh>
    <rPh sb="20" eb="21">
      <t>マエ</t>
    </rPh>
    <rPh sb="22" eb="24">
      <t>チョウタツ</t>
    </rPh>
    <rPh sb="28" eb="30">
      <t>カカク</t>
    </rPh>
    <phoneticPr fontId="4"/>
  </si>
  <si>
    <t>事業で想定する熱価格と販売先が事業開始前に調達していた価格</t>
    <rPh sb="0" eb="2">
      <t>ジギョウ</t>
    </rPh>
    <rPh sb="3" eb="5">
      <t>ソウテイ</t>
    </rPh>
    <rPh sb="7" eb="8">
      <t>ネツ</t>
    </rPh>
    <rPh sb="8" eb="10">
      <t>カカク</t>
    </rPh>
    <rPh sb="11" eb="13">
      <t>ハンバイ</t>
    </rPh>
    <rPh sb="13" eb="14">
      <t>サキ</t>
    </rPh>
    <rPh sb="14" eb="15">
      <t>ウリサキ</t>
    </rPh>
    <rPh sb="15" eb="19">
      <t>ジギョウカイシ</t>
    </rPh>
    <rPh sb="19" eb="20">
      <t>マエ</t>
    </rPh>
    <rPh sb="21" eb="23">
      <t>チョウタツ</t>
    </rPh>
    <rPh sb="27" eb="29">
      <t>カカク</t>
    </rPh>
    <phoneticPr fontId="4"/>
  </si>
  <si>
    <t>副生物の販売を想定する場合、名称と単位、販売価格を入力</t>
    <rPh sb="0" eb="2">
      <t>フクセイ</t>
    </rPh>
    <rPh sb="2" eb="3">
      <t>ブツ</t>
    </rPh>
    <rPh sb="4" eb="6">
      <t>ハンバイ</t>
    </rPh>
    <rPh sb="7" eb="9">
      <t>ソウテイ</t>
    </rPh>
    <rPh sb="11" eb="13">
      <t>バアイ</t>
    </rPh>
    <rPh sb="14" eb="16">
      <t>メイショウ</t>
    </rPh>
    <rPh sb="17" eb="19">
      <t>タンイ</t>
    </rPh>
    <rPh sb="20" eb="24">
      <t>ハンバイカカク</t>
    </rPh>
    <rPh sb="25" eb="27">
      <t>ニュウリョク</t>
    </rPh>
    <phoneticPr fontId="4"/>
  </si>
  <si>
    <t>副生物の販売を想定する場合、一日あたりの販売量を入力（年間販売量÷稼働日数（E12セル））</t>
    <rPh sb="0" eb="2">
      <t>フクセイ</t>
    </rPh>
    <rPh sb="2" eb="3">
      <t>ブツ</t>
    </rPh>
    <rPh sb="4" eb="6">
      <t>ハンバイ</t>
    </rPh>
    <rPh sb="7" eb="9">
      <t>ソウテイ</t>
    </rPh>
    <rPh sb="11" eb="13">
      <t>バアイ</t>
    </rPh>
    <rPh sb="14" eb="16">
      <t>イチニチ</t>
    </rPh>
    <rPh sb="20" eb="23">
      <t>ハンバイリョウ</t>
    </rPh>
    <rPh sb="24" eb="26">
      <t>ニュウリョク</t>
    </rPh>
    <rPh sb="27" eb="29">
      <t>ネンカン</t>
    </rPh>
    <rPh sb="29" eb="32">
      <t>ハンバイリョウ</t>
    </rPh>
    <rPh sb="33" eb="35">
      <t>カドウ</t>
    </rPh>
    <rPh sb="35" eb="37">
      <t>ニッスウ</t>
    </rPh>
    <phoneticPr fontId="4"/>
  </si>
  <si>
    <t>エネルギー変換設備の定格出力。「2 出力から直接計算」を選択した場合必須</t>
    <rPh sb="5" eb="7">
      <t>ヘンカン</t>
    </rPh>
    <rPh sb="7" eb="9">
      <t>セツビ</t>
    </rPh>
    <rPh sb="10" eb="14">
      <t>テイカクシュツリョク</t>
    </rPh>
    <rPh sb="18" eb="20">
      <t>シュツリョク</t>
    </rPh>
    <rPh sb="22" eb="24">
      <t>チョクセツ</t>
    </rPh>
    <rPh sb="24" eb="26">
      <t>ケイサン</t>
    </rPh>
    <rPh sb="28" eb="30">
      <t>センタク</t>
    </rPh>
    <rPh sb="32" eb="34">
      <t>バアイ</t>
    </rPh>
    <rPh sb="34" eb="36">
      <t>ヒッス</t>
    </rPh>
    <phoneticPr fontId="4"/>
  </si>
  <si>
    <t>エネルギー変換設備の定格出力。「2 出力から直接計算」を選択した場合必須</t>
    <rPh sb="7" eb="9">
      <t>セツビ</t>
    </rPh>
    <rPh sb="10" eb="14">
      <t>テイカ</t>
    </rPh>
    <rPh sb="18" eb="20">
      <t>シュツリョク</t>
    </rPh>
    <rPh sb="22" eb="24">
      <t>チョクセツ</t>
    </rPh>
    <rPh sb="24" eb="26">
      <t>ケイサン</t>
    </rPh>
    <rPh sb="28" eb="30">
      <t>センタク</t>
    </rPh>
    <rPh sb="32" eb="34">
      <t>バアイ</t>
    </rPh>
    <rPh sb="34" eb="36">
      <t>ヒッス</t>
    </rPh>
    <phoneticPr fontId="4"/>
  </si>
  <si>
    <t>発電量のうち売電しない量の割合（季節変動性を考慮する場合は年間値ベースでこちらを調整）</t>
    <rPh sb="0" eb="3">
      <t>ハツデンリョウ</t>
    </rPh>
    <rPh sb="6" eb="8">
      <t>バイデン</t>
    </rPh>
    <rPh sb="11" eb="12">
      <t>リョウ</t>
    </rPh>
    <rPh sb="13" eb="15">
      <t>ワリアイ</t>
    </rPh>
    <rPh sb="16" eb="21">
      <t>キセツヘ</t>
    </rPh>
    <rPh sb="22" eb="24">
      <t>コウリョ</t>
    </rPh>
    <rPh sb="26" eb="28">
      <t>バアイ</t>
    </rPh>
    <rPh sb="29" eb="31">
      <t>ネンカン</t>
    </rPh>
    <rPh sb="31" eb="32">
      <t>チ</t>
    </rPh>
    <rPh sb="40" eb="42">
      <t>チョウセイ</t>
    </rPh>
    <phoneticPr fontId="4"/>
  </si>
  <si>
    <t>熱製造量のうち販売しない熱量の割合（季節変動性を考慮する場合は年間値ベースでこちらを調整）</t>
    <rPh sb="0" eb="1">
      <t>ネツ</t>
    </rPh>
    <rPh sb="1" eb="3">
      <t>セイゾウ</t>
    </rPh>
    <rPh sb="3" eb="4">
      <t>リョウ</t>
    </rPh>
    <rPh sb="7" eb="9">
      <t>ハンバイ</t>
    </rPh>
    <rPh sb="12" eb="13">
      <t>ネツ</t>
    </rPh>
    <rPh sb="13" eb="14">
      <t>リョウ</t>
    </rPh>
    <rPh sb="15" eb="17">
      <t>ワリアイ</t>
    </rPh>
    <rPh sb="18" eb="23">
      <t>キセツヘ</t>
    </rPh>
    <rPh sb="24" eb="26">
      <t>コウリョ</t>
    </rPh>
    <rPh sb="28" eb="30">
      <t>バアイ</t>
    </rPh>
    <rPh sb="31" eb="33">
      <t>ネンカン</t>
    </rPh>
    <rPh sb="33" eb="34">
      <t>チ</t>
    </rPh>
    <rPh sb="42" eb="44">
      <t>チョウセイ</t>
    </rPh>
    <phoneticPr fontId="4"/>
  </si>
  <si>
    <t>稼働を想定する日数</t>
    <rPh sb="0" eb="2">
      <t>カドウ</t>
    </rPh>
    <rPh sb="3" eb="5">
      <t>ソウテイ</t>
    </rPh>
    <rPh sb="7" eb="9">
      <t>ニッスウ</t>
    </rPh>
    <phoneticPr fontId="4"/>
  </si>
  <si>
    <t>稼働を想定する時間</t>
    <rPh sb="0" eb="2">
      <t>カドウ</t>
    </rPh>
    <rPh sb="3" eb="5">
      <t>ソウテイ</t>
    </rPh>
    <rPh sb="7" eb="9">
      <t>ジカン</t>
    </rPh>
    <phoneticPr fontId="4"/>
  </si>
  <si>
    <t>バイオマス熱量とエネルギー変換効率から評価する場合は「1  バイオマス投入量から計算」を、
設備の定格出力から算出する場合は「出力から直接計算」を選択</t>
    <rPh sb="5" eb="6">
      <t>ネツ</t>
    </rPh>
    <rPh sb="6" eb="7">
      <t>リョウ</t>
    </rPh>
    <rPh sb="13" eb="17">
      <t>ヘンカンコウリツ</t>
    </rPh>
    <rPh sb="19" eb="21">
      <t>ヒョウカ</t>
    </rPh>
    <rPh sb="23" eb="25">
      <t>バアイ</t>
    </rPh>
    <rPh sb="46" eb="48">
      <t>セツビ</t>
    </rPh>
    <rPh sb="49" eb="53">
      <t>テイカクシュツリョク</t>
    </rPh>
    <rPh sb="55" eb="57">
      <t>サンシュツ</t>
    </rPh>
    <rPh sb="59" eb="61">
      <t>バアイ</t>
    </rPh>
    <rPh sb="63" eb="65">
      <t>シュツリョク</t>
    </rPh>
    <rPh sb="67" eb="69">
      <t>チョクセツ</t>
    </rPh>
    <rPh sb="69" eb="71">
      <t>ケイサン</t>
    </rPh>
    <rPh sb="73" eb="75">
      <t>センタク</t>
    </rPh>
    <phoneticPr fontId="4"/>
  </si>
  <si>
    <t>MJ/Nm3</t>
  </si>
  <si>
    <t>MJ/Nm3</t>
    <phoneticPr fontId="4"/>
  </si>
  <si>
    <t>運用費とそれぞれの費用に占める支払い額の割合と地域内事業者の種類（③以降名称変更可）</t>
    <rPh sb="0" eb="3">
      <t>ウンヨウヒ</t>
    </rPh>
    <rPh sb="9" eb="11">
      <t>ヒヨウ</t>
    </rPh>
    <rPh sb="12" eb="13">
      <t>シ</t>
    </rPh>
    <rPh sb="15" eb="17">
      <t>シハラ</t>
    </rPh>
    <rPh sb="18" eb="19">
      <t>ガク</t>
    </rPh>
    <rPh sb="20" eb="22">
      <t>ワリアイ</t>
    </rPh>
    <rPh sb="23" eb="26">
      <t>チイキナイ</t>
    </rPh>
    <rPh sb="26" eb="29">
      <t>ジギョウシャ</t>
    </rPh>
    <rPh sb="30" eb="32">
      <t>シュルイ</t>
    </rPh>
    <rPh sb="34" eb="36">
      <t>イコウ</t>
    </rPh>
    <rPh sb="36" eb="40">
      <t>メイショウヘンコウ</t>
    </rPh>
    <rPh sb="40" eb="41">
      <t>カ</t>
    </rPh>
    <phoneticPr fontId="4"/>
  </si>
  <si>
    <t>エネルギー販売先の事業開始前の買取価格</t>
    <rPh sb="9" eb="11">
      <t>ジギョウ</t>
    </rPh>
    <rPh sb="11" eb="13">
      <t>カイシ</t>
    </rPh>
    <rPh sb="13" eb="14">
      <t>マエ</t>
    </rPh>
    <rPh sb="15" eb="17">
      <t>カイトリ</t>
    </rPh>
    <rPh sb="17" eb="19">
      <t>カカク</t>
    </rPh>
    <phoneticPr fontId="4"/>
  </si>
  <si>
    <r>
      <rPr>
        <sz val="12"/>
        <color indexed="8"/>
        <rFont val="ＭＳ Ｐゴシック"/>
        <family val="3"/>
        <charset val="128"/>
      </rPr>
      <t>人件費は</t>
    </r>
    <r>
      <rPr>
        <sz val="12"/>
        <color indexed="8"/>
        <rFont val="Arial"/>
        <family val="2"/>
      </rPr>
      <t>100%</t>
    </r>
    <r>
      <rPr>
        <sz val="12"/>
        <color indexed="8"/>
        <rFont val="ＭＳ Ｐゴシック"/>
        <family val="3"/>
        <charset val="128"/>
      </rPr>
      <t>地域内の事業者と想定</t>
    </r>
    <rPh sb="0" eb="3">
      <t>ジンケンヒ</t>
    </rPh>
    <rPh sb="8" eb="11">
      <t>チイキナイ</t>
    </rPh>
    <rPh sb="12" eb="15">
      <t>ジギョウシャ</t>
    </rPh>
    <rPh sb="16" eb="18">
      <t>ソウテイ</t>
    </rPh>
    <phoneticPr fontId="4"/>
  </si>
  <si>
    <t>助成金・借入金ともに名称変更可</t>
    <rPh sb="0" eb="3">
      <t>ジョセイキン</t>
    </rPh>
    <rPh sb="4" eb="7">
      <t>カリイレキン</t>
    </rPh>
    <rPh sb="10" eb="14">
      <t>メイショウヘンコウ</t>
    </rPh>
    <rPh sb="14" eb="15">
      <t>カ</t>
    </rPh>
    <phoneticPr fontId="4"/>
  </si>
  <si>
    <t>バイオマス受入価格と事業開始前に調達先の事業者が委託処理していた価格（廃棄物委託処理として収益換算する場合は負値を入力）</t>
    <rPh sb="5" eb="6">
      <t>ウ</t>
    </rPh>
    <rPh sb="6" eb="7">
      <t>イ</t>
    </rPh>
    <rPh sb="7" eb="9">
      <t>カカク</t>
    </rPh>
    <rPh sb="10" eb="14">
      <t>ジギョウカイシ</t>
    </rPh>
    <rPh sb="14" eb="15">
      <t>マエ</t>
    </rPh>
    <rPh sb="16" eb="18">
      <t>チョウタツ</t>
    </rPh>
    <rPh sb="18" eb="19">
      <t>サキ</t>
    </rPh>
    <rPh sb="20" eb="23">
      <t>ジギョウシャ</t>
    </rPh>
    <rPh sb="24" eb="26">
      <t>イタク</t>
    </rPh>
    <rPh sb="26" eb="28">
      <t>ショリ</t>
    </rPh>
    <rPh sb="32" eb="34">
      <t>カカク</t>
    </rPh>
    <rPh sb="35" eb="38">
      <t>ハイキブツ</t>
    </rPh>
    <rPh sb="38" eb="40">
      <t>イタク</t>
    </rPh>
    <rPh sb="40" eb="42">
      <t>ショリ</t>
    </rPh>
    <rPh sb="45" eb="47">
      <t>シュウエキ</t>
    </rPh>
    <rPh sb="47" eb="49">
      <t>カンザン</t>
    </rPh>
    <rPh sb="51" eb="53">
      <t>バアイ</t>
    </rPh>
    <rPh sb="54" eb="55">
      <t>フ</t>
    </rPh>
    <rPh sb="55" eb="56">
      <t>チ</t>
    </rPh>
    <rPh sb="57" eb="59">
      <t>ニュウリョク</t>
    </rPh>
    <phoneticPr fontId="4"/>
  </si>
  <si>
    <t>バイオマス原料から得られるメタンガスの量</t>
    <rPh sb="5" eb="7">
      <t>ゲンリョウ</t>
    </rPh>
    <rPh sb="9" eb="10">
      <t>エ</t>
    </rPh>
    <rPh sb="19" eb="20">
      <t>リョウ</t>
    </rPh>
    <phoneticPr fontId="4"/>
  </si>
  <si>
    <t>総メタンガス製造量</t>
    <rPh sb="0" eb="1">
      <t>ソウ</t>
    </rPh>
    <rPh sb="6" eb="9">
      <t>セイゾウリョウ</t>
    </rPh>
    <phoneticPr fontId="5"/>
  </si>
  <si>
    <t>Nm3／年</t>
    <rPh sb="4" eb="5">
      <t>ネン</t>
    </rPh>
    <phoneticPr fontId="5"/>
  </si>
  <si>
    <t>Nm3/t</t>
  </si>
  <si>
    <t>食品廃棄物</t>
    <rPh sb="0" eb="5">
      <t>ショクヒンハイキブツ</t>
    </rPh>
    <phoneticPr fontId="4"/>
  </si>
  <si>
    <t>紙系廃棄物</t>
    <rPh sb="0" eb="1">
      <t>カミ</t>
    </rPh>
    <rPh sb="1" eb="2">
      <t>ケイ</t>
    </rPh>
    <rPh sb="2" eb="5">
      <t>ハイキブツ</t>
    </rPh>
    <phoneticPr fontId="4"/>
  </si>
  <si>
    <t>草木系廃棄物</t>
    <rPh sb="0" eb="2">
      <t>ソウボク</t>
    </rPh>
    <rPh sb="2" eb="3">
      <t>ケイ</t>
    </rPh>
    <rPh sb="3" eb="6">
      <t>ハイキブツ</t>
    </rPh>
    <phoneticPr fontId="4"/>
  </si>
  <si>
    <t>豚排泄物</t>
    <rPh sb="0" eb="1">
      <t>ブタ</t>
    </rPh>
    <rPh sb="1" eb="4">
      <t>ハイセツブツ</t>
    </rPh>
    <phoneticPr fontId="4"/>
  </si>
  <si>
    <t>乳牛排泄物</t>
    <rPh sb="0" eb="2">
      <t>ニュウギュウ</t>
    </rPh>
    <rPh sb="2" eb="5">
      <t>ハイセツブツ</t>
    </rPh>
    <phoneticPr fontId="4"/>
  </si>
  <si>
    <t>下水汚泥（濃縮汚泥）</t>
    <rPh sb="0" eb="4">
      <t>ゲスイオデイ</t>
    </rPh>
    <rPh sb="5" eb="7">
      <t>ノウシュク</t>
    </rPh>
    <rPh sb="7" eb="9">
      <t>オデイ</t>
    </rPh>
    <phoneticPr fontId="4"/>
  </si>
  <si>
    <t>廃棄物種類</t>
    <rPh sb="0" eb="3">
      <t>ハイキブツ</t>
    </rPh>
    <rPh sb="3" eb="5">
      <t>シュルイ</t>
    </rPh>
    <phoneticPr fontId="5"/>
  </si>
  <si>
    <t>出典：「廃棄物系バイオマス利活用導入マニュアル」環境省大臣官房廃棄物リサイクル対策部 廃棄物対策課（平成29 年3 月）諸元より換算</t>
    <rPh sb="60" eb="62">
      <t>ショゲン</t>
    </rPh>
    <rPh sb="64" eb="66">
      <t>カンサン</t>
    </rPh>
    <phoneticPr fontId="4"/>
  </si>
  <si>
    <t>メタン製造量の目安の換算</t>
    <rPh sb="3" eb="6">
      <t>セイゾウリョウ</t>
    </rPh>
    <rPh sb="7" eb="9">
      <t>メヤス</t>
    </rPh>
    <rPh sb="10" eb="12">
      <t>カンサン</t>
    </rPh>
    <phoneticPr fontId="5"/>
  </si>
  <si>
    <t>Nm3/t</t>
    <phoneticPr fontId="4"/>
  </si>
  <si>
    <t>バイオマス原料から得られるメタンガスの量（数値が不明の場合は"（参考）メタン発酵製造量の目安"シートを参照）</t>
    <rPh sb="5" eb="7">
      <t>ゲンリョウ</t>
    </rPh>
    <rPh sb="9" eb="10">
      <t>エ</t>
    </rPh>
    <rPh sb="19" eb="20">
      <t>リョウ</t>
    </rPh>
    <rPh sb="21" eb="23">
      <t>スウチ</t>
    </rPh>
    <rPh sb="24" eb="26">
      <t>フメイ</t>
    </rPh>
    <rPh sb="27" eb="29">
      <t>バアイ</t>
    </rPh>
    <rPh sb="32" eb="34">
      <t>サンコウ</t>
    </rPh>
    <rPh sb="38" eb="40">
      <t>ハッコウ</t>
    </rPh>
    <rPh sb="40" eb="43">
      <t>セイゾウリョウ</t>
    </rPh>
    <rPh sb="44" eb="46">
      <t>メヤス</t>
    </rPh>
    <rPh sb="51" eb="53">
      <t>サンショウ</t>
    </rPh>
    <phoneticPr fontId="4"/>
  </si>
  <si>
    <t>はん用機械器具製造業</t>
  </si>
  <si>
    <t>はん用機械器具製造業</t>
    <rPh sb="2" eb="3">
      <t>ヨウ</t>
    </rPh>
    <rPh sb="3" eb="10">
      <t>キカイキグセイゾウギョウ</t>
    </rPh>
    <phoneticPr fontId="4"/>
  </si>
  <si>
    <t>ユーティリティ費用</t>
    <rPh sb="7" eb="9">
      <t>ヒヨウ</t>
    </rPh>
    <phoneticPr fontId="4"/>
  </si>
  <si>
    <t>固液分離設備</t>
    <rPh sb="0" eb="4">
      <t>コエキブンリ</t>
    </rPh>
    <rPh sb="4" eb="6">
      <t>セツビ</t>
    </rPh>
    <phoneticPr fontId="4"/>
  </si>
  <si>
    <t>電気計装設備</t>
    <rPh sb="0" eb="2">
      <t>デンキ</t>
    </rPh>
    <rPh sb="2" eb="4">
      <t>ケイソウ</t>
    </rPh>
    <rPh sb="4" eb="6">
      <t>セツビ</t>
    </rPh>
    <phoneticPr fontId="4"/>
  </si>
  <si>
    <t>堆肥化設備</t>
    <rPh sb="0" eb="3">
      <t>タイヒカ</t>
    </rPh>
    <rPh sb="3" eb="5">
      <t>セツビ</t>
    </rPh>
    <phoneticPr fontId="4"/>
  </si>
  <si>
    <t>完熟堆肥</t>
    <rPh sb="0" eb="4">
      <t>カンジュクタイヒ</t>
    </rPh>
    <phoneticPr fontId="4"/>
  </si>
  <si>
    <t>液肥</t>
    <rPh sb="0" eb="2">
      <t>エキヒ</t>
    </rPh>
    <phoneticPr fontId="4"/>
  </si>
  <si>
    <t>再生敷料</t>
    <rPh sb="0" eb="2">
      <t>サイセイ</t>
    </rPh>
    <rPh sb="2" eb="4">
      <t>シキリョウ</t>
    </rPh>
    <phoneticPr fontId="4"/>
  </si>
  <si>
    <t>t/日</t>
    <rPh sb="2" eb="3">
      <t>ニチ</t>
    </rPh>
    <phoneticPr fontId="5"/>
  </si>
  <si>
    <t>法律事務所、土地家屋調査士事務所、経営コンサルタント業、土木建築サービス業、機械設計業、その他の専門サービス業</t>
    <phoneticPr fontId="4"/>
  </si>
  <si>
    <t>原料前処理機器製造業、メタン発酵槽設備製造業、生産用機械器具製造業、上記に当てはまらない設備</t>
    <rPh sb="17" eb="19">
      <t>セツビ</t>
    </rPh>
    <rPh sb="19" eb="22">
      <t>セイゾウギョウ</t>
    </rPh>
    <rPh sb="34" eb="36">
      <t>ジョウキ</t>
    </rPh>
    <rPh sb="37" eb="38">
      <t>ア</t>
    </rPh>
    <rPh sb="44" eb="46">
      <t>セツビ</t>
    </rPh>
    <phoneticPr fontId="4"/>
  </si>
  <si>
    <t>乳牛排泄物</t>
    <rPh sb="0" eb="2">
      <t>ニュウギュウ</t>
    </rPh>
    <rPh sb="2" eb="4">
      <t>ハイセツ</t>
    </rPh>
    <rPh sb="4" eb="5">
      <t>ブツ</t>
    </rPh>
    <phoneticPr fontId="4"/>
  </si>
  <si>
    <t>②建設関連の
地域事業者利益</t>
    <rPh sb="1" eb="3">
      <t>ケンセツ</t>
    </rPh>
    <rPh sb="3" eb="5">
      <t>カンレン</t>
    </rPh>
    <rPh sb="7" eb="9">
      <t>チイキ</t>
    </rPh>
    <rPh sb="9" eb="12">
      <t>ジギョウシャ</t>
    </rPh>
    <rPh sb="12" eb="14">
      <t>リエキ</t>
    </rPh>
    <phoneticPr fontId="4"/>
  </si>
  <si>
    <t>③運転・維持関連の
地域事業者利益</t>
    <rPh sb="1" eb="3">
      <t>ウンテン</t>
    </rPh>
    <rPh sb="4" eb="6">
      <t>イジ</t>
    </rPh>
    <rPh sb="6" eb="8">
      <t>カンレン</t>
    </rPh>
    <rPh sb="10" eb="12">
      <t>チイキ</t>
    </rPh>
    <rPh sb="12" eb="15">
      <t>ジギョウシャ</t>
    </rPh>
    <rPh sb="15" eb="17">
      <t>リエキ</t>
    </rPh>
    <phoneticPr fontId="4"/>
  </si>
  <si>
    <t>⑦廃棄物受入元の
処理委託費用削減効果</t>
    <rPh sb="1" eb="4">
      <t>ハイキブツ</t>
    </rPh>
    <rPh sb="4" eb="6">
      <t>ウケイレ</t>
    </rPh>
    <rPh sb="6" eb="7">
      <t>モト</t>
    </rPh>
    <rPh sb="9" eb="11">
      <t>ショリ</t>
    </rPh>
    <rPh sb="15" eb="17">
      <t>サクゲン</t>
    </rPh>
    <phoneticPr fontId="4"/>
  </si>
  <si>
    <t>⑧需要家のエネルギー費用
削減効果</t>
    <rPh sb="1" eb="4">
      <t>ジュヨウカ</t>
    </rPh>
    <rPh sb="10" eb="12">
      <t>ヒヨウ</t>
    </rPh>
    <rPh sb="13" eb="15">
      <t>サクゲン</t>
    </rPh>
    <rPh sb="15" eb="17">
      <t>コウカ</t>
    </rPh>
    <phoneticPr fontId="4"/>
  </si>
  <si>
    <t>①バイオマス事業者の最終利益
（地域外配当減算後）</t>
  </si>
  <si>
    <t>初期投資支出ー地域内経済効果を踏まえた累積収支</t>
    <rPh sb="0" eb="4">
      <t>ショキトウシ</t>
    </rPh>
    <rPh sb="4" eb="6">
      <t>シシュツ</t>
    </rPh>
    <rPh sb="7" eb="10">
      <t>チイキナイ</t>
    </rPh>
    <rPh sb="10" eb="14">
      <t>ケイザイコウカ</t>
    </rPh>
    <rPh sb="15" eb="16">
      <t>フ</t>
    </rPh>
    <rPh sb="19" eb="21">
      <t>ルイセキ</t>
    </rPh>
    <rPh sb="21" eb="23">
      <t>シュウシ</t>
    </rPh>
    <phoneticPr fontId="4"/>
  </si>
  <si>
    <t xml:space="preserve"> ①バイオマス事業者（地域内配当）</t>
    <rPh sb="7" eb="10">
      <t>ジギョウシャ</t>
    </rPh>
    <rPh sb="11" eb="14">
      <t>チイキナイ</t>
    </rPh>
    <rPh sb="14" eb="16">
      <t>ハイトウ</t>
    </rPh>
    <phoneticPr fontId="4"/>
  </si>
  <si>
    <t>　　STEP2までの事業利益に地域内スポンサーの出資比率を乗算したもの。バイオマス事業の実施にあたり地域外のスポンサーからの出資が多い場合、</t>
    <rPh sb="10" eb="12">
      <t>ジギョウ</t>
    </rPh>
    <rPh sb="12" eb="14">
      <t>リエキ</t>
    </rPh>
    <rPh sb="15" eb="18">
      <t>チイキナイ</t>
    </rPh>
    <rPh sb="24" eb="28">
      <t>シュッシヒリツ</t>
    </rPh>
    <rPh sb="29" eb="31">
      <t>ジョウサン</t>
    </rPh>
    <rPh sb="41" eb="43">
      <t>ジギョウ</t>
    </rPh>
    <rPh sb="44" eb="46">
      <t>ジッシ</t>
    </rPh>
    <rPh sb="50" eb="53">
      <t>チイキガイ</t>
    </rPh>
    <rPh sb="62" eb="64">
      <t>シュッシ</t>
    </rPh>
    <rPh sb="65" eb="66">
      <t>オオ</t>
    </rPh>
    <rPh sb="67" eb="69">
      <t>バアイ</t>
    </rPh>
    <phoneticPr fontId="4"/>
  </si>
  <si>
    <t xml:space="preserve">    事業利益が地域内の収益とならない場合がある。</t>
    <phoneticPr fontId="5"/>
  </si>
  <si>
    <t xml:space="preserve"> ③運転・維持事業者利益</t>
    <rPh sb="2" eb="4">
      <t>ウンテン</t>
    </rPh>
    <rPh sb="5" eb="7">
      <t>イジ</t>
    </rPh>
    <rPh sb="7" eb="10">
      <t>ジギョウシャ</t>
    </rPh>
    <rPh sb="10" eb="12">
      <t>リエキ</t>
    </rPh>
    <phoneticPr fontId="4"/>
  </si>
  <si>
    <t xml:space="preserve"> ④雇用効果（可処分所得）</t>
    <rPh sb="2" eb="4">
      <t>コヨウ</t>
    </rPh>
    <rPh sb="4" eb="6">
      <t>コウカ</t>
    </rPh>
    <rPh sb="7" eb="12">
      <t>カショブンショトク</t>
    </rPh>
    <phoneticPr fontId="4"/>
  </si>
  <si>
    <t xml:space="preserve"> ⑤地方税</t>
    <rPh sb="2" eb="5">
      <t>チホウゼイ</t>
    </rPh>
    <phoneticPr fontId="4"/>
  </si>
  <si>
    <t xml:space="preserve"> ⑥金融機関利息収入</t>
    <rPh sb="2" eb="6">
      <t>キンユウキカン</t>
    </rPh>
    <rPh sb="6" eb="8">
      <t>リソク</t>
    </rPh>
    <rPh sb="8" eb="10">
      <t>シュウニュウ</t>
    </rPh>
    <phoneticPr fontId="4"/>
  </si>
  <si>
    <t xml:space="preserve"> ⑦バイオマス原料提供者経済効果</t>
    <rPh sb="7" eb="9">
      <t>ゲンリョウ</t>
    </rPh>
    <rPh sb="9" eb="11">
      <t>テイキョウ</t>
    </rPh>
    <rPh sb="11" eb="12">
      <t>シャ</t>
    </rPh>
    <rPh sb="12" eb="16">
      <t>ケイザイコウカ</t>
    </rPh>
    <phoneticPr fontId="4"/>
  </si>
  <si>
    <t xml:space="preserve"> ⑧エネルギー費用削減効果</t>
    <rPh sb="7" eb="11">
      <t>ヒヨウサクゲン</t>
    </rPh>
    <rPh sb="11" eb="13">
      <t>コウカ</t>
    </rPh>
    <phoneticPr fontId="4"/>
  </si>
  <si>
    <t>↑必要に応じて修正</t>
    <rPh sb="1" eb="3">
      <t>ヒツヨウ</t>
    </rPh>
    <rPh sb="4" eb="5">
      <t>オウ</t>
    </rPh>
    <rPh sb="7" eb="9">
      <t>シュウセイ</t>
    </rPh>
    <phoneticPr fontId="5"/>
  </si>
  <si>
    <t>○単年度収支（20年間合計値を平均、グラフの費目は適宜フィルター機能で変更）</t>
    <rPh sb="22" eb="24">
      <t>ヒモク</t>
    </rPh>
    <rPh sb="25" eb="27">
      <t>テキギ</t>
    </rPh>
    <rPh sb="32" eb="34">
      <t>キノウ</t>
    </rPh>
    <rPh sb="35" eb="37">
      <t>ヘンコウ</t>
    </rPh>
    <phoneticPr fontId="5"/>
  </si>
  <si>
    <t>ガス・熱供給・水道業</t>
  </si>
  <si>
    <t>その他のサービス業</t>
  </si>
  <si>
    <t>電気機械器具製造業</t>
  </si>
  <si>
    <t>地域経済効果（バイオマス事業者の利益を除く）</t>
    <rPh sb="0" eb="6">
      <t>チイキケイ</t>
    </rPh>
    <rPh sb="12" eb="15">
      <t>ジギョウシャ</t>
    </rPh>
    <rPh sb="16" eb="18">
      <t>リエキ</t>
    </rPh>
    <rPh sb="19" eb="20">
      <t>ノゾ</t>
    </rPh>
    <phoneticPr fontId="4"/>
  </si>
  <si>
    <t>土木建設工事</t>
    <rPh sb="0" eb="4">
      <t>ドボクケン</t>
    </rPh>
    <rPh sb="4" eb="6">
      <t>コウジ</t>
    </rPh>
    <phoneticPr fontId="4"/>
  </si>
  <si>
    <t>地域内金融機関の内訳</t>
    <rPh sb="0" eb="3">
      <t>チイキナイ</t>
    </rPh>
    <rPh sb="3" eb="7">
      <t>キンユウキカン</t>
    </rPh>
    <rPh sb="8" eb="10">
      <t>ウチワケ</t>
    </rPh>
    <phoneticPr fontId="4"/>
  </si>
  <si>
    <t>受入供給設備製造業、燃焼設備製造業、給排水設備製造業、燃焼ガス冷却設備製造業、排ガス処理設備製造業、通風設備製造業、燃焼灰処理設備製造業、余剰熱利用設備製造業</t>
    <rPh sb="0" eb="2">
      <t>ウケイレ</t>
    </rPh>
    <rPh sb="2" eb="4">
      <t>キョウキュウ</t>
    </rPh>
    <rPh sb="4" eb="6">
      <t>セツビ</t>
    </rPh>
    <rPh sb="6" eb="8">
      <t>セイゾウ</t>
    </rPh>
    <rPh sb="8" eb="9">
      <t>ギョウ</t>
    </rPh>
    <rPh sb="18" eb="23">
      <t>キュウハイスイセツビ</t>
    </rPh>
    <rPh sb="23" eb="25">
      <t>セイゾウ</t>
    </rPh>
    <rPh sb="25" eb="26">
      <t>ギョウ</t>
    </rPh>
    <rPh sb="27" eb="29">
      <t>ネンショウ</t>
    </rPh>
    <rPh sb="31" eb="33">
      <t>レイキャク</t>
    </rPh>
    <rPh sb="33" eb="35">
      <t>セツビ</t>
    </rPh>
    <rPh sb="35" eb="38">
      <t>セイゾウギョウ</t>
    </rPh>
    <rPh sb="39" eb="40">
      <t>ハイ</t>
    </rPh>
    <rPh sb="42" eb="44">
      <t>ショリ</t>
    </rPh>
    <rPh sb="44" eb="46">
      <t>セツビ</t>
    </rPh>
    <rPh sb="46" eb="49">
      <t>セイゾウギョウ</t>
    </rPh>
    <rPh sb="50" eb="52">
      <t>ツウフウ</t>
    </rPh>
    <rPh sb="52" eb="54">
      <t>セツビ</t>
    </rPh>
    <rPh sb="54" eb="57">
      <t>セイゾウギョウ</t>
    </rPh>
    <rPh sb="58" eb="61">
      <t>ネンショウハイ</t>
    </rPh>
    <rPh sb="61" eb="63">
      <t>ショリ</t>
    </rPh>
    <rPh sb="63" eb="65">
      <t>セツビ</t>
    </rPh>
    <rPh sb="65" eb="68">
      <t>セイゾウギョウ</t>
    </rPh>
    <rPh sb="69" eb="71">
      <t>ヨジョウ</t>
    </rPh>
    <rPh sb="71" eb="72">
      <t>ネツ</t>
    </rPh>
    <rPh sb="72" eb="74">
      <t>リヨウ</t>
    </rPh>
    <rPh sb="74" eb="76">
      <t>セツビ</t>
    </rPh>
    <rPh sb="76" eb="79">
      <t>セイゾウギョウ</t>
    </rPh>
    <phoneticPr fontId="4"/>
  </si>
  <si>
    <t>地域内の事業者の売上に占める雇用所得・営業余剰の割合は業種ごとに法人企業統計情報をもとに作成しています。</t>
    <rPh sb="0" eb="3">
      <t>チイキナイ</t>
    </rPh>
    <rPh sb="4" eb="7">
      <t>ジギョウシャ</t>
    </rPh>
    <rPh sb="8" eb="10">
      <t>ウリアゲ</t>
    </rPh>
    <rPh sb="11" eb="12">
      <t>シ</t>
    </rPh>
    <rPh sb="14" eb="16">
      <t>コヨウ</t>
    </rPh>
    <rPh sb="16" eb="18">
      <t>ショトク</t>
    </rPh>
    <rPh sb="19" eb="21">
      <t>エイギョウ</t>
    </rPh>
    <rPh sb="21" eb="23">
      <t>ヨジョウ</t>
    </rPh>
    <rPh sb="24" eb="26">
      <t>ワリアイ</t>
    </rPh>
    <rPh sb="27" eb="29">
      <t>ギョウシュ</t>
    </rPh>
    <phoneticPr fontId="4"/>
  </si>
  <si>
    <t>当てはまらない業種や、該当事業が不明な場合は適宜追加項目に記入し想定してください。</t>
    <rPh sb="0" eb="1">
      <t>ア</t>
    </rPh>
    <rPh sb="7" eb="9">
      <t>ギョウシュ</t>
    </rPh>
    <rPh sb="11" eb="13">
      <t>ガイトウ</t>
    </rPh>
    <rPh sb="13" eb="15">
      <t>ジギョウ</t>
    </rPh>
    <rPh sb="16" eb="18">
      <t>フメイ</t>
    </rPh>
    <rPh sb="19" eb="21">
      <t>バアイ</t>
    </rPh>
    <rPh sb="22" eb="24">
      <t>テキギ</t>
    </rPh>
    <rPh sb="24" eb="26">
      <t>ツイカ</t>
    </rPh>
    <rPh sb="26" eb="28">
      <t>コウモク</t>
    </rPh>
    <rPh sb="29" eb="31">
      <t>キニュウ</t>
    </rPh>
    <rPh sb="32" eb="34">
      <t>ソウテイ</t>
    </rPh>
    <phoneticPr fontId="4"/>
  </si>
  <si>
    <t>変更がある場合は計算条件入力シートから変更</t>
    <phoneticPr fontId="5"/>
  </si>
  <si>
    <t>事業出資比率の内訳</t>
    <rPh sb="0" eb="2">
      <t>ジギョウ</t>
    </rPh>
    <rPh sb="2" eb="6">
      <t>シュッシヒリツ</t>
    </rPh>
    <rPh sb="7" eb="9">
      <t>ウチワケ</t>
    </rPh>
    <phoneticPr fontId="5"/>
  </si>
  <si>
    <t>地域外からの出資額</t>
    <rPh sb="0" eb="2">
      <t>チイキ</t>
    </rPh>
    <rPh sb="2" eb="3">
      <t>ガイ</t>
    </rPh>
    <rPh sb="6" eb="8">
      <t>シュッシ</t>
    </rPh>
    <rPh sb="8" eb="9">
      <t>ガク</t>
    </rPh>
    <phoneticPr fontId="4"/>
  </si>
  <si>
    <t>NEDOでは「バイオマスエネルギー導入に係る技術指針・導入要件」の読者を対象に、構想段階において簡易的に事業性および地域経済性を評価頂けるよう開発した「事業性・地域経済性評価ツール」を公開しています。</t>
    <phoneticPr fontId="4"/>
  </si>
  <si>
    <t>＜注意事項＞</t>
    <phoneticPr fontId="4"/>
  </si>
  <si>
    <t>産業連鎖分析については「バイオマスエネルギー地域自立システムの導入要件・技術指針 第5版　実践編（メタン発酵系バイオマス）」の第１部４章4.2項を参照ください。</t>
    <rPh sb="0" eb="2">
      <t>サンギョウ</t>
    </rPh>
    <rPh sb="2" eb="4">
      <t>レンサ</t>
    </rPh>
    <rPh sb="4" eb="6">
      <t>ブンセキ</t>
    </rPh>
    <rPh sb="22" eb="24">
      <t>チイキ</t>
    </rPh>
    <rPh sb="31" eb="33">
      <t>ドウニュウ</t>
    </rPh>
    <rPh sb="33" eb="35">
      <t>ヨウケン</t>
    </rPh>
    <rPh sb="36" eb="38">
      <t>ギジュツ</t>
    </rPh>
    <rPh sb="38" eb="40">
      <t>シシン</t>
    </rPh>
    <rPh sb="41" eb="42">
      <t>ダイ</t>
    </rPh>
    <rPh sb="43" eb="44">
      <t>ハン</t>
    </rPh>
    <rPh sb="45" eb="48">
      <t>ジッセンヘン</t>
    </rPh>
    <rPh sb="52" eb="54">
      <t>ハッコウ</t>
    </rPh>
    <rPh sb="54" eb="55">
      <t>ケイ</t>
    </rPh>
    <rPh sb="63" eb="64">
      <t>ダイ</t>
    </rPh>
    <rPh sb="65" eb="66">
      <t>ブ</t>
    </rPh>
    <rPh sb="67" eb="68">
      <t>ショウ</t>
    </rPh>
    <rPh sb="71" eb="72">
      <t>コウ</t>
    </rPh>
    <rPh sb="73" eb="75">
      <t>サンショウ</t>
    </rPh>
    <phoneticPr fontId="4"/>
  </si>
  <si>
    <t>t/日</t>
  </si>
  <si>
    <t>t/日</t>
    <phoneticPr fontId="5"/>
  </si>
  <si>
    <t>円/t</t>
    <phoneticPr fontId="5"/>
  </si>
  <si>
    <t>日/年</t>
    <rPh sb="0" eb="1">
      <t>ニチ</t>
    </rPh>
    <rPh sb="2" eb="3">
      <t>ネン</t>
    </rPh>
    <phoneticPr fontId="5"/>
  </si>
  <si>
    <t>時間/年</t>
    <rPh sb="0" eb="2">
      <t>ジカン</t>
    </rPh>
    <rPh sb="3" eb="4">
      <t>ネン</t>
    </rPh>
    <phoneticPr fontId="5"/>
  </si>
  <si>
    <t>円/kWh</t>
    <rPh sb="0" eb="1">
      <t>エン</t>
    </rPh>
    <phoneticPr fontId="5"/>
  </si>
  <si>
    <t>円/MJ</t>
    <rPh sb="0" eb="1">
      <t>エン</t>
    </rPh>
    <phoneticPr fontId="5"/>
  </si>
  <si>
    <t>MJ/日</t>
    <rPh sb="3" eb="4">
      <t>ニチ</t>
    </rPh>
    <phoneticPr fontId="5"/>
  </si>
  <si>
    <t>円/t</t>
    <rPh sb="0" eb="1">
      <t>エン</t>
    </rPh>
    <phoneticPr fontId="5"/>
  </si>
  <si>
    <t>千円/年</t>
  </si>
  <si>
    <t>バイオガス製造量</t>
    <phoneticPr fontId="5"/>
  </si>
  <si>
    <t>円/（単位を入力）</t>
    <rPh sb="0" eb="1">
      <t>エン</t>
    </rPh>
    <rPh sb="3" eb="5">
      <t>タンイ</t>
    </rPh>
    <rPh sb="6" eb="8">
      <t>ニュウリョク</t>
    </rPh>
    <phoneticPr fontId="5"/>
  </si>
  <si>
    <t>計算条件の入力について不明な情報がある場合は、地域経済性分析ツール（入門編、メタン発酵系バイオマス）をご利用ください。（出力には一定の想定が含まれていることにご留意ください）</t>
    <rPh sb="0" eb="2">
      <t>ケイサン</t>
    </rPh>
    <rPh sb="2" eb="4">
      <t>ジョウケン</t>
    </rPh>
    <rPh sb="5" eb="7">
      <t>ニュウリョク</t>
    </rPh>
    <rPh sb="11" eb="13">
      <t>フメイ</t>
    </rPh>
    <rPh sb="14" eb="16">
      <t>ジョウホウ</t>
    </rPh>
    <rPh sb="19" eb="21">
      <t>バアイ</t>
    </rPh>
    <rPh sb="23" eb="27">
      <t>チイキケイザイ</t>
    </rPh>
    <rPh sb="27" eb="28">
      <t>セイ</t>
    </rPh>
    <rPh sb="28" eb="30">
      <t>ブンセキ</t>
    </rPh>
    <rPh sb="34" eb="37">
      <t>ニュウモンヘン</t>
    </rPh>
    <rPh sb="41" eb="43">
      <t>ハッコウ</t>
    </rPh>
    <rPh sb="43" eb="44">
      <t>ケイ</t>
    </rPh>
    <rPh sb="52" eb="54">
      <t>リヨウ</t>
    </rPh>
    <rPh sb="60" eb="62">
      <t>シュツリョク</t>
    </rPh>
    <rPh sb="64" eb="66">
      <t>イッテイ</t>
    </rPh>
    <rPh sb="67" eb="69">
      <t>ソウテイ</t>
    </rPh>
    <rPh sb="70" eb="71">
      <t>フク</t>
    </rPh>
    <rPh sb="80" eb="82">
      <t>リュウイ</t>
    </rPh>
    <phoneticPr fontId="4"/>
  </si>
  <si>
    <t>バイオガス製造量</t>
    <rPh sb="5" eb="8">
      <t>セイゾウリョウ</t>
    </rPh>
    <phoneticPr fontId="5"/>
  </si>
  <si>
    <t>バイオガス熱量</t>
    <rPh sb="5" eb="6">
      <t>ネツ</t>
    </rPh>
    <rPh sb="6" eb="7">
      <t>リョウ</t>
    </rPh>
    <phoneticPr fontId="5"/>
  </si>
  <si>
    <t>バイオガス熱量から得られる電力の割合</t>
    <rPh sb="5" eb="6">
      <t>ネツ</t>
    </rPh>
    <rPh sb="6" eb="7">
      <t>リョウ</t>
    </rPh>
    <rPh sb="9" eb="10">
      <t>エ</t>
    </rPh>
    <rPh sb="13" eb="15">
      <t>デンリョク</t>
    </rPh>
    <rPh sb="16" eb="18">
      <t>ワリアイ</t>
    </rPh>
    <phoneticPr fontId="4"/>
  </si>
  <si>
    <t>バイオガス熱量から得られる熱量の割合</t>
    <rPh sb="13" eb="14">
      <t>ネツ</t>
    </rPh>
    <rPh sb="14" eb="15">
      <t>リョウ</t>
    </rPh>
    <phoneticPr fontId="4"/>
  </si>
  <si>
    <t xml:space="preserve"> ②建設関連事業者の事業利益</t>
    <rPh sb="2" eb="4">
      <t>ケンセツ</t>
    </rPh>
    <rPh sb="4" eb="6">
      <t>カンレン</t>
    </rPh>
    <rPh sb="6" eb="9">
      <t>ジギョウシャ</t>
    </rPh>
    <rPh sb="10" eb="14">
      <t>ジギョウリエキ</t>
    </rPh>
    <phoneticPr fontId="4"/>
  </si>
  <si>
    <t>　　通常、海外製設備の場合は地域経済効果に繋がりにくい。工事費用などを地域事業者に委託によって経済効果の増大に寄与できる可能性がある。</t>
    <rPh sb="2" eb="4">
      <t>ツウジョウ</t>
    </rPh>
    <rPh sb="5" eb="7">
      <t>カイガイ</t>
    </rPh>
    <rPh sb="7" eb="8">
      <t>セイ</t>
    </rPh>
    <rPh sb="8" eb="10">
      <t>セツビ</t>
    </rPh>
    <rPh sb="11" eb="13">
      <t>バアイ</t>
    </rPh>
    <rPh sb="60" eb="63">
      <t>カノウセイ</t>
    </rPh>
    <phoneticPr fontId="4"/>
  </si>
  <si>
    <t>　　地域外のメーカーの設備を導入する場合、可能な限り運転管理を地域内事業者で内制化できることが経済効果を高めるうえで望ましい。</t>
    <rPh sb="2" eb="4">
      <t>チイキ</t>
    </rPh>
    <rPh sb="4" eb="5">
      <t>ガイ</t>
    </rPh>
    <rPh sb="11" eb="13">
      <t>セツビ</t>
    </rPh>
    <rPh sb="14" eb="16">
      <t>ドウニュウ</t>
    </rPh>
    <rPh sb="18" eb="20">
      <t>バアイ</t>
    </rPh>
    <rPh sb="21" eb="23">
      <t>カノウ</t>
    </rPh>
    <rPh sb="24" eb="25">
      <t>カギ</t>
    </rPh>
    <rPh sb="26" eb="28">
      <t>ウンテン</t>
    </rPh>
    <rPh sb="28" eb="30">
      <t>カンリ</t>
    </rPh>
    <rPh sb="31" eb="34">
      <t>チイキナイ</t>
    </rPh>
    <rPh sb="34" eb="37">
      <t>ジギョウシャ</t>
    </rPh>
    <rPh sb="38" eb="40">
      <t>ナイセイ</t>
    </rPh>
    <rPh sb="40" eb="41">
      <t>カ</t>
    </rPh>
    <rPh sb="58" eb="59">
      <t>ノゾ</t>
    </rPh>
    <phoneticPr fontId="4"/>
  </si>
  <si>
    <t>　　この収入見込みから助成金を設定し、バイオマス事業の促進を検討することも可能である。</t>
    <rPh sb="37" eb="39">
      <t>カノウ</t>
    </rPh>
    <phoneticPr fontId="4"/>
  </si>
  <si>
    <t>　　地域のバイオマス利活用の社会的意義や環境価値を考慮し、排出者が従来価格よりも高値で処理委託する例も存在する。</t>
    <rPh sb="29" eb="32">
      <t>ハイシュツシャ</t>
    </rPh>
    <phoneticPr fontId="4"/>
  </si>
  <si>
    <t>　・　関連事業者の事業利益や可処分所得、地方税の計算結果は法人企業統計等をもとに設定した一般値であり実際には個別の地域毎に異なる。</t>
    <rPh sb="3" eb="5">
      <t>カンレン</t>
    </rPh>
    <rPh sb="5" eb="8">
      <t>ジギョウシャ</t>
    </rPh>
    <rPh sb="9" eb="13">
      <t>ジギョウリエキ</t>
    </rPh>
    <rPh sb="14" eb="19">
      <t>カショブンショトク</t>
    </rPh>
    <rPh sb="20" eb="23">
      <t>チホウゼイ</t>
    </rPh>
    <rPh sb="24" eb="26">
      <t>ケイサン</t>
    </rPh>
    <rPh sb="26" eb="28">
      <t>ケッカ</t>
    </rPh>
    <rPh sb="29" eb="31">
      <t>ホウジン</t>
    </rPh>
    <rPh sb="31" eb="33">
      <t>キギョウ</t>
    </rPh>
    <rPh sb="33" eb="35">
      <t>トウケイ</t>
    </rPh>
    <rPh sb="35" eb="36">
      <t>トウ</t>
    </rPh>
    <rPh sb="40" eb="42">
      <t>セッテイ</t>
    </rPh>
    <rPh sb="44" eb="46">
      <t>イッパン</t>
    </rPh>
    <rPh sb="46" eb="47">
      <t>アタイ</t>
    </rPh>
    <rPh sb="50" eb="52">
      <t>ジッサイ</t>
    </rPh>
    <rPh sb="54" eb="56">
      <t>コベツ</t>
    </rPh>
    <rPh sb="57" eb="59">
      <t>チイキ</t>
    </rPh>
    <rPh sb="59" eb="60">
      <t>マイ</t>
    </rPh>
    <rPh sb="61" eb="62">
      <t>コト</t>
    </rPh>
    <phoneticPr fontId="4"/>
  </si>
  <si>
    <t>　　 そのため、本試算結果は正確な地域内経済効果を保証するものではないことに留意されたい。</t>
    <rPh sb="8" eb="9">
      <t>ホン</t>
    </rPh>
    <rPh sb="9" eb="11">
      <t>シサン</t>
    </rPh>
    <rPh sb="11" eb="13">
      <t>ケッカ</t>
    </rPh>
    <phoneticPr fontId="4"/>
  </si>
  <si>
    <t>　・　想定する地域内にガス事業者や電気事業者、廃棄物事業者等が既に存在する場合、バイオマス事業の開始によってこれらの収益が逸失されることに注意が必要</t>
    <rPh sb="3" eb="5">
      <t>ソウテイ</t>
    </rPh>
    <rPh sb="7" eb="9">
      <t>チイキ</t>
    </rPh>
    <rPh sb="9" eb="10">
      <t>ナイ</t>
    </rPh>
    <rPh sb="13" eb="16">
      <t>ジギョウシャ</t>
    </rPh>
    <rPh sb="17" eb="19">
      <t>デンキ</t>
    </rPh>
    <rPh sb="19" eb="22">
      <t>ジギョウシャ</t>
    </rPh>
    <rPh sb="23" eb="26">
      <t>ハイキブツ</t>
    </rPh>
    <rPh sb="26" eb="29">
      <t>ジギョウシャ</t>
    </rPh>
    <rPh sb="29" eb="30">
      <t>トウ</t>
    </rPh>
    <rPh sb="31" eb="32">
      <t>スデ</t>
    </rPh>
    <rPh sb="33" eb="35">
      <t>ソンザイ</t>
    </rPh>
    <rPh sb="37" eb="39">
      <t>バアイ</t>
    </rPh>
    <rPh sb="45" eb="47">
      <t>ジギョウ</t>
    </rPh>
    <rPh sb="48" eb="50">
      <t>カイシ</t>
    </rPh>
    <rPh sb="58" eb="60">
      <t>シュウエキ</t>
    </rPh>
    <rPh sb="69" eb="71">
      <t>チュウイ</t>
    </rPh>
    <rPh sb="72" eb="74">
      <t>ヒツヨウ</t>
    </rPh>
    <phoneticPr fontId="4"/>
  </si>
  <si>
    <t>　想定するバイオマス原料の安定的なメタン発酵可否および得られる熱量（ガス発生量）については、発酵試験等により把握する必要がある。</t>
    <rPh sb="1" eb="3">
      <t>ソウテイ</t>
    </rPh>
    <rPh sb="10" eb="12">
      <t>ゲンリョウ</t>
    </rPh>
    <rPh sb="13" eb="16">
      <t>アンテイテキ</t>
    </rPh>
    <rPh sb="20" eb="22">
      <t>ハッコウ</t>
    </rPh>
    <rPh sb="22" eb="24">
      <t>カヒ</t>
    </rPh>
    <rPh sb="27" eb="28">
      <t>エ</t>
    </rPh>
    <rPh sb="31" eb="33">
      <t>ネツリョウ</t>
    </rPh>
    <rPh sb="36" eb="38">
      <t>ハッセイ</t>
    </rPh>
    <rPh sb="38" eb="39">
      <t>リョウ</t>
    </rPh>
    <rPh sb="46" eb="48">
      <t>ハッコウ</t>
    </rPh>
    <rPh sb="48" eb="50">
      <t>シケン</t>
    </rPh>
    <rPh sb="50" eb="51">
      <t>トウ</t>
    </rPh>
    <rPh sb="54" eb="56">
      <t>ハアク</t>
    </rPh>
    <rPh sb="58" eb="60">
      <t>ヒツヨウ</t>
    </rPh>
    <phoneticPr fontId="4"/>
  </si>
  <si>
    <t>　また、事業期間中のバイオマス原料の調達可能量の想定が地域の実態と乖離した過大評価となっていないか確認が必要</t>
    <rPh sb="4" eb="6">
      <t>ジギョウ</t>
    </rPh>
    <rPh sb="6" eb="9">
      <t>キカンチュウ</t>
    </rPh>
    <rPh sb="15" eb="17">
      <t>ゲンリョウ</t>
    </rPh>
    <rPh sb="18" eb="20">
      <t>チョウタツ</t>
    </rPh>
    <rPh sb="20" eb="23">
      <t>カノウリョウ</t>
    </rPh>
    <rPh sb="24" eb="26">
      <t>ソウテイ</t>
    </rPh>
    <rPh sb="27" eb="29">
      <t>チイキ</t>
    </rPh>
    <rPh sb="30" eb="32">
      <t>ジッタイ</t>
    </rPh>
    <rPh sb="33" eb="35">
      <t>カイリ</t>
    </rPh>
    <rPh sb="37" eb="39">
      <t>カダイ</t>
    </rPh>
    <rPh sb="39" eb="41">
      <t>ヒョウカ</t>
    </rPh>
    <rPh sb="49" eb="51">
      <t>カクニン</t>
    </rPh>
    <rPh sb="52" eb="54">
      <t>ヒツヨウ</t>
    </rPh>
    <phoneticPr fontId="5"/>
  </si>
  <si>
    <t>　その他、法定点検（通常数年に1回）や事業期間中のメンテナンス費用増加率も考慮することが望ましい。</t>
    <phoneticPr fontId="4"/>
  </si>
  <si>
    <t>計算条件入力シートにおいて条件の入力、計算結果確認シートにて計算結果の確認を行います</t>
    <rPh sb="0" eb="2">
      <t>ケイサン</t>
    </rPh>
    <rPh sb="2" eb="4">
      <t>ジョウケン</t>
    </rPh>
    <rPh sb="4" eb="6">
      <t>ニュウリョク</t>
    </rPh>
    <rPh sb="13" eb="15">
      <t>ジョウケン</t>
    </rPh>
    <rPh sb="16" eb="18">
      <t>ニュウリョク</t>
    </rPh>
    <rPh sb="19" eb="23">
      <t>ケイサンケッカ</t>
    </rPh>
    <rPh sb="23" eb="25">
      <t>カクニン</t>
    </rPh>
    <rPh sb="30" eb="34">
      <t>ケイサンケッカ</t>
    </rPh>
    <rPh sb="35" eb="37">
      <t>カクニン</t>
    </rPh>
    <rPh sb="38" eb="39">
      <t>オコナ</t>
    </rPh>
    <phoneticPr fontId="4"/>
  </si>
  <si>
    <t>地域内の事業者の売上に占める雇用所得・営業余剰の割合は業種ごとに法人企業統計情報をもとに作成しています</t>
    <rPh sb="0" eb="3">
      <t>チイキナイ</t>
    </rPh>
    <rPh sb="4" eb="7">
      <t>ジギョウシャ</t>
    </rPh>
    <rPh sb="8" eb="10">
      <t>ウリアゲ</t>
    </rPh>
    <rPh sb="11" eb="12">
      <t>シ</t>
    </rPh>
    <rPh sb="14" eb="16">
      <t>コヨウ</t>
    </rPh>
    <rPh sb="16" eb="18">
      <t>ショトク</t>
    </rPh>
    <rPh sb="19" eb="21">
      <t>エイギョウ</t>
    </rPh>
    <rPh sb="21" eb="23">
      <t>ヨジョウ</t>
    </rPh>
    <rPh sb="24" eb="26">
      <t>ワリアイ</t>
    </rPh>
    <rPh sb="27" eb="29">
      <t>ギョウシュ</t>
    </rPh>
    <phoneticPr fontId="4"/>
  </si>
  <si>
    <t>地域の事業者においてこれらの数値が想定されている場合は適宜更新ください</t>
    <rPh sb="0" eb="2">
      <t>チイキ</t>
    </rPh>
    <rPh sb="3" eb="6">
      <t>ジギョウシャ</t>
    </rPh>
    <rPh sb="14" eb="16">
      <t>スウチ</t>
    </rPh>
    <rPh sb="17" eb="19">
      <t>ソウテイ</t>
    </rPh>
    <rPh sb="24" eb="26">
      <t>バアイ</t>
    </rPh>
    <rPh sb="27" eb="29">
      <t>テキギ</t>
    </rPh>
    <rPh sb="29" eb="31">
      <t>コウシン</t>
    </rPh>
    <phoneticPr fontId="4"/>
  </si>
  <si>
    <t>当てはまらない業種や、不明な業種があれば追加項目に記入ください</t>
    <rPh sb="0" eb="1">
      <t>ア</t>
    </rPh>
    <rPh sb="7" eb="9">
      <t>ギョウシュ</t>
    </rPh>
    <rPh sb="11" eb="13">
      <t>フメイ</t>
    </rPh>
    <rPh sb="14" eb="16">
      <t>ギョウシュ</t>
    </rPh>
    <rPh sb="20" eb="22">
      <t>ツイカ</t>
    </rPh>
    <rPh sb="22" eb="24">
      <t>コウモク</t>
    </rPh>
    <rPh sb="25" eb="27">
      <t>キニュウ</t>
    </rPh>
    <phoneticPr fontId="4"/>
  </si>
  <si>
    <t>地域経済性分析ツール（詳細編、メタン発酵系バイオマス）においては、“計算条件入力シート”に計算条件を入力いただくことで事業の経済性・地域経済波及効果がアウトプットシートに出力されるものとなっています。</t>
    <rPh sb="0" eb="4">
      <t>チイキケイザイ</t>
    </rPh>
    <rPh sb="4" eb="5">
      <t>セイ</t>
    </rPh>
    <rPh sb="5" eb="7">
      <t>ブンセキ</t>
    </rPh>
    <rPh sb="11" eb="13">
      <t>ショウサイ</t>
    </rPh>
    <rPh sb="13" eb="14">
      <t>ヘン</t>
    </rPh>
    <rPh sb="18" eb="20">
      <t>ハッコウ</t>
    </rPh>
    <rPh sb="20" eb="21">
      <t>ケイ</t>
    </rPh>
    <rPh sb="34" eb="36">
      <t>ケイサン</t>
    </rPh>
    <rPh sb="36" eb="38">
      <t>ジョウケン</t>
    </rPh>
    <rPh sb="38" eb="40">
      <t>ニュウリョク</t>
    </rPh>
    <rPh sb="45" eb="47">
      <t>ケイサン</t>
    </rPh>
    <rPh sb="47" eb="49">
      <t>ジョウケン</t>
    </rPh>
    <rPh sb="50" eb="52">
      <t>ニュウリョク</t>
    </rPh>
    <rPh sb="59" eb="61">
      <t>ジギョウ</t>
    </rPh>
    <rPh sb="62" eb="65">
      <t>ケイザイセイ</t>
    </rPh>
    <rPh sb="66" eb="68">
      <t>チイキ</t>
    </rPh>
    <rPh sb="68" eb="70">
      <t>ケイザイ</t>
    </rPh>
    <rPh sb="70" eb="72">
      <t>ハキュウ</t>
    </rPh>
    <rPh sb="72" eb="74">
      <t>コウカ</t>
    </rPh>
    <rPh sb="85" eb="86">
      <t>シュツ</t>
    </rPh>
    <rPh sb="86" eb="87">
      <t>リョク</t>
    </rPh>
    <phoneticPr fontId="4"/>
  </si>
  <si>
    <t>入門編の各種出力結果は調達価格算定等委員会やNEDOの地域自立システム化実証事業におけるFS報告書、事業者からのヒアリングをもとに想定した値となっており、</t>
    <rPh sb="0" eb="2">
      <t>ニュウモン</t>
    </rPh>
    <rPh sb="2" eb="3">
      <t>ヘン</t>
    </rPh>
    <rPh sb="4" eb="6">
      <t>カクシュ</t>
    </rPh>
    <rPh sb="6" eb="8">
      <t>シュツリョク</t>
    </rPh>
    <rPh sb="8" eb="10">
      <t>ケッカ</t>
    </rPh>
    <rPh sb="11" eb="13">
      <t>チョウタツ</t>
    </rPh>
    <rPh sb="13" eb="15">
      <t>カカク</t>
    </rPh>
    <rPh sb="15" eb="18">
      <t>サンテイナド</t>
    </rPh>
    <rPh sb="18" eb="21">
      <t>イインカイ</t>
    </rPh>
    <rPh sb="27" eb="29">
      <t>チイキ</t>
    </rPh>
    <rPh sb="29" eb="31">
      <t>ジリツ</t>
    </rPh>
    <rPh sb="35" eb="36">
      <t>カ</t>
    </rPh>
    <rPh sb="36" eb="38">
      <t>ジッショウ</t>
    </rPh>
    <rPh sb="38" eb="40">
      <t>ジギョウ</t>
    </rPh>
    <rPh sb="46" eb="49">
      <t>ホウコクショ</t>
    </rPh>
    <rPh sb="50" eb="53">
      <t>ジギョウシャ</t>
    </rPh>
    <rPh sb="65" eb="67">
      <t>ソウテイ</t>
    </rPh>
    <rPh sb="69" eb="70">
      <t>アタイ</t>
    </rPh>
    <phoneticPr fontId="4"/>
  </si>
  <si>
    <t>個別地域での実際の検討結果とは乖離する可能性があることにご留意ください。</t>
    <rPh sb="0" eb="2">
      <t>コベツ</t>
    </rPh>
    <rPh sb="2" eb="4">
      <t>チイキ</t>
    </rPh>
    <rPh sb="6" eb="8">
      <t>ジッサイ</t>
    </rPh>
    <rPh sb="9" eb="11">
      <t>ケントウ</t>
    </rPh>
    <rPh sb="11" eb="13">
      <t>ケッカ</t>
    </rPh>
    <rPh sb="15" eb="17">
      <t>カイリ</t>
    </rPh>
    <rPh sb="19" eb="22">
      <t>カノウセイ</t>
    </rPh>
    <rPh sb="29" eb="31">
      <t>リュウイ</t>
    </rPh>
    <phoneticPr fontId="4"/>
  </si>
  <si>
    <t>なお、地域経済波及効果は法人企業統計を用いた産業連鎖分析を基本として算出しております。（ここでの地域として、都道府県を想定しています）</t>
    <rPh sb="3" eb="7">
      <t>チイキケイザイ</t>
    </rPh>
    <rPh sb="7" eb="11">
      <t>ハキュウコウカ</t>
    </rPh>
    <rPh sb="12" eb="18">
      <t>ホウジンキギョウトウケイ</t>
    </rPh>
    <rPh sb="19" eb="20">
      <t>モチ</t>
    </rPh>
    <rPh sb="22" eb="24">
      <t>サンギョウ</t>
    </rPh>
    <rPh sb="24" eb="26">
      <t>レンサ</t>
    </rPh>
    <rPh sb="26" eb="28">
      <t>ブンセキ</t>
    </rPh>
    <rPh sb="29" eb="31">
      <t>キホン</t>
    </rPh>
    <rPh sb="34" eb="36">
      <t>サンシュツ</t>
    </rPh>
    <rPh sb="48" eb="50">
      <t>チイキ</t>
    </rPh>
    <rPh sb="54" eb="58">
      <t>トドウフケン</t>
    </rPh>
    <rPh sb="59" eb="61">
      <t>ソウテイ</t>
    </rPh>
    <phoneticPr fontId="4"/>
  </si>
  <si>
    <t>バイオマスエネルギーはサプライチェーンが非常に長く、多くの場合、他の再生可能エネルギー事業を上回る地域経済波及効果が存在します。</t>
    <rPh sb="20" eb="22">
      <t>ヒジョウ</t>
    </rPh>
    <rPh sb="23" eb="24">
      <t>ナガ</t>
    </rPh>
    <rPh sb="26" eb="27">
      <t>オオ</t>
    </rPh>
    <rPh sb="29" eb="31">
      <t>バアイ</t>
    </rPh>
    <rPh sb="32" eb="33">
      <t>ホカ</t>
    </rPh>
    <rPh sb="34" eb="43">
      <t>サイセイ</t>
    </rPh>
    <rPh sb="43" eb="45">
      <t>ジギョウ</t>
    </rPh>
    <rPh sb="46" eb="48">
      <t>ウワマワ</t>
    </rPh>
    <rPh sb="49" eb="51">
      <t>チイキ</t>
    </rPh>
    <rPh sb="51" eb="53">
      <t>ケイザイ</t>
    </rPh>
    <rPh sb="53" eb="55">
      <t>ハキュウ</t>
    </rPh>
    <rPh sb="55" eb="57">
      <t>コウカ</t>
    </rPh>
    <rPh sb="58" eb="60">
      <t>ソンザイ</t>
    </rPh>
    <phoneticPr fontId="4"/>
  </si>
  <si>
    <t>事業の検討状況によって「入門編」と「詳細編（本Excelファイル）」がございますので、はじめてバイオマス事業の検討を開始する方は「入門編」、ある程度の事業計画が定まってきた方は「詳細編」をご利用ください。</t>
    <rPh sb="22" eb="23">
      <t>ホン</t>
    </rPh>
    <phoneticPr fontId="4"/>
  </si>
  <si>
    <t>　メタン発酵設備以外にも系統接続費や土地造成費などの投資が必要となることもある。</t>
    <rPh sb="4" eb="6">
      <t>ハッコウ</t>
    </rPh>
    <rPh sb="6" eb="8">
      <t>セツビ</t>
    </rPh>
    <rPh sb="8" eb="10">
      <t>イガイ</t>
    </rPh>
    <rPh sb="12" eb="14">
      <t>ケイトウ</t>
    </rPh>
    <rPh sb="14" eb="16">
      <t>セツゾク</t>
    </rPh>
    <rPh sb="16" eb="17">
      <t>ヒ</t>
    </rPh>
    <rPh sb="18" eb="20">
      <t>トチ</t>
    </rPh>
    <rPh sb="20" eb="22">
      <t>ゾウセイ</t>
    </rPh>
    <rPh sb="22" eb="23">
      <t>ヒ</t>
    </rPh>
    <rPh sb="26" eb="28">
      <t>トウシ</t>
    </rPh>
    <rPh sb="29" eb="31">
      <t>ヒツヨウ</t>
    </rPh>
    <phoneticPr fontId="4"/>
  </si>
  <si>
    <t>　詳細な設備費用はFS段階で原料規模やエネルギー利用システムが決まり、基本設計を行った際に明確化することができる。</t>
    <rPh sb="1" eb="3">
      <t>ショウサイ</t>
    </rPh>
    <rPh sb="4" eb="6">
      <t>セツビ</t>
    </rPh>
    <rPh sb="6" eb="8">
      <t>ヒヨウ</t>
    </rPh>
    <rPh sb="11" eb="13">
      <t>ダンカイ</t>
    </rPh>
    <rPh sb="14" eb="16">
      <t>ゲンリョウ</t>
    </rPh>
    <rPh sb="16" eb="18">
      <t>キボ</t>
    </rPh>
    <rPh sb="24" eb="26">
      <t>リヨウ</t>
    </rPh>
    <rPh sb="31" eb="32">
      <t>キ</t>
    </rPh>
    <rPh sb="35" eb="37">
      <t>キホン</t>
    </rPh>
    <rPh sb="37" eb="39">
      <t>セッケイ</t>
    </rPh>
    <rPh sb="40" eb="41">
      <t>オコナ</t>
    </rPh>
    <rPh sb="43" eb="44">
      <t>サイ</t>
    </rPh>
    <rPh sb="45" eb="48">
      <t>メイカクカ</t>
    </rPh>
    <phoneticPr fontId="4"/>
  </si>
  <si>
    <t>　特に畜産系バイオマスの場合は既存の処理設備を活用することで初期投資額を抑える事例も存在する。</t>
    <phoneticPr fontId="4"/>
  </si>
  <si>
    <t>Point　原料費の想定における注意点</t>
    <rPh sb="6" eb="8">
      <t>ゲンリョウ</t>
    </rPh>
    <rPh sb="8" eb="9">
      <t>ヒ</t>
    </rPh>
    <rPh sb="10" eb="12">
      <t>ソウテイ</t>
    </rPh>
    <rPh sb="16" eb="19">
      <t>チュウイテン</t>
    </rPh>
    <phoneticPr fontId="4"/>
  </si>
  <si>
    <t>　　　　→　メタン発酵後の消化液の液肥利用ができない場合は水処理費用が発生する。外部に液肥として供給する場合は農家等との合意形成が必要となる。</t>
    <rPh sb="9" eb="11">
      <t>ハッコウ</t>
    </rPh>
    <rPh sb="11" eb="12">
      <t>ゴ</t>
    </rPh>
    <rPh sb="13" eb="15">
      <t>ショウカ</t>
    </rPh>
    <rPh sb="15" eb="16">
      <t>エキ</t>
    </rPh>
    <rPh sb="17" eb="19">
      <t>エキヒ</t>
    </rPh>
    <rPh sb="19" eb="21">
      <t>リヨウ</t>
    </rPh>
    <rPh sb="26" eb="28">
      <t>バアイ</t>
    </rPh>
    <rPh sb="29" eb="32">
      <t>ミズショリ</t>
    </rPh>
    <rPh sb="32" eb="34">
      <t>ヒヨウ</t>
    </rPh>
    <rPh sb="35" eb="37">
      <t>ハッセイ</t>
    </rPh>
    <rPh sb="40" eb="42">
      <t>ガイブ</t>
    </rPh>
    <rPh sb="43" eb="45">
      <t>エキヒ</t>
    </rPh>
    <rPh sb="48" eb="50">
      <t>キョウキュウ</t>
    </rPh>
    <rPh sb="52" eb="54">
      <t>バアイ</t>
    </rPh>
    <rPh sb="55" eb="57">
      <t>ノウカ</t>
    </rPh>
    <rPh sb="57" eb="58">
      <t>ナド</t>
    </rPh>
    <rPh sb="60" eb="62">
      <t>ゴウイ</t>
    </rPh>
    <rPh sb="62" eb="64">
      <t>ケイセイ</t>
    </rPh>
    <rPh sb="65" eb="67">
      <t>ヒツヨウ</t>
    </rPh>
    <phoneticPr fontId="4"/>
  </si>
  <si>
    <t>　　　　→　設備の保守・メンテナンスをできる限り内製化することにより、維持管理費用を削減することができる。</t>
    <rPh sb="6" eb="8">
      <t>セツビ</t>
    </rPh>
    <rPh sb="9" eb="11">
      <t>ホシュ</t>
    </rPh>
    <rPh sb="22" eb="23">
      <t>カギ</t>
    </rPh>
    <rPh sb="24" eb="27">
      <t>ナイセイカ</t>
    </rPh>
    <rPh sb="35" eb="39">
      <t>イジカンリ</t>
    </rPh>
    <rPh sb="39" eb="41">
      <t>ヒヨウ</t>
    </rPh>
    <rPh sb="42" eb="44">
      <t>サクゲン</t>
    </rPh>
    <phoneticPr fontId="4"/>
  </si>
  <si>
    <t>　　　　→　利用する原料（前処理の有無含む）やエネルギー利用方法、既存設備の有無により初期投資額が異なる。</t>
    <rPh sb="6" eb="8">
      <t>リヨウ</t>
    </rPh>
    <rPh sb="10" eb="12">
      <t>ゲンリョウ</t>
    </rPh>
    <rPh sb="13" eb="16">
      <t>マエショリ</t>
    </rPh>
    <rPh sb="17" eb="19">
      <t>ウム</t>
    </rPh>
    <rPh sb="19" eb="20">
      <t>フク</t>
    </rPh>
    <rPh sb="28" eb="30">
      <t>リヨウ</t>
    </rPh>
    <rPh sb="30" eb="32">
      <t>ホウホウ</t>
    </rPh>
    <rPh sb="33" eb="35">
      <t>キゾン</t>
    </rPh>
    <rPh sb="35" eb="37">
      <t>セツビ</t>
    </rPh>
    <rPh sb="38" eb="40">
      <t>ウム</t>
    </rPh>
    <rPh sb="43" eb="45">
      <t>ショキ</t>
    </rPh>
    <rPh sb="45" eb="47">
      <t>トウシ</t>
    </rPh>
    <rPh sb="47" eb="48">
      <t>ガク</t>
    </rPh>
    <rPh sb="49" eb="50">
      <t>コト</t>
    </rPh>
    <phoneticPr fontId="4"/>
  </si>
  <si>
    <t>　　　　→　地域の原料によっては安定的なメタン発酵が困難なものもあり、設備トラブルによる設備利用率低下を招く可能性がある。</t>
    <rPh sb="6" eb="8">
      <t>チイキ</t>
    </rPh>
    <rPh sb="9" eb="11">
      <t>ゲンリョウ</t>
    </rPh>
    <rPh sb="16" eb="19">
      <t>アンテイテキ</t>
    </rPh>
    <rPh sb="26" eb="28">
      <t>コンナン</t>
    </rPh>
    <rPh sb="35" eb="37">
      <t>セツビ</t>
    </rPh>
    <rPh sb="44" eb="49">
      <t>セツビリヨウリツ</t>
    </rPh>
    <rPh sb="49" eb="51">
      <t>テイカ</t>
    </rPh>
    <rPh sb="52" eb="53">
      <t>マネ</t>
    </rPh>
    <rPh sb="54" eb="57">
      <t>カノウセイ</t>
    </rPh>
    <phoneticPr fontId="4"/>
  </si>
  <si>
    <t>　メタン発酵事業におけるバイオマス原料は基本的に廃棄物が主体であり、既存の処理状況を確認のうえ調達・利用を検討する必要がある。</t>
    <rPh sb="4" eb="6">
      <t>ハッコウ</t>
    </rPh>
    <rPh sb="6" eb="8">
      <t>ジギョウ</t>
    </rPh>
    <rPh sb="17" eb="19">
      <t>ゲンリョウ</t>
    </rPh>
    <rPh sb="20" eb="23">
      <t>キホンテキ</t>
    </rPh>
    <rPh sb="24" eb="27">
      <t>ハイキブツ</t>
    </rPh>
    <rPh sb="28" eb="30">
      <t>シュタイ</t>
    </rPh>
    <rPh sb="34" eb="36">
      <t>キゾン</t>
    </rPh>
    <rPh sb="37" eb="39">
      <t>ショリ</t>
    </rPh>
    <rPh sb="39" eb="41">
      <t>ジョウキョウ</t>
    </rPh>
    <rPh sb="42" eb="44">
      <t>カクニン</t>
    </rPh>
    <rPh sb="47" eb="49">
      <t>チョウタツ</t>
    </rPh>
    <rPh sb="50" eb="52">
      <t>リヨウ</t>
    </rPh>
    <rPh sb="53" eb="55">
      <t>ケントウ</t>
    </rPh>
    <rPh sb="57" eb="59">
      <t>ヒツヨウ</t>
    </rPh>
    <phoneticPr fontId="4"/>
  </si>
  <si>
    <t>　想定するバイオマス原料が安定的にメタン発酵が可能か、どの程度ガス発生量（熱量）が確保できるかについて発酵試験などを実施し確認する必要がある。</t>
    <rPh sb="1" eb="3">
      <t>ソウテイ</t>
    </rPh>
    <rPh sb="10" eb="12">
      <t>ゲンリョウ</t>
    </rPh>
    <rPh sb="13" eb="16">
      <t>アンテイテキ</t>
    </rPh>
    <rPh sb="20" eb="22">
      <t>ハッコウ</t>
    </rPh>
    <rPh sb="23" eb="25">
      <t>カノウ</t>
    </rPh>
    <rPh sb="29" eb="31">
      <t>テイド</t>
    </rPh>
    <rPh sb="33" eb="35">
      <t>ハッセイ</t>
    </rPh>
    <rPh sb="35" eb="36">
      <t>リョウ</t>
    </rPh>
    <rPh sb="37" eb="39">
      <t>ネツリョウ</t>
    </rPh>
    <rPh sb="41" eb="43">
      <t>カクホ</t>
    </rPh>
    <rPh sb="51" eb="53">
      <t>ハッコウ</t>
    </rPh>
    <rPh sb="53" eb="55">
      <t>シケン</t>
    </rPh>
    <rPh sb="58" eb="60">
      <t>ジッシ</t>
    </rPh>
    <rPh sb="61" eb="63">
      <t>カクニン</t>
    </rPh>
    <rPh sb="65" eb="67">
      <t>ヒツヨウ</t>
    </rPh>
    <phoneticPr fontId="4"/>
  </si>
  <si>
    <t>　　事業開始前に同原料が廃棄物処理として廃棄されていた場合、処理委託費用の削減効果も得られる可能性がある。</t>
    <rPh sb="2" eb="6">
      <t>ジギョウカイシ</t>
    </rPh>
    <rPh sb="6" eb="7">
      <t>マエ</t>
    </rPh>
    <rPh sb="8" eb="11">
      <t>ドウゲンリョウ</t>
    </rPh>
    <rPh sb="12" eb="15">
      <t>ハイキブツ</t>
    </rPh>
    <rPh sb="15" eb="17">
      <t>ショリ</t>
    </rPh>
    <rPh sb="20" eb="22">
      <t>ハイキ</t>
    </rPh>
    <rPh sb="27" eb="29">
      <t>バアイ</t>
    </rPh>
    <rPh sb="30" eb="32">
      <t>ショリ</t>
    </rPh>
    <rPh sb="32" eb="34">
      <t>イタク</t>
    </rPh>
    <rPh sb="34" eb="36">
      <t>ヒヨウ</t>
    </rPh>
    <rPh sb="37" eb="39">
      <t>サクゲン</t>
    </rPh>
    <rPh sb="39" eb="41">
      <t>コウカ</t>
    </rPh>
    <rPh sb="42" eb="43">
      <t>エ</t>
    </rPh>
    <rPh sb="46" eb="49">
      <t>カノウセイ</t>
    </rPh>
    <phoneticPr fontId="4"/>
  </si>
  <si>
    <t>　　割合を乗算したものから所得税を減算したもの。他の再エネと比べ、通常バイオマス事業では原料の調達や保守管理において高い雇用効果が見込める。</t>
    <rPh sb="24" eb="25">
      <t>ホカ</t>
    </rPh>
    <rPh sb="26" eb="27">
      <t>サイ</t>
    </rPh>
    <rPh sb="30" eb="31">
      <t>クラ</t>
    </rPh>
    <rPh sb="33" eb="35">
      <t>ツウジョウ</t>
    </rPh>
    <rPh sb="40" eb="42">
      <t>ジギョウ</t>
    </rPh>
    <rPh sb="44" eb="46">
      <t>ゲンリョウ</t>
    </rPh>
    <rPh sb="47" eb="49">
      <t>チョウタツ</t>
    </rPh>
    <rPh sb="50" eb="52">
      <t>ホシュ</t>
    </rPh>
    <rPh sb="52" eb="54">
      <t>カンリ</t>
    </rPh>
    <rPh sb="58" eb="59">
      <t>タカ</t>
    </rPh>
    <rPh sb="60" eb="62">
      <t>コヨウ</t>
    </rPh>
    <rPh sb="62" eb="64">
      <t>コウカ</t>
    </rPh>
    <rPh sb="65" eb="67">
      <t>ミコ</t>
    </rPh>
    <phoneticPr fontId="4"/>
  </si>
  <si>
    <t>•本ツールを利用して得られた結果について公表する際は、NEDOに報告の上、本ツールを利用したことを明記下さい。</t>
  </si>
  <si>
    <t>•本サイトに掲載されている著作物を商業目的で複製する場合は、予めNEDOお問い合せ宛にご連絡下さい。商業目的で複製とは、直接収益を得ることを目的にプログラム著作物を複製して販売すること等を指します。</t>
  </si>
  <si>
    <t>•本ツールの全部又は一部について、NEDOに無断で改変を行うことはできません。</t>
  </si>
  <si>
    <t>•本ツールの情報として得られる要素については、事業者の責において最新情報の確認を行うとともに、必要に応じて関係機関への照会、調整をお願いします。</t>
  </si>
  <si>
    <t>•また、本サイトは、予告なしに内容及びURLの変更、削除を行う場合がありますが、予めご了承下さい。</t>
  </si>
  <si>
    <t>•本ツールの内容の全部又は一部については、私的使用又は引用等著作権法上認められた行為として、適宜の方法により出所を明示することにより、引用・転載複製を行うことが出来ます。</t>
    <phoneticPr fontId="4"/>
  </si>
  <si>
    <t xml:space="preserve"> ただし、NEDO以外の出典元が明記されている場合は、それぞれの著作権者が定める条件に従ってご利用下さい。</t>
    <phoneticPr fontId="4"/>
  </si>
  <si>
    <t xml:space="preserve"> また、利用者の利用目的に適合しているとは限りませんので、利用者は自らの責任でご自身の利用目的に適合しているかどうかをご判断ください。</t>
    <phoneticPr fontId="4"/>
  </si>
  <si>
    <t>•本ツールの情報の利用目的及び利用方法については、利用者の判断と責任に委ねられており、NEDOは一切関与いたしません。</t>
    <phoneticPr fontId="4"/>
  </si>
  <si>
    <t xml:space="preserve"> 事由の如何を問わず、これらを利用することにより生じた利用者又は第三者の損害については、利用者がその全ての責任を負うものとし、NEDOは一切の責任を負いません。</t>
    <phoneticPr fontId="4"/>
  </si>
  <si>
    <t>https://www.nedo.go.jp/qinf/copyright.htmlからhttps://www.nedo.go.jp/library/biomass_shishin.html</t>
  </si>
  <si>
    <t>バージョン</t>
    <phoneticPr fontId="4"/>
  </si>
  <si>
    <t>内容</t>
    <rPh sb="0" eb="2">
      <t>ナイヨウ</t>
    </rPh>
    <phoneticPr fontId="4"/>
  </si>
  <si>
    <t>β1.1</t>
    <phoneticPr fontId="4"/>
  </si>
  <si>
    <t>関連出力セル</t>
    <rPh sb="0" eb="1">
      <t>カン</t>
    </rPh>
    <rPh sb="1" eb="2">
      <t>レン</t>
    </rPh>
    <rPh sb="2" eb="4">
      <t>シュツリョク</t>
    </rPh>
    <phoneticPr fontId="4"/>
  </si>
  <si>
    <t>計算結果確認シート</t>
    <rPh sb="0" eb="4">
      <t>ケイサンケッカ</t>
    </rPh>
    <rPh sb="4" eb="6">
      <t>カクニン</t>
    </rPh>
    <phoneticPr fontId="4"/>
  </si>
  <si>
    <t>関連出力シート</t>
    <rPh sb="0" eb="1">
      <t>カン</t>
    </rPh>
    <rPh sb="1" eb="2">
      <t>レン</t>
    </rPh>
    <rPh sb="2" eb="4">
      <t>シュツリョク</t>
    </rPh>
    <phoneticPr fontId="4"/>
  </si>
  <si>
    <t>B194-195</t>
    <phoneticPr fontId="4"/>
  </si>
  <si>
    <t>事業開始前のバイオマス処理料金支払総額の算出について修正を行いました</t>
    <rPh sb="0" eb="4">
      <t>ジギョウカイシ</t>
    </rPh>
    <rPh sb="4" eb="5">
      <t>マエ</t>
    </rPh>
    <rPh sb="11" eb="13">
      <t>ショリ</t>
    </rPh>
    <rPh sb="13" eb="15">
      <t>リョウキン</t>
    </rPh>
    <rPh sb="15" eb="17">
      <t>シハライ</t>
    </rPh>
    <rPh sb="17" eb="19">
      <t>ソウガク</t>
    </rPh>
    <rPh sb="20" eb="22">
      <t>サンシュツ</t>
    </rPh>
    <rPh sb="26" eb="28">
      <t>シュウセイ</t>
    </rPh>
    <rPh sb="29" eb="30">
      <t>オコナ</t>
    </rPh>
    <phoneticPr fontId="4"/>
  </si>
  <si>
    <t>β1.1</t>
  </si>
  <si>
    <t>事業開始後のバイオマス原料提供者経済効果の算出について修正を行いました</t>
    <rPh sb="0" eb="4">
      <t>ジギョウカイシ</t>
    </rPh>
    <rPh sb="4" eb="5">
      <t>ゴ</t>
    </rPh>
    <rPh sb="11" eb="13">
      <t>ゲンリョウ</t>
    </rPh>
    <rPh sb="13" eb="15">
      <t>テイキョウ</t>
    </rPh>
    <rPh sb="15" eb="16">
      <t>シャ</t>
    </rPh>
    <rPh sb="16" eb="20">
      <t>ケイザイコウカ</t>
    </rPh>
    <rPh sb="21" eb="23">
      <t>サンシュツ</t>
    </rPh>
    <rPh sb="27" eb="29">
      <t>シュウセイ</t>
    </rPh>
    <rPh sb="30" eb="31">
      <t>オコナ</t>
    </rPh>
    <phoneticPr fontId="4"/>
  </si>
  <si>
    <t>自治体への地域経済効果の算出について修正を行いました</t>
    <rPh sb="0" eb="3">
      <t>ジチタイ</t>
    </rPh>
    <rPh sb="5" eb="7">
      <t>チイキ</t>
    </rPh>
    <rPh sb="7" eb="9">
      <t>ケイザイ</t>
    </rPh>
    <rPh sb="9" eb="11">
      <t>コウカ</t>
    </rPh>
    <rPh sb="12" eb="14">
      <t>サンシュツ</t>
    </rPh>
    <rPh sb="18" eb="20">
      <t>シュウ</t>
    </rPh>
    <rPh sb="21" eb="22">
      <t>オコナ</t>
    </rPh>
    <phoneticPr fontId="4"/>
  </si>
  <si>
    <t>C225-D225</t>
    <phoneticPr fontId="4"/>
  </si>
  <si>
    <t>C219-D220</t>
    <phoneticPr fontId="4"/>
  </si>
  <si>
    <t>借り入れ金考慮時の計算について修正を行いました</t>
    <rPh sb="0" eb="1">
      <t>カ</t>
    </rPh>
    <rPh sb="2" eb="3">
      <t>イ</t>
    </rPh>
    <rPh sb="4" eb="5">
      <t>キン</t>
    </rPh>
    <rPh sb="5" eb="7">
      <t>コウリョ</t>
    </rPh>
    <rPh sb="7" eb="8">
      <t>ジ</t>
    </rPh>
    <rPh sb="9" eb="11">
      <t>ケイサン</t>
    </rPh>
    <rPh sb="15" eb="17">
      <t>シュウセイ</t>
    </rPh>
    <rPh sb="18" eb="23">
      <t>オコ</t>
    </rPh>
    <phoneticPr fontId="4"/>
  </si>
  <si>
    <t>I63（グラフ）</t>
    <phoneticPr fontId="4"/>
  </si>
  <si>
    <t>初期投資費用の感度分析</t>
    <rPh sb="0" eb="4">
      <t>ショキトウシ</t>
    </rPh>
    <rPh sb="4" eb="6">
      <t>ヒヨウ</t>
    </rPh>
    <rPh sb="7" eb="11">
      <t>カンドブンセキ</t>
    </rPh>
    <phoneticPr fontId="5"/>
  </si>
  <si>
    <t>設備利用率の感度分析</t>
    <rPh sb="0" eb="5">
      <t>セツビリヨウリツ</t>
    </rPh>
    <rPh sb="6" eb="10">
      <t>カンドブンセキ</t>
    </rPh>
    <phoneticPr fontId="5"/>
  </si>
  <si>
    <t>計算で使用するバイオガスの熱量（メタン濃度100%の場合35.7MJ/Nm3。製造するバイオガスのメタン濃度に応じて入力値を変更）</t>
    <rPh sb="0" eb="2">
      <t>ケイサン</t>
    </rPh>
    <rPh sb="3" eb="5">
      <t>シヨウ</t>
    </rPh>
    <rPh sb="13" eb="15">
      <t>ネツリョウ</t>
    </rPh>
    <rPh sb="19" eb="21">
      <t>ノウド</t>
    </rPh>
    <rPh sb="26" eb="28">
      <t>バアイ</t>
    </rPh>
    <rPh sb="39" eb="41">
      <t>セイゾウ</t>
    </rPh>
    <rPh sb="52" eb="54">
      <t>ノウド</t>
    </rPh>
    <rPh sb="55" eb="56">
      <t>オウ</t>
    </rPh>
    <rPh sb="58" eb="61">
      <t>ニュウリョクチ</t>
    </rPh>
    <rPh sb="62" eb="64">
      <t>ヘンコウ</t>
    </rPh>
    <phoneticPr fontId="4"/>
  </si>
  <si>
    <t>発酵槽設備</t>
    <rPh sb="0" eb="2">
      <t>ハッコウ</t>
    </rPh>
    <rPh sb="3" eb="5">
      <t>セツビ</t>
    </rPh>
    <phoneticPr fontId="4"/>
  </si>
  <si>
    <t>3,300,000円 から 6,949,000円まで　https://www.nta.go.jp/taxes/shiraberu/taxanswer/shotoku/2260.htm</t>
    <phoneticPr fontId="4"/>
  </si>
  <si>
    <t>資本金１億円以下の普通法人　https://www.nta.go.jp/taxes/shiraberu/taxanswer/hojin/5759.htm</t>
    <rPh sb="9" eb="13">
      <t>フツウホウジン</t>
    </rPh>
    <phoneticPr fontId="4"/>
  </si>
  <si>
    <t>更新　所得割比</t>
    <rPh sb="0" eb="2">
      <t>コウシン</t>
    </rPh>
    <rPh sb="3" eb="6">
      <t>ショトクワリ</t>
    </rPh>
    <rPh sb="6" eb="7">
      <t>ヒ</t>
    </rPh>
    <phoneticPr fontId="4"/>
  </si>
  <si>
    <t>法人住民税（法人税割）</t>
    <rPh sb="0" eb="5">
      <t>ホウジンジュウミンゼイ</t>
    </rPh>
    <rPh sb="6" eb="10">
      <t>ホウジンゼイワリ</t>
    </rPh>
    <phoneticPr fontId="4"/>
  </si>
  <si>
    <t>https://www.soumu.go.jp/main_sosiki/jichi_zeisei/czaisei/czaisei_seido/149767_04.html</t>
  </si>
  <si>
    <t>法人住民税（均等割※※）</t>
    <rPh sb="0" eb="5">
      <t>ホウジンジュウミンゼイ</t>
    </rPh>
    <rPh sb="6" eb="9">
      <t>キントウワリ</t>
    </rPh>
    <phoneticPr fontId="4"/>
  </si>
  <si>
    <t>更新　法人税割比</t>
    <rPh sb="0" eb="2">
      <t>コウシン</t>
    </rPh>
    <rPh sb="3" eb="6">
      <t>ホウジンゼイ</t>
    </rPh>
    <rPh sb="6" eb="7">
      <t>ワリ</t>
    </rPh>
    <rPh sb="7" eb="8">
      <t>ヒ</t>
    </rPh>
    <phoneticPr fontId="4"/>
  </si>
  <si>
    <t>発電事業者（資本金一億円以下を想定）</t>
    <rPh sb="0" eb="5">
      <t>ハツデンジギョウシャ</t>
    </rPh>
    <rPh sb="6" eb="9">
      <t>シホンキン</t>
    </rPh>
    <rPh sb="9" eb="12">
      <t>イチオクエン</t>
    </rPh>
    <rPh sb="12" eb="14">
      <t>イカ</t>
    </rPh>
    <rPh sb="15" eb="17">
      <t>ソウテイ</t>
    </rPh>
    <phoneticPr fontId="4"/>
  </si>
  <si>
    <t>法人事業税（収入割）</t>
    <rPh sb="0" eb="2">
      <t>ホウジン</t>
    </rPh>
    <rPh sb="2" eb="5">
      <t>ジギョウゼイ</t>
    </rPh>
    <rPh sb="3" eb="4">
      <t>ギョウ</t>
    </rPh>
    <rPh sb="4" eb="5">
      <t>ゼイ</t>
    </rPh>
    <rPh sb="6" eb="8">
      <t>シュウニュウ</t>
    </rPh>
    <rPh sb="8" eb="9">
      <t>ワリ</t>
    </rPh>
    <phoneticPr fontId="4"/>
  </si>
  <si>
    <t>https://www.soumu.go.jp/main_content/000758659.pdf</t>
  </si>
  <si>
    <t>法人事業税（所得割）</t>
    <rPh sb="0" eb="2">
      <t>ホウジン</t>
    </rPh>
    <rPh sb="2" eb="5">
      <t>ジギョウゼイ</t>
    </rPh>
    <rPh sb="3" eb="4">
      <t>ギョウ</t>
    </rPh>
    <rPh sb="4" eb="5">
      <t>ゼイ</t>
    </rPh>
    <rPh sb="6" eb="9">
      <t>ショトクワリ</t>
    </rPh>
    <phoneticPr fontId="4"/>
  </si>
  <si>
    <t>https://www.pref.kyoto.jp/zeimu/documents/zeirituhyou.pdf</t>
  </si>
  <si>
    <t>特別法人事業税（法人事業税収入割比）</t>
    <rPh sb="0" eb="2">
      <t>トクベツ</t>
    </rPh>
    <rPh sb="2" eb="7">
      <t>ホウジンジギョウゼイ</t>
    </rPh>
    <rPh sb="8" eb="13">
      <t>ホウジンジギョウゼイ</t>
    </rPh>
    <rPh sb="13" eb="15">
      <t>シュウニュウ</t>
    </rPh>
    <rPh sb="15" eb="16">
      <t>ワリ</t>
    </rPh>
    <rPh sb="16" eb="17">
      <t>ヒ</t>
    </rPh>
    <phoneticPr fontId="4"/>
  </si>
  <si>
    <t>その他事業者（資本金一億円以下を想定）</t>
    <rPh sb="2" eb="3">
      <t>タ</t>
    </rPh>
    <rPh sb="3" eb="6">
      <t>ジギョウシャ</t>
    </rPh>
    <rPh sb="7" eb="10">
      <t>シホンキン</t>
    </rPh>
    <rPh sb="10" eb="13">
      <t>イチ</t>
    </rPh>
    <rPh sb="13" eb="15">
      <t>イカ</t>
    </rPh>
    <rPh sb="16" eb="18">
      <t>ソウテイ</t>
    </rPh>
    <phoneticPr fontId="4"/>
  </si>
  <si>
    <t>特別法人事業税（法人事業税所得割比）</t>
    <rPh sb="0" eb="2">
      <t>トクベツ</t>
    </rPh>
    <rPh sb="2" eb="7">
      <t>ホウジンジギョウゼイ</t>
    </rPh>
    <rPh sb="8" eb="13">
      <t>ホウジンジギョウゼイ</t>
    </rPh>
    <rPh sb="13" eb="15">
      <t>ショトク</t>
    </rPh>
    <rPh sb="15" eb="16">
      <t>ワリ</t>
    </rPh>
    <rPh sb="16" eb="17">
      <t>ヒ</t>
    </rPh>
    <phoneticPr fontId="4"/>
  </si>
  <si>
    <t>総額</t>
    <rPh sb="0" eb="2">
      <t>ソウガク</t>
    </rPh>
    <phoneticPr fontId="4"/>
  </si>
  <si>
    <t>総務省HP</t>
    <rPh sb="0" eb="3">
      <t>ソウムショウ</t>
    </rPh>
    <phoneticPr fontId="4"/>
  </si>
  <si>
    <t>均等割市町村</t>
    <rPh sb="0" eb="3">
      <t>キントウワリ</t>
    </rPh>
    <rPh sb="3" eb="6">
      <t>シチョウソン</t>
    </rPh>
    <phoneticPr fontId="4"/>
  </si>
  <si>
    <t>均等割都道府県</t>
    <rPh sb="0" eb="3">
      <t>キントウワリ</t>
    </rPh>
    <rPh sb="3" eb="7">
      <t>トドウフケン</t>
    </rPh>
    <phoneticPr fontId="4"/>
  </si>
  <si>
    <t>所得割/法人税割（市町村）</t>
    <rPh sb="0" eb="3">
      <t>ショトクワリ</t>
    </rPh>
    <rPh sb="4" eb="8">
      <t>ホウジンゼイワリ</t>
    </rPh>
    <rPh sb="9" eb="12">
      <t>シチョウソン</t>
    </rPh>
    <phoneticPr fontId="4"/>
  </si>
  <si>
    <t>所得割/法人税割（都道府県）</t>
    <rPh sb="0" eb="3">
      <t>ショトクワリ</t>
    </rPh>
    <rPh sb="4" eb="8">
      <t>ホウジンゼイワリ</t>
    </rPh>
    <rPh sb="9" eb="13">
      <t>トドウフケン</t>
    </rPh>
    <phoneticPr fontId="4"/>
  </si>
  <si>
    <t>均等割標準税率（年額）</t>
    <rPh sb="0" eb="3">
      <t>キントウワリ</t>
    </rPh>
    <rPh sb="3" eb="7">
      <t>ヒョウジュンゼイリツ</t>
    </rPh>
    <rPh sb="8" eb="10">
      <t>ネンガク</t>
    </rPh>
    <phoneticPr fontId="4"/>
  </si>
  <si>
    <t>数値は総務省HP令和元年度見込額より</t>
    <rPh sb="0" eb="2">
      <t>スウチ</t>
    </rPh>
    <rPh sb="3" eb="6">
      <t>ソウムショウ</t>
    </rPh>
    <rPh sb="8" eb="10">
      <t>レイワ</t>
    </rPh>
    <rPh sb="10" eb="11">
      <t>ガン</t>
    </rPh>
    <rPh sb="11" eb="13">
      <t>ネンド</t>
    </rPh>
    <rPh sb="13" eb="16">
      <t>ミコミガク</t>
    </rPh>
    <phoneticPr fontId="4"/>
  </si>
  <si>
    <t>※個人住民税収全額における所得割との比率で計算</t>
    <rPh sb="1" eb="6">
      <t>コジンジュウミンゼイ</t>
    </rPh>
    <rPh sb="6" eb="7">
      <t>シュウ</t>
    </rPh>
    <rPh sb="7" eb="9">
      <t>ゼンガク</t>
    </rPh>
    <rPh sb="13" eb="16">
      <t>ショトクワリ</t>
    </rPh>
    <rPh sb="18" eb="20">
      <t>ヒリツ</t>
    </rPh>
    <rPh sb="21" eb="23">
      <t>ケイサン</t>
    </rPh>
    <phoneticPr fontId="4"/>
  </si>
  <si>
    <t>億円</t>
    <rPh sb="0" eb="1">
      <t>オク</t>
    </rPh>
    <rPh sb="1" eb="2">
      <t>エン</t>
    </rPh>
    <phoneticPr fontId="4"/>
  </si>
  <si>
    <t>https://www.soumu.go.jp/main_sosiki/jichi_zeisei/czaisei/czaisei_seido/pdf/ichiran06_h31/ichiran06_h31_00.pdf</t>
    <phoneticPr fontId="4"/>
  </si>
  <si>
    <t>※※法人住民税収全額における法人税割との比率で計算</t>
    <rPh sb="2" eb="4">
      <t>ホウジン</t>
    </rPh>
    <rPh sb="4" eb="7">
      <t>ジュウミンゼイ</t>
    </rPh>
    <rPh sb="7" eb="8">
      <t>シュウ</t>
    </rPh>
    <rPh sb="8" eb="10">
      <t>ゼンガク</t>
    </rPh>
    <rPh sb="14" eb="16">
      <t>ホウジン</t>
    </rPh>
    <rPh sb="16" eb="17">
      <t>ゼイ</t>
    </rPh>
    <rPh sb="17" eb="18">
      <t>ワリ</t>
    </rPh>
    <rPh sb="20" eb="22">
      <t>ヒリツ</t>
    </rPh>
    <rPh sb="23" eb="25">
      <t>ケイサン</t>
    </rPh>
    <phoneticPr fontId="4"/>
  </si>
  <si>
    <t>　法人税（国税）</t>
    <rPh sb="1" eb="4">
      <t>ホウジンゼイ</t>
    </rPh>
    <rPh sb="5" eb="7">
      <t>コクゼイ</t>
    </rPh>
    <phoneticPr fontId="4"/>
  </si>
  <si>
    <t>消費税（市町村）</t>
    <rPh sb="0" eb="3">
      <t>ショウヒゼイ</t>
    </rPh>
    <rPh sb="4" eb="7">
      <t>シチョウソン</t>
    </rPh>
    <phoneticPr fontId="4"/>
  </si>
  <si>
    <t>地域内循環キャッシュ</t>
    <rPh sb="0" eb="3">
      <t>チイキナ</t>
    </rPh>
    <rPh sb="3" eb="5">
      <t>ジュンカン</t>
    </rPh>
    <phoneticPr fontId="4"/>
  </si>
  <si>
    <t>円</t>
  </si>
  <si>
    <t>地域外流出費用</t>
    <rPh sb="0" eb="2">
      <t>チイキ</t>
    </rPh>
    <rPh sb="2" eb="3">
      <t>ガイ</t>
    </rPh>
    <rPh sb="3" eb="5">
      <t>リュウシュツ</t>
    </rPh>
    <rPh sb="5" eb="7">
      <t>ヒヨウ</t>
    </rPh>
    <phoneticPr fontId="4"/>
  </si>
  <si>
    <t>所得税のうち国税</t>
    <rPh sb="0" eb="3">
      <t>ショトクゼイ</t>
    </rPh>
    <rPh sb="6" eb="8">
      <t>コクゼイ</t>
    </rPh>
    <phoneticPr fontId="4"/>
  </si>
  <si>
    <t>地域内循環キャッシュ（人件費）</t>
    <rPh sb="0" eb="3">
      <t>チイキナ</t>
    </rPh>
    <rPh sb="3" eb="5">
      <t>ジュンカン</t>
    </rPh>
    <rPh sb="11" eb="14">
      <t>ジンケンヒ</t>
    </rPh>
    <phoneticPr fontId="4"/>
  </si>
  <si>
    <t>地域外流出費用（人件費）</t>
    <rPh sb="0" eb="2">
      <t>チイキ</t>
    </rPh>
    <rPh sb="2" eb="3">
      <t>ガイ</t>
    </rPh>
    <rPh sb="3" eb="5">
      <t>リュウシュツ</t>
    </rPh>
    <rPh sb="5" eb="7">
      <t>ヒヨウ</t>
    </rPh>
    <rPh sb="8" eb="11">
      <t>ジンケンヒ</t>
    </rPh>
    <phoneticPr fontId="4"/>
  </si>
  <si>
    <t>費用総額</t>
    <rPh sb="0" eb="2">
      <t>ヒヨウ</t>
    </rPh>
    <rPh sb="2" eb="4">
      <t>ソウガク</t>
    </rPh>
    <phoneticPr fontId="4"/>
  </si>
  <si>
    <t>合計額（消費税含む）</t>
    <rPh sb="0" eb="3">
      <t>ゴウケイガク</t>
    </rPh>
    <rPh sb="4" eb="7">
      <t>ショウヒゼイ</t>
    </rPh>
    <rPh sb="7" eb="8">
      <t>フク</t>
    </rPh>
    <phoneticPr fontId="4"/>
  </si>
  <si>
    <t>費用総額</t>
    <rPh sb="0" eb="2">
      <t>ヒヨウ</t>
    </rPh>
    <rPh sb="2" eb="4">
      <t>ソウガク</t>
    </rPh>
    <phoneticPr fontId="4"/>
  </si>
  <si>
    <t>売上（税別）</t>
    <phoneticPr fontId="4"/>
  </si>
  <si>
    <t>所得税うち国税</t>
    <rPh sb="0" eb="3">
      <t>ショトクゼイ</t>
    </rPh>
    <rPh sb="5" eb="7">
      <t>コクゼイ</t>
    </rPh>
    <phoneticPr fontId="4"/>
  </si>
  <si>
    <t>事業者国税</t>
    <rPh sb="0" eb="3">
      <t>ジギョウシャ</t>
    </rPh>
    <rPh sb="3" eb="5">
      <t>コクゼイ</t>
    </rPh>
    <phoneticPr fontId="4"/>
  </si>
  <si>
    <t>事業者利益配当（域外）</t>
    <rPh sb="0" eb="3">
      <t>ジギョウシャ</t>
    </rPh>
    <rPh sb="3" eb="5">
      <t>リエキ</t>
    </rPh>
    <rPh sb="5" eb="7">
      <t>ハイトウ</t>
    </rPh>
    <rPh sb="8" eb="10">
      <t>イキガイ</t>
    </rPh>
    <phoneticPr fontId="4"/>
  </si>
  <si>
    <t>バイオマス供給元純利益＋可処分所得</t>
    <rPh sb="5" eb="8">
      <t>キョウキュウモト</t>
    </rPh>
    <rPh sb="8" eb="11">
      <t>ジュンリエキ</t>
    </rPh>
    <rPh sb="12" eb="17">
      <t>カショブンショトク</t>
    </rPh>
    <phoneticPr fontId="4"/>
  </si>
  <si>
    <t>投入金額</t>
    <rPh sb="0" eb="2">
      <t>トウニュウ</t>
    </rPh>
    <rPh sb="2" eb="4">
      <t>キンガク</t>
    </rPh>
    <phoneticPr fontId="4"/>
  </si>
  <si>
    <t>その他収入</t>
    <rPh sb="2" eb="3">
      <t>タ</t>
    </rPh>
    <rPh sb="3" eb="5">
      <t>シュウニュウ</t>
    </rPh>
    <phoneticPr fontId="4"/>
  </si>
  <si>
    <t>円</t>
    <rPh sb="0" eb="1">
      <t>エン</t>
    </rPh>
    <phoneticPr fontId="4"/>
  </si>
  <si>
    <t>その他収入</t>
    <rPh sb="2" eb="3">
      <t>タ</t>
    </rPh>
    <rPh sb="3" eb="5">
      <t>シュウニュウ</t>
    </rPh>
    <phoneticPr fontId="4"/>
  </si>
  <si>
    <r>
      <rPr>
        <b/>
        <sz val="10"/>
        <color theme="0"/>
        <rFont val="ＭＳ Ｐゴシック"/>
        <family val="3"/>
        <charset val="128"/>
      </rPr>
      <t>年度</t>
    </r>
    <rPh sb="0" eb="2">
      <t>ネンド</t>
    </rPh>
    <phoneticPr fontId="5"/>
  </si>
  <si>
    <r>
      <t>0</t>
    </r>
    <r>
      <rPr>
        <b/>
        <sz val="10"/>
        <color theme="0"/>
        <rFont val="ＭＳ Ｐゴシック"/>
        <family val="3"/>
        <charset val="128"/>
      </rPr>
      <t>年目</t>
    </r>
    <rPh sb="1" eb="3">
      <t>ネンメ</t>
    </rPh>
    <phoneticPr fontId="4"/>
  </si>
  <si>
    <t>＜年間設備利用率＞</t>
    <rPh sb="1" eb="3">
      <t>ネンカン</t>
    </rPh>
    <rPh sb="3" eb="8">
      <t>セツビリヨウリツ</t>
    </rPh>
    <phoneticPr fontId="4"/>
  </si>
  <si>
    <t>＜販売価格＞</t>
    <rPh sb="1" eb="5">
      <t>ハンバイカカク</t>
    </rPh>
    <phoneticPr fontId="4"/>
  </si>
  <si>
    <t>＜運転維持費（変動分）＞</t>
    <rPh sb="1" eb="3">
      <t>ウンテン</t>
    </rPh>
    <rPh sb="3" eb="6">
      <t>イジヒ</t>
    </rPh>
    <rPh sb="7" eb="9">
      <t>ヘンドウ</t>
    </rPh>
    <rPh sb="9" eb="10">
      <t>ブン</t>
    </rPh>
    <phoneticPr fontId="4"/>
  </si>
  <si>
    <t>バイオマス事業の投資回収年数</t>
    <rPh sb="5" eb="7">
      <t>ジギョウ</t>
    </rPh>
    <rPh sb="8" eb="12">
      <t>トウシカイシュウ</t>
    </rPh>
    <rPh sb="12" eb="14">
      <t>ネンスウ</t>
    </rPh>
    <phoneticPr fontId="4"/>
  </si>
  <si>
    <t>地域経済効果を含めた事業の投資回収年数</t>
    <rPh sb="0" eb="2">
      <t>チイキ</t>
    </rPh>
    <rPh sb="2" eb="4">
      <t>ケイザイ</t>
    </rPh>
    <rPh sb="4" eb="6">
      <t>コウカ</t>
    </rPh>
    <rPh sb="7" eb="8">
      <t>フク</t>
    </rPh>
    <rPh sb="10" eb="12">
      <t>ジギョウ</t>
    </rPh>
    <rPh sb="13" eb="15">
      <t>トウシ</t>
    </rPh>
    <rPh sb="15" eb="17">
      <t>カイシュウ</t>
    </rPh>
    <rPh sb="17" eb="19">
      <t>ネンスウ</t>
    </rPh>
    <phoneticPr fontId="4"/>
  </si>
  <si>
    <t>（重要）本ツールの位置づけと実際の検討における注意点</t>
    <rPh sb="1" eb="3">
      <t>ジュウヨウ</t>
    </rPh>
    <rPh sb="4" eb="5">
      <t>ホン</t>
    </rPh>
    <rPh sb="5" eb="6">
      <t>ジホン</t>
    </rPh>
    <rPh sb="9" eb="11">
      <t>イチ</t>
    </rPh>
    <rPh sb="14" eb="16">
      <t>ジッサイ</t>
    </rPh>
    <rPh sb="17" eb="19">
      <t>ケントウ</t>
    </rPh>
    <rPh sb="23" eb="26">
      <t>チュウイテン</t>
    </rPh>
    <phoneticPr fontId="4"/>
  </si>
  <si>
    <r>
      <t>　本計算ツールで試算した結果はバイオマス事業の全体感を把握するものであり、</t>
    </r>
    <r>
      <rPr>
        <b/>
        <sz val="12"/>
        <color rgb="FFFF0000"/>
        <rFont val="ＭＳ Ｐゴシック"/>
        <family val="3"/>
        <charset val="128"/>
        <scheme val="minor"/>
      </rPr>
      <t>事業性を確約するものでは無いことにご注意ください。</t>
    </r>
    <rPh sb="1" eb="2">
      <t>ホン</t>
    </rPh>
    <rPh sb="2" eb="4">
      <t>ケイサン</t>
    </rPh>
    <rPh sb="8" eb="10">
      <t>シサン</t>
    </rPh>
    <rPh sb="12" eb="14">
      <t>ケッカ</t>
    </rPh>
    <rPh sb="20" eb="22">
      <t>ジギョウ</t>
    </rPh>
    <rPh sb="23" eb="25">
      <t>ゼンタイ</t>
    </rPh>
    <rPh sb="25" eb="26">
      <t>カン</t>
    </rPh>
    <rPh sb="27" eb="29">
      <t>ハアク</t>
    </rPh>
    <rPh sb="37" eb="40">
      <t>ジギョウセイ</t>
    </rPh>
    <rPh sb="41" eb="43">
      <t>カクヤク</t>
    </rPh>
    <rPh sb="49" eb="50">
      <t>ナ</t>
    </rPh>
    <rPh sb="55" eb="57">
      <t>チュウイ</t>
    </rPh>
    <phoneticPr fontId="4"/>
  </si>
  <si>
    <r>
      <t>　バイオマス事業は地域条件によって設備コストやバイオマス資源の性質等が大きく異なるため、</t>
    </r>
    <r>
      <rPr>
        <b/>
        <sz val="12"/>
        <color rgb="FFFF0000"/>
        <rFont val="ＭＳ Ｐゴシック"/>
        <family val="3"/>
        <charset val="128"/>
        <scheme val="minor"/>
      </rPr>
      <t>実際の事業性判断にはFS調査によるを精緻化する必要があります。</t>
    </r>
    <rPh sb="17" eb="19">
      <t>セツビ</t>
    </rPh>
    <rPh sb="44" eb="46">
      <t>ジッサイ</t>
    </rPh>
    <rPh sb="47" eb="49">
      <t>ジギョウ</t>
    </rPh>
    <rPh sb="49" eb="50">
      <t>セイ</t>
    </rPh>
    <rPh sb="50" eb="52">
      <t>ハンダン</t>
    </rPh>
    <phoneticPr fontId="4"/>
  </si>
  <si>
    <t>　メタン発酵事業の事業性の検討時において留意すべき項目の例は以下のとおりです。</t>
    <rPh sb="4" eb="6">
      <t>ハッコウ</t>
    </rPh>
    <rPh sb="6" eb="8">
      <t>ジギョウ</t>
    </rPh>
    <rPh sb="9" eb="12">
      <t>ジギョウセイ</t>
    </rPh>
    <rPh sb="13" eb="15">
      <t>ケントウ</t>
    </rPh>
    <rPh sb="15" eb="16">
      <t>ジ</t>
    </rPh>
    <rPh sb="20" eb="22">
      <t>リュウイ</t>
    </rPh>
    <rPh sb="25" eb="27">
      <t>コウモク</t>
    </rPh>
    <rPh sb="28" eb="29">
      <t>レイ</t>
    </rPh>
    <rPh sb="30" eb="32">
      <t>イカ</t>
    </rPh>
    <phoneticPr fontId="4"/>
  </si>
  <si>
    <t>Project-IRR（税引後）</t>
    <rPh sb="12" eb="14">
      <t>ゼイビキ</t>
    </rPh>
    <rPh sb="14" eb="15">
      <t>アト</t>
    </rPh>
    <phoneticPr fontId="4"/>
  </si>
  <si>
    <t>Equity-IRR（税引後）</t>
    <rPh sb="11" eb="13">
      <t>ゼイビキ</t>
    </rPh>
    <rPh sb="13" eb="14">
      <t>アト</t>
    </rPh>
    <phoneticPr fontId="4"/>
  </si>
  <si>
    <t>営業キャッシュフロー-返済金</t>
    <rPh sb="0" eb="2">
      <t>エイギョウ</t>
    </rPh>
    <rPh sb="11" eb="14">
      <t>ヘンサイキン</t>
    </rPh>
    <phoneticPr fontId="5"/>
  </si>
  <si>
    <t>P-IRR（20年）</t>
    <rPh sb="8" eb="9">
      <t>ネン</t>
    </rPh>
    <phoneticPr fontId="5"/>
  </si>
  <si>
    <t>バイオマス事業のProject-IRR</t>
    <phoneticPr fontId="4"/>
  </si>
  <si>
    <t>地域経済効果を含めた事業のProject-IRR</t>
    <phoneticPr fontId="4"/>
  </si>
  <si>
    <t>＜（詳細設定）事業期間の諸元変動＞</t>
    <rPh sb="2" eb="4">
      <t>ショウサイ</t>
    </rPh>
    <rPh sb="4" eb="6">
      <t>セッテイ</t>
    </rPh>
    <rPh sb="7" eb="9">
      <t>ジギョウ</t>
    </rPh>
    <rPh sb="9" eb="11">
      <t>キカン</t>
    </rPh>
    <rPh sb="12" eb="14">
      <t>ショゲン</t>
    </rPh>
    <rPh sb="14" eb="16">
      <t>ヘンドウ</t>
    </rPh>
    <phoneticPr fontId="4"/>
  </si>
  <si>
    <t>バイオマス事業においては事業開始直後の年間設備利用率や、将来的なバイオマス調達価格の変動、事業期間中の大規模改修などの費用変動が発生する可能性があります。</t>
    <rPh sb="5" eb="7">
      <t>ジギョウ</t>
    </rPh>
    <rPh sb="12" eb="14">
      <t>ジギョウ</t>
    </rPh>
    <rPh sb="14" eb="18">
      <t>カイシチョクゴ</t>
    </rPh>
    <rPh sb="19" eb="21">
      <t>ネンカン</t>
    </rPh>
    <rPh sb="21" eb="26">
      <t>セツビリヨウリツ</t>
    </rPh>
    <rPh sb="28" eb="31">
      <t>ショウライテキ</t>
    </rPh>
    <rPh sb="37" eb="39">
      <t>チョウタツ</t>
    </rPh>
    <rPh sb="39" eb="41">
      <t>カカク</t>
    </rPh>
    <rPh sb="42" eb="44">
      <t>ヘンドウ</t>
    </rPh>
    <rPh sb="45" eb="47">
      <t>ジギョウ</t>
    </rPh>
    <rPh sb="47" eb="49">
      <t>キカン</t>
    </rPh>
    <rPh sb="49" eb="50">
      <t>チュウ</t>
    </rPh>
    <rPh sb="51" eb="54">
      <t>ダイキボ</t>
    </rPh>
    <rPh sb="54" eb="56">
      <t>カイシュウ</t>
    </rPh>
    <rPh sb="59" eb="61">
      <t>ヒヨウ</t>
    </rPh>
    <rPh sb="61" eb="63">
      <t>ヘンドウ</t>
    </rPh>
    <rPh sb="64" eb="66">
      <t>ハッセイ</t>
    </rPh>
    <rPh sb="68" eb="71">
      <t>カノウセイ</t>
    </rPh>
    <phoneticPr fontId="4"/>
  </si>
  <si>
    <t>これらを想定する場合はこちらのシートから特定の年次における諸元を変更ください。</t>
    <rPh sb="4" eb="6">
      <t>ソウテイ</t>
    </rPh>
    <rPh sb="8" eb="10">
      <t>バアイ</t>
    </rPh>
    <rPh sb="20" eb="22">
      <t>トクテイ</t>
    </rPh>
    <rPh sb="23" eb="25">
      <t>ネンジ</t>
    </rPh>
    <rPh sb="29" eb="31">
      <t>ショゲン</t>
    </rPh>
    <rPh sb="32" eb="34">
      <t>ヘンコウ</t>
    </rPh>
    <phoneticPr fontId="4"/>
  </si>
  <si>
    <t>※デフォルト値は計算条件入力シートの値が毎年反映される仕様となっており、計算結果に用いる諸元はこちらのパラメータが優先されます。</t>
    <rPh sb="6" eb="7">
      <t>チ</t>
    </rPh>
    <rPh sb="8" eb="10">
      <t>ケイサン</t>
    </rPh>
    <rPh sb="10" eb="12">
      <t>ジョウケン</t>
    </rPh>
    <rPh sb="12" eb="14">
      <t>ニュウリョク</t>
    </rPh>
    <rPh sb="18" eb="19">
      <t>アタイ</t>
    </rPh>
    <rPh sb="20" eb="22">
      <t>マイトシ</t>
    </rPh>
    <rPh sb="22" eb="24">
      <t>ハンエイ</t>
    </rPh>
    <rPh sb="27" eb="29">
      <t>シヨウ</t>
    </rPh>
    <rPh sb="36" eb="38">
      <t>ケイサン</t>
    </rPh>
    <rPh sb="38" eb="40">
      <t>ケッカ</t>
    </rPh>
    <rPh sb="41" eb="42">
      <t>モチ</t>
    </rPh>
    <rPh sb="44" eb="46">
      <t>ショゲン</t>
    </rPh>
    <rPh sb="57" eb="59">
      <t>ユウセン</t>
    </rPh>
    <phoneticPr fontId="4"/>
  </si>
  <si>
    <t>　　STEP2で想定した設備費・工事費に地域内事業者への発注割合を乗算した額から、法人企業統計における営業利益の割合を乗算したもの。</t>
    <rPh sb="8" eb="10">
      <t>ソウテイ</t>
    </rPh>
    <rPh sb="12" eb="15">
      <t>セツビヒ</t>
    </rPh>
    <rPh sb="16" eb="19">
      <t>コウジヒ</t>
    </rPh>
    <rPh sb="20" eb="23">
      <t>チイキナイ</t>
    </rPh>
    <rPh sb="23" eb="26">
      <t>ジギョウシャ</t>
    </rPh>
    <rPh sb="28" eb="30">
      <t>ハッチュウ</t>
    </rPh>
    <rPh sb="30" eb="32">
      <t>ワリアイ</t>
    </rPh>
    <rPh sb="33" eb="35">
      <t>ジョウサン</t>
    </rPh>
    <rPh sb="37" eb="38">
      <t>ガク</t>
    </rPh>
    <rPh sb="41" eb="47">
      <t>ホウジンキギョウトウケイ</t>
    </rPh>
    <rPh sb="51" eb="55">
      <t>エイギョウリエキ</t>
    </rPh>
    <rPh sb="56" eb="58">
      <t>ワリアイ</t>
    </rPh>
    <rPh sb="59" eb="61">
      <t>ジョウサン</t>
    </rPh>
    <phoneticPr fontId="4"/>
  </si>
  <si>
    <t>　　STEP2で想定した人件費を除いた運転維持費に地域内事業者への発注割合を乗算した額から、法人企業統計における営業利益の割合を乗算したもの。</t>
    <rPh sb="8" eb="10">
      <t>ソウテイ</t>
    </rPh>
    <rPh sb="12" eb="15">
      <t>ジンケンヒ</t>
    </rPh>
    <rPh sb="16" eb="17">
      <t>ノゾ</t>
    </rPh>
    <rPh sb="19" eb="21">
      <t>ウンテン</t>
    </rPh>
    <rPh sb="21" eb="24">
      <t>イジヒ</t>
    </rPh>
    <rPh sb="25" eb="28">
      <t>チイキナイ</t>
    </rPh>
    <rPh sb="28" eb="31">
      <t>ジギョウシャ</t>
    </rPh>
    <rPh sb="33" eb="35">
      <t>ハッチュウ</t>
    </rPh>
    <rPh sb="35" eb="37">
      <t>ワリアイ</t>
    </rPh>
    <rPh sb="38" eb="40">
      <t>ジョウサン</t>
    </rPh>
    <rPh sb="42" eb="43">
      <t>ガク</t>
    </rPh>
    <rPh sb="46" eb="52">
      <t>ホウジンキギョウトウケイ</t>
    </rPh>
    <rPh sb="56" eb="60">
      <t>エイギョウリエキ</t>
    </rPh>
    <rPh sb="61" eb="63">
      <t>ワリアイ</t>
    </rPh>
    <rPh sb="64" eb="66">
      <t>ジョウサン</t>
    </rPh>
    <phoneticPr fontId="4"/>
  </si>
  <si>
    <t>　　STEP2で想定したバイオマス事業の人件費、初期投資費用・運転維持費に地域内事業者への発注割合を乗算した額から法人企業統計における人件費。</t>
    <rPh sb="8" eb="10">
      <t>ソウテイ</t>
    </rPh>
    <rPh sb="17" eb="19">
      <t>ジギョウ</t>
    </rPh>
    <rPh sb="20" eb="23">
      <t>ジンケンヒ</t>
    </rPh>
    <rPh sb="24" eb="28">
      <t>ショキトウシ</t>
    </rPh>
    <rPh sb="28" eb="30">
      <t>ヒヨウ</t>
    </rPh>
    <rPh sb="31" eb="33">
      <t>ウンテン</t>
    </rPh>
    <rPh sb="33" eb="35">
      <t>イジ</t>
    </rPh>
    <rPh sb="35" eb="36">
      <t>ヒ</t>
    </rPh>
    <rPh sb="57" eb="63">
      <t>ホウジンキギョウトウケイ</t>
    </rPh>
    <rPh sb="67" eb="70">
      <t>ジンケンヒ</t>
    </rPh>
    <phoneticPr fontId="4"/>
  </si>
  <si>
    <t>　　バイオマス事業・地域内事業者の営業利益・人件費から得られる法人税・所得税および固定資産税による自治体の収入。</t>
    <rPh sb="7" eb="9">
      <t>ジギョウ</t>
    </rPh>
    <rPh sb="10" eb="12">
      <t>チイキ</t>
    </rPh>
    <rPh sb="12" eb="13">
      <t>ナイ</t>
    </rPh>
    <rPh sb="13" eb="16">
      <t>ジギョウシャ</t>
    </rPh>
    <rPh sb="17" eb="21">
      <t>エイギョウリエキ</t>
    </rPh>
    <rPh sb="22" eb="25">
      <t>ジンケンヒ</t>
    </rPh>
    <rPh sb="24" eb="25">
      <t>ヒ</t>
    </rPh>
    <rPh sb="27" eb="28">
      <t>エ</t>
    </rPh>
    <rPh sb="31" eb="34">
      <t>ホウジンゼイ</t>
    </rPh>
    <rPh sb="35" eb="37">
      <t>ショトク</t>
    </rPh>
    <rPh sb="37" eb="38">
      <t>ゼイ</t>
    </rPh>
    <rPh sb="41" eb="45">
      <t>コテイシサン</t>
    </rPh>
    <rPh sb="45" eb="46">
      <t>ゼイ</t>
    </rPh>
    <rPh sb="49" eb="52">
      <t>ジチタイ</t>
    </rPh>
    <rPh sb="53" eb="55">
      <t>シュウニュウ</t>
    </rPh>
    <phoneticPr fontId="4"/>
  </si>
  <si>
    <t>　　バイオマス原料の提供者が得られるバイオマス事業開始前のバイオマス原料の売上と、事業開始後のバイオマス原料の売上の差分。</t>
    <rPh sb="7" eb="9">
      <t>ゲンリョウ</t>
    </rPh>
    <rPh sb="10" eb="12">
      <t>テイキョウ</t>
    </rPh>
    <rPh sb="12" eb="13">
      <t>シャ</t>
    </rPh>
    <rPh sb="14" eb="15">
      <t>エ</t>
    </rPh>
    <rPh sb="25" eb="28">
      <t>カイシマエ</t>
    </rPh>
    <rPh sb="34" eb="36">
      <t>ゲンリョウ</t>
    </rPh>
    <rPh sb="37" eb="39">
      <t>ウリアゲ</t>
    </rPh>
    <rPh sb="41" eb="45">
      <t>ジギョウカイシ</t>
    </rPh>
    <rPh sb="45" eb="46">
      <t>ゴ</t>
    </rPh>
    <rPh sb="52" eb="54">
      <t>ゲンリョウ</t>
    </rPh>
    <rPh sb="55" eb="57">
      <t>ウリアゲ</t>
    </rPh>
    <rPh sb="58" eb="60">
      <t>サブン</t>
    </rPh>
    <phoneticPr fontId="5"/>
  </si>
  <si>
    <t>　　バイオマス事業の開始前と比較して、開始後にエネルギー需要家が得られるエネルギー調達費用の削減効果。</t>
    <rPh sb="7" eb="9">
      <t>ジギョウ</t>
    </rPh>
    <rPh sb="10" eb="13">
      <t>カイシマエ</t>
    </rPh>
    <rPh sb="14" eb="16">
      <t>ヒカク</t>
    </rPh>
    <rPh sb="19" eb="21">
      <t>カイシ</t>
    </rPh>
    <rPh sb="21" eb="22">
      <t>ゴ</t>
    </rPh>
    <rPh sb="28" eb="31">
      <t>ジュヨウカ</t>
    </rPh>
    <rPh sb="32" eb="33">
      <t>エ</t>
    </rPh>
    <rPh sb="41" eb="43">
      <t>チョウタツ</t>
    </rPh>
    <rPh sb="43" eb="45">
      <t>ヒヨウ</t>
    </rPh>
    <rPh sb="46" eb="50">
      <t>サクゲンコウカ</t>
    </rPh>
    <phoneticPr fontId="4"/>
  </si>
  <si>
    <t>　※本ツールにおける地域経済性分析は、ツールとして一般化する関係上、全国大の法人企業統計や仮想値を使用しており、地域経済効果の算出は実態と異なる</t>
    <rPh sb="2" eb="3">
      <t>ホン</t>
    </rPh>
    <rPh sb="10" eb="14">
      <t>チイキケイザイ</t>
    </rPh>
    <rPh sb="14" eb="15">
      <t>セイ</t>
    </rPh>
    <rPh sb="15" eb="17">
      <t>ブンセキ</t>
    </rPh>
    <rPh sb="25" eb="28">
      <t>イッパンカ</t>
    </rPh>
    <rPh sb="30" eb="33">
      <t>カンケイジョウ</t>
    </rPh>
    <rPh sb="34" eb="36">
      <t>ゼンコク</t>
    </rPh>
    <rPh sb="36" eb="37">
      <t>ダイ</t>
    </rPh>
    <rPh sb="38" eb="42">
      <t>ホウジンキギョウ</t>
    </rPh>
    <rPh sb="42" eb="44">
      <t>トウケイ</t>
    </rPh>
    <rPh sb="45" eb="47">
      <t>カソウ</t>
    </rPh>
    <rPh sb="47" eb="48">
      <t>チ</t>
    </rPh>
    <rPh sb="49" eb="51">
      <t>シヨウ</t>
    </rPh>
    <rPh sb="56" eb="60">
      <t>チイキケイザイ</t>
    </rPh>
    <rPh sb="60" eb="62">
      <t>コウカ</t>
    </rPh>
    <rPh sb="63" eb="65">
      <t>サンシュツ</t>
    </rPh>
    <rPh sb="66" eb="68">
      <t>ジッタイ</t>
    </rPh>
    <rPh sb="69" eb="70">
      <t>コト</t>
    </rPh>
    <phoneticPr fontId="4"/>
  </si>
  <si>
    <t>　　　場合がある。</t>
    <rPh sb="3" eb="5">
      <t>バアイ</t>
    </rPh>
    <phoneticPr fontId="5"/>
  </si>
  <si>
    <t>　　熱供給事業の場合、バイオマス熱の販売価格を需要家の従来の化石燃料価格と同額とするケースも多いが、環境価値や地域貢献価値を上乗せする例もある。</t>
    <phoneticPr fontId="4"/>
  </si>
  <si>
    <t>　※想定する地域内にガス事業者や電気事業者、廃棄物事業者等が既に存在する場合、新規のバイオマス事業の開始によって既存事業者が影響を受ける可能性</t>
    <phoneticPr fontId="4"/>
  </si>
  <si>
    <t>　　　について確認が必要。</t>
    <rPh sb="7" eb="9">
      <t>カクニン</t>
    </rPh>
    <rPh sb="10" eb="12">
      <t>ヒツヨウ</t>
    </rPh>
    <phoneticPr fontId="4"/>
  </si>
  <si>
    <t>地域経済性分析ツール（詳細編、メタン発酵系バイオマス）</t>
    <rPh sb="0" eb="2">
      <t>チイキ</t>
    </rPh>
    <rPh sb="2" eb="5">
      <t>ケイザイセイ</t>
    </rPh>
    <rPh sb="5" eb="7">
      <t>ブンセキ</t>
    </rPh>
    <rPh sb="11" eb="13">
      <t>ショウサイ</t>
    </rPh>
    <rPh sb="13" eb="14">
      <t>ヘン</t>
    </rPh>
    <rPh sb="18" eb="20">
      <t>ハッコウ</t>
    </rPh>
    <rPh sb="20" eb="21">
      <t>ケイ</t>
    </rPh>
    <phoneticPr fontId="4"/>
  </si>
  <si>
    <t>また、本ツールの使用により発生した不具合に対して、NEDOは一切責任を負いません。不具合等発見された際には、問合せフォームからご連絡をお願いします。</t>
  </si>
  <si>
    <t>•本ツールの情報は、バイオマスエネルギー事業における諸活動を支援するため作成されたものになります。</t>
  </si>
  <si>
    <t>　　地域内銀行借入金から得られる金融機関の利息収入のうち、事業利益と従業員所得となる金額。地域内の金融機関活用によって地域経済効果の上昇が可能。</t>
    <rPh sb="2" eb="5">
      <t>チイキナイ</t>
    </rPh>
    <rPh sb="5" eb="7">
      <t>ギンコウ</t>
    </rPh>
    <rPh sb="7" eb="9">
      <t>シャクニュウ</t>
    </rPh>
    <rPh sb="9" eb="10">
      <t>キン</t>
    </rPh>
    <rPh sb="12" eb="13">
      <t>エ</t>
    </rPh>
    <rPh sb="16" eb="20">
      <t>キン</t>
    </rPh>
    <rPh sb="21" eb="23">
      <t>リソク</t>
    </rPh>
    <rPh sb="23" eb="25">
      <t>シュウニュウ</t>
    </rPh>
    <rPh sb="29" eb="33">
      <t>ジギョウリエキ</t>
    </rPh>
    <rPh sb="34" eb="37">
      <t>ジュウギョウイン</t>
    </rPh>
    <rPh sb="37" eb="39">
      <t>ショトク</t>
    </rPh>
    <rPh sb="42" eb="44">
      <t>キンガク</t>
    </rPh>
    <rPh sb="45" eb="48">
      <t>チイキナイ</t>
    </rPh>
    <rPh sb="49" eb="53">
      <t>キンユウキカン</t>
    </rPh>
    <rPh sb="53" eb="55">
      <t>カツヨウ</t>
    </rPh>
    <rPh sb="59" eb="63">
      <t>チイキケイザイ</t>
    </rPh>
    <rPh sb="63" eb="65">
      <t>コウカ</t>
    </rPh>
    <rPh sb="66" eb="68">
      <t>ジョウショウ</t>
    </rPh>
    <rPh sb="69" eb="71">
      <t>カノウ</t>
    </rPh>
    <phoneticPr fontId="4"/>
  </si>
  <si>
    <t>1.0</t>
    <phoneticPr fontId="4"/>
  </si>
  <si>
    <t>正式版としてリリースしました</t>
    <rPh sb="0" eb="3">
      <t>セイシキバン</t>
    </rPh>
    <phoneticPr fontId="4"/>
  </si>
  <si>
    <t>事業モデルでの想定（20年平均）</t>
    <rPh sb="0" eb="2">
      <t>ジギョウ</t>
    </rPh>
    <rPh sb="7" eb="9">
      <t>ソウテイ</t>
    </rPh>
    <rPh sb="12" eb="13">
      <t>ネン</t>
    </rPh>
    <rPh sb="13" eb="15">
      <t>ヘイキン</t>
    </rPh>
    <phoneticPr fontId="5"/>
  </si>
  <si>
    <r>
      <t>10</t>
    </r>
    <r>
      <rPr>
        <sz val="10"/>
        <color theme="1"/>
        <rFont val="ＭＳ Ｐゴシック"/>
        <family val="3"/>
        <charset val="128"/>
      </rPr>
      <t>年合計</t>
    </r>
    <rPh sb="2" eb="3">
      <t>ネン</t>
    </rPh>
    <rPh sb="3" eb="5">
      <t>ゴウケイ</t>
    </rPh>
    <phoneticPr fontId="4"/>
  </si>
  <si>
    <r>
      <t>20</t>
    </r>
    <r>
      <rPr>
        <sz val="10"/>
        <color theme="1"/>
        <rFont val="ＭＳ Ｐゴシック"/>
        <family val="3"/>
        <charset val="128"/>
      </rPr>
      <t>年</t>
    </r>
    <rPh sb="2" eb="3">
      <t>ネン</t>
    </rPh>
    <phoneticPr fontId="4"/>
  </si>
  <si>
    <t>平均価格</t>
    <rPh sb="0" eb="4">
      <t>ヘイキンカカク</t>
    </rPh>
    <phoneticPr fontId="4"/>
  </si>
  <si>
    <t>事業前の取引</t>
    <rPh sb="0" eb="2">
      <t>ジギョウ</t>
    </rPh>
    <rPh sb="2" eb="3">
      <t>マエ</t>
    </rPh>
    <rPh sb="4" eb="6">
      <t>トリヒキ</t>
    </rPh>
    <phoneticPr fontId="4"/>
  </si>
  <si>
    <r>
      <t>10</t>
    </r>
    <r>
      <rPr>
        <sz val="10"/>
        <color theme="1"/>
        <rFont val="ＭＳ Ｐゴシック"/>
        <family val="3"/>
        <charset val="128"/>
      </rPr>
      <t>年</t>
    </r>
    <rPh sb="2" eb="3">
      <t>ネン</t>
    </rPh>
    <phoneticPr fontId="4"/>
  </si>
  <si>
    <t>差分(20年）</t>
    <rPh sb="0" eb="2">
      <t>サブン</t>
    </rPh>
    <rPh sb="5" eb="6">
      <t>ネン</t>
    </rPh>
    <phoneticPr fontId="4"/>
  </si>
  <si>
    <t>差分(10年）</t>
    <rPh sb="0" eb="2">
      <t>サブン</t>
    </rPh>
    <rPh sb="5" eb="6">
      <t>ネン</t>
    </rPh>
    <phoneticPr fontId="4"/>
  </si>
  <si>
    <t>＜バイオマス調達＞※発電量・発熱量を変動させる場合は年間設備利用率も合わせて変更ください</t>
    <rPh sb="6" eb="8">
      <t>チョウタツ</t>
    </rPh>
    <phoneticPr fontId="4"/>
  </si>
  <si>
    <t>（詳細設定）事業期間の諸元変動</t>
    <rPh sb="1" eb="3">
      <t>ショウサイ</t>
    </rPh>
    <rPh sb="3" eb="5">
      <t>セッテイ</t>
    </rPh>
    <rPh sb="6" eb="8">
      <t>ジギョウ</t>
    </rPh>
    <rPh sb="8" eb="10">
      <t>キカン</t>
    </rPh>
    <rPh sb="11" eb="13">
      <t>ショゲン</t>
    </rPh>
    <rPh sb="13" eb="15">
      <t>ヘンドウ</t>
    </rPh>
    <phoneticPr fontId="4"/>
  </si>
  <si>
    <t>A12</t>
    <phoneticPr fontId="4"/>
  </si>
  <si>
    <t>事業期間の変動に関する詳細設定での補足説明を追記しました</t>
    <rPh sb="0" eb="2">
      <t>ジギョウ</t>
    </rPh>
    <rPh sb="2" eb="4">
      <t>キカン</t>
    </rPh>
    <rPh sb="5" eb="7">
      <t>ヘンドウ</t>
    </rPh>
    <rPh sb="8" eb="9">
      <t>カン</t>
    </rPh>
    <rPh sb="11" eb="15">
      <t>ショウサイセッテイ</t>
    </rPh>
    <rPh sb="17" eb="21">
      <t>ホソクセツメイ</t>
    </rPh>
    <rPh sb="22" eb="24">
      <t>ツイキ</t>
    </rPh>
    <phoneticPr fontId="4"/>
  </si>
  <si>
    <t>計算結果確認シートの表示事項について修正を行いました。</t>
    <rPh sb="0" eb="4">
      <t>ケイサンケッカ</t>
    </rPh>
    <rPh sb="4" eb="6">
      <t>カクニン</t>
    </rPh>
    <rPh sb="10" eb="12">
      <t>ヒョウジ</t>
    </rPh>
    <rPh sb="12" eb="14">
      <t>ジコウ</t>
    </rPh>
    <rPh sb="18" eb="20">
      <t>シュウセイ</t>
    </rPh>
    <rPh sb="21" eb="22">
      <t>オコナ</t>
    </rPh>
    <phoneticPr fontId="4"/>
  </si>
  <si>
    <t>計算条件入力シートの説明について修正を行いました</t>
    <rPh sb="0" eb="2">
      <t>ケイサン</t>
    </rPh>
    <rPh sb="2" eb="4">
      <t>ジョウケン</t>
    </rPh>
    <rPh sb="4" eb="6">
      <t>ニュウリョク</t>
    </rPh>
    <rPh sb="10" eb="12">
      <t>セツメイ</t>
    </rPh>
    <rPh sb="16" eb="18">
      <t>シュウセイ</t>
    </rPh>
    <rPh sb="19" eb="20">
      <t>オコナ</t>
    </rPh>
    <phoneticPr fontId="4"/>
  </si>
  <si>
    <t>計算条件入力シート</t>
    <rPh sb="0" eb="4">
      <t>ケイサンジョウケ</t>
    </rPh>
    <rPh sb="4" eb="6">
      <t>ニュウリョク</t>
    </rPh>
    <phoneticPr fontId="4"/>
  </si>
  <si>
    <t>F列</t>
    <rPh sb="1" eb="2">
      <t>レツ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</si>
</sst>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Red]\-#,##0.0"/>
    <numFmt numFmtId="177" formatCode="0.00_ "/>
    <numFmt numFmtId="178" formatCode="0.0%"/>
    <numFmt numFmtId="179" formatCode="#,##0_ "/>
    <numFmt numFmtId="180" formatCode="#,##0_ ;[Red]\-#,##0\ "/>
    <numFmt numFmtId="181" formatCode="0.0"/>
    <numFmt numFmtId="182" formatCode="#,##0.000;[Red]\-#,##0.000"/>
  </numFmts>
  <fonts count="104" x14ac:knownFonts="1">
    <font>
      <sz val="11"/>
      <color theme="1"/>
      <name val="ＭＳ Ｐゴシック"/>
      <family val="3"/>
      <charset val="128"/>
      <scheme val="minor"/>
    </font>
    <font>
      <sz val="11"/>
      <color theme="1"/>
      <name val="ＭＳ Ｐゴシック"/>
      <family val="2"/>
      <charset val="128"/>
      <scheme val="minor"/>
    </font>
    <font>
      <sz val="10"/>
      <color theme="1"/>
      <name val="Arial"/>
      <family val="2"/>
    </font>
    <font>
      <sz val="10"/>
      <color theme="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10"/>
      <color indexed="8"/>
      <name val="Arial"/>
      <family val="2"/>
    </font>
    <font>
      <sz val="10"/>
      <color indexed="8"/>
      <name val="ＭＳ Ｐゴシック"/>
      <family val="3"/>
      <charset val="128"/>
    </font>
    <font>
      <sz val="10"/>
      <name val="ＭＳ Ｐゴシック"/>
      <family val="3"/>
      <charset val="128"/>
    </font>
    <font>
      <sz val="10"/>
      <name val="Arial"/>
      <family val="2"/>
    </font>
    <font>
      <sz val="10"/>
      <color theme="0"/>
      <name val="ＭＳ Ｐゴシック"/>
      <family val="3"/>
      <charset val="128"/>
    </font>
    <font>
      <sz val="10"/>
      <color theme="0"/>
      <name val="Arial"/>
      <family val="2"/>
    </font>
    <font>
      <b/>
      <sz val="10"/>
      <color theme="0"/>
      <name val="ＭＳ Ｐゴシック"/>
      <family val="3"/>
      <charset val="128"/>
    </font>
    <font>
      <b/>
      <sz val="10"/>
      <color theme="0"/>
      <name val="Arial"/>
      <family val="2"/>
    </font>
    <font>
      <b/>
      <sz val="9"/>
      <color indexed="81"/>
      <name val="ＭＳ Ｐゴシック"/>
      <family val="3"/>
      <charset val="128"/>
    </font>
    <font>
      <b/>
      <sz val="10"/>
      <name val="Arial"/>
      <family val="2"/>
    </font>
    <font>
      <b/>
      <sz val="10"/>
      <color indexed="37"/>
      <name val="Arial"/>
      <family val="2"/>
    </font>
    <font>
      <b/>
      <sz val="10"/>
      <name val="ＭＳ Ｐゴシック"/>
      <family val="3"/>
      <charset val="128"/>
    </font>
    <font>
      <sz val="10"/>
      <name val="HGPｺﾞｼｯｸE"/>
      <family val="3"/>
      <charset val="128"/>
    </font>
    <font>
      <sz val="10"/>
      <color rgb="FFFF0000"/>
      <name val="Arial"/>
      <family val="2"/>
    </font>
    <font>
      <b/>
      <sz val="11"/>
      <color theme="0"/>
      <name val="ＭＳ Ｐゴシック"/>
      <family val="3"/>
      <charset val="128"/>
      <scheme val="minor"/>
    </font>
    <font>
      <sz val="9"/>
      <color theme="1"/>
      <name val="ＭＳ Ｐゴシック"/>
      <family val="3"/>
      <charset val="128"/>
    </font>
    <font>
      <sz val="9"/>
      <color indexed="8"/>
      <name val="Arial"/>
      <family val="2"/>
    </font>
    <font>
      <sz val="9"/>
      <color theme="1"/>
      <name val="Arial"/>
      <family val="2"/>
    </font>
    <font>
      <b/>
      <sz val="12"/>
      <color indexed="8"/>
      <name val="ＭＳ Ｐゴシック"/>
      <family val="3"/>
      <charset val="128"/>
    </font>
    <font>
      <sz val="11"/>
      <color indexed="8"/>
      <name val="Arial"/>
      <family val="2"/>
    </font>
    <font>
      <b/>
      <sz val="11"/>
      <color theme="1"/>
      <name val="ＭＳ Ｐゴシック"/>
      <family val="3"/>
      <charset val="128"/>
      <scheme val="minor"/>
    </font>
    <font>
      <b/>
      <sz val="10"/>
      <color theme="1"/>
      <name val="ＭＳ Ｐゴシック"/>
      <family val="3"/>
      <charset val="128"/>
      <scheme val="minor"/>
    </font>
    <font>
      <b/>
      <sz val="10"/>
      <color theme="1"/>
      <name val="ＭＳ Ｐゴシック"/>
      <family val="3"/>
      <charset val="128"/>
    </font>
    <font>
      <sz val="18"/>
      <color indexed="8"/>
      <name val="ＭＳ Ｐゴシック"/>
      <family val="3"/>
      <charset val="128"/>
    </font>
    <font>
      <b/>
      <sz val="10"/>
      <color theme="0"/>
      <name val="ＭＳ Ｐゴシック"/>
      <family val="3"/>
      <charset val="128"/>
      <scheme val="minor"/>
    </font>
    <font>
      <b/>
      <sz val="9"/>
      <color theme="0"/>
      <name val="ＭＳ Ｐゴシック"/>
      <family val="3"/>
      <charset val="128"/>
      <scheme val="minor"/>
    </font>
    <font>
      <b/>
      <sz val="9"/>
      <color theme="0"/>
      <name val="ＭＳ Ｐゴシック"/>
      <family val="3"/>
      <charset val="128"/>
    </font>
    <font>
      <sz val="14"/>
      <color indexed="8"/>
      <name val="ＭＳ Ｐゴシック"/>
      <family val="3"/>
      <charset val="128"/>
    </font>
    <font>
      <sz val="10"/>
      <color theme="1"/>
      <name val="ＭＳ Ｐゴシック"/>
      <family val="3"/>
      <charset val="128"/>
      <scheme val="minor"/>
    </font>
    <font>
      <sz val="9"/>
      <name val="ＭＳ Ｐゴシック"/>
      <family val="3"/>
      <charset val="128"/>
    </font>
    <font>
      <b/>
      <sz val="12"/>
      <color theme="0"/>
      <name val="ＭＳ Ｐゴシック"/>
      <family val="3"/>
      <charset val="128"/>
    </font>
    <font>
      <b/>
      <sz val="12"/>
      <color theme="0"/>
      <name val="Arial"/>
      <family val="2"/>
    </font>
    <font>
      <sz val="12"/>
      <color theme="1"/>
      <name val="ＭＳ Ｐゴシック"/>
      <family val="3"/>
      <charset val="128"/>
      <scheme val="minor"/>
    </font>
    <font>
      <sz val="12"/>
      <color indexed="8"/>
      <name val="ＭＳ Ｐゴシック"/>
      <family val="3"/>
      <charset val="128"/>
    </font>
    <font>
      <sz val="12"/>
      <name val="Arial"/>
      <family val="2"/>
    </font>
    <font>
      <sz val="12"/>
      <name val="ＭＳ Ｐゴシック"/>
      <family val="3"/>
      <charset val="128"/>
    </font>
    <font>
      <sz val="12"/>
      <color indexed="8"/>
      <name val="Arial"/>
      <family val="2"/>
    </font>
    <font>
      <sz val="12"/>
      <color theme="1"/>
      <name val="Arial"/>
      <family val="2"/>
    </font>
    <font>
      <sz val="12"/>
      <color theme="1"/>
      <name val="ＭＳ Ｐゴシック"/>
      <family val="3"/>
      <charset val="128"/>
    </font>
    <font>
      <sz val="9"/>
      <color theme="1"/>
      <name val="ＭＳ Ｐゴシック"/>
      <family val="3"/>
      <charset val="128"/>
      <scheme val="minor"/>
    </font>
    <font>
      <sz val="9"/>
      <name val="ＭＳ Ｐゴシック"/>
      <family val="3"/>
      <charset val="128"/>
      <scheme val="minor"/>
    </font>
    <font>
      <sz val="9"/>
      <color indexed="8"/>
      <name val="ＭＳ Ｐゴシック"/>
      <family val="3"/>
      <charset val="128"/>
    </font>
    <font>
      <sz val="9"/>
      <color theme="0"/>
      <name val="ＭＳ Ｐゴシック"/>
      <family val="3"/>
      <charset val="128"/>
    </font>
    <font>
      <sz val="9"/>
      <color rgb="FFFF0000"/>
      <name val="ＭＳ Ｐゴシック"/>
      <family val="3"/>
      <charset val="128"/>
    </font>
    <font>
      <sz val="9"/>
      <name val="Arial"/>
      <family val="2"/>
    </font>
    <font>
      <sz val="9"/>
      <color rgb="FF000000"/>
      <name val="Calibri"/>
      <family val="2"/>
    </font>
    <font>
      <b/>
      <sz val="9"/>
      <name val="ＭＳ Ｐゴシック"/>
      <family val="3"/>
      <charset val="128"/>
    </font>
    <font>
      <b/>
      <sz val="9"/>
      <name val="Arial"/>
      <family val="2"/>
    </font>
    <font>
      <sz val="9"/>
      <color theme="0"/>
      <name val="ＭＳ Ｐゴシック"/>
      <family val="3"/>
      <charset val="128"/>
      <scheme val="minor"/>
    </font>
    <font>
      <sz val="11"/>
      <name val="ＭＳ Ｐゴシック"/>
      <family val="3"/>
      <charset val="128"/>
    </font>
    <font>
      <sz val="11"/>
      <color theme="1"/>
      <name val="ＭＳ Ｐゴシック"/>
      <family val="2"/>
      <scheme val="minor"/>
    </font>
    <font>
      <sz val="8"/>
      <color theme="1"/>
      <name val="Arial"/>
      <family val="2"/>
    </font>
    <font>
      <sz val="16"/>
      <color theme="0"/>
      <name val="Arial"/>
      <family val="2"/>
    </font>
    <font>
      <sz val="11"/>
      <color theme="0"/>
      <name val="ＭＳ Ｐゴシック"/>
      <family val="3"/>
      <charset val="128"/>
      <scheme val="minor"/>
    </font>
    <font>
      <sz val="14"/>
      <color theme="1"/>
      <name val="ＭＳ Ｐゴシック"/>
      <family val="3"/>
      <charset val="128"/>
    </font>
    <font>
      <b/>
      <sz val="12"/>
      <name val="ＭＳ Ｐゴシック"/>
      <family val="3"/>
      <charset val="128"/>
    </font>
    <font>
      <sz val="18"/>
      <color theme="1"/>
      <name val="ＭＳ Ｐゴシック"/>
      <family val="3"/>
      <charset val="128"/>
    </font>
    <font>
      <sz val="14"/>
      <color theme="1"/>
      <name val="ＭＳ Ｐゴシック"/>
      <family val="3"/>
      <charset val="128"/>
      <scheme val="minor"/>
    </font>
    <font>
      <b/>
      <sz val="16"/>
      <color theme="1"/>
      <name val="ＭＳ Ｐゴシック"/>
      <family val="3"/>
      <charset val="128"/>
      <scheme val="minor"/>
    </font>
    <font>
      <sz val="14"/>
      <color theme="1"/>
      <name val="Arial"/>
      <family val="2"/>
    </font>
    <font>
      <b/>
      <sz val="14"/>
      <color theme="0"/>
      <name val="ＭＳ Ｐゴシック"/>
      <family val="3"/>
      <charset val="128"/>
    </font>
    <font>
      <b/>
      <sz val="14"/>
      <color theme="0"/>
      <name val="Arial"/>
      <family val="2"/>
    </font>
    <font>
      <sz val="14"/>
      <color indexed="8"/>
      <name val="Arial"/>
      <family val="2"/>
    </font>
    <font>
      <sz val="14"/>
      <name val="ＭＳ Ｐゴシック"/>
      <family val="3"/>
      <charset val="128"/>
    </font>
    <font>
      <sz val="14"/>
      <name val="Arial"/>
      <family val="2"/>
    </font>
    <font>
      <sz val="16"/>
      <color theme="1"/>
      <name val="Arial"/>
      <family val="2"/>
    </font>
    <font>
      <b/>
      <sz val="16"/>
      <color theme="1"/>
      <name val="ＭＳ Ｐゴシック"/>
      <family val="3"/>
      <charset val="128"/>
    </font>
    <font>
      <sz val="16"/>
      <name val="Arial"/>
      <family val="2"/>
    </font>
    <font>
      <b/>
      <sz val="18"/>
      <color theme="1"/>
      <name val="ＭＳ Ｐゴシック"/>
      <family val="3"/>
      <charset val="128"/>
    </font>
    <font>
      <b/>
      <sz val="10"/>
      <color indexed="8"/>
      <name val="Arial"/>
      <family val="2"/>
    </font>
    <font>
      <b/>
      <sz val="10"/>
      <color indexed="8"/>
      <name val="ＭＳ Ｐゴシック"/>
      <family val="3"/>
      <charset val="128"/>
    </font>
    <font>
      <sz val="10"/>
      <color indexed="8"/>
      <name val="ＭＳ Ｐゴシック"/>
      <family val="3"/>
      <charset val="128"/>
      <scheme val="minor"/>
    </font>
    <font>
      <sz val="10"/>
      <color indexed="8"/>
      <name val="ＭＳ Ｐゴシック"/>
      <family val="3"/>
      <charset val="128"/>
      <scheme val="major"/>
    </font>
    <font>
      <b/>
      <sz val="24"/>
      <color theme="0"/>
      <name val="ＭＳ Ｐゴシック"/>
      <family val="3"/>
      <charset val="128"/>
    </font>
    <font>
      <sz val="24"/>
      <color theme="1"/>
      <name val="ＭＳ Ｐゴシック"/>
      <family val="3"/>
      <charset val="128"/>
      <scheme val="minor"/>
    </font>
    <font>
      <sz val="16"/>
      <color theme="0"/>
      <name val="ＭＳ Ｐゴシック"/>
      <family val="3"/>
      <charset val="128"/>
      <scheme val="minor"/>
    </font>
    <font>
      <sz val="16"/>
      <color theme="1"/>
      <name val="ＭＳ Ｐゴシック"/>
      <family val="3"/>
      <charset val="128"/>
      <scheme val="minor"/>
    </font>
    <font>
      <b/>
      <sz val="11"/>
      <color rgb="FFFF0000"/>
      <name val="ＭＳ Ｐゴシック"/>
      <family val="3"/>
      <charset val="128"/>
      <scheme val="minor"/>
    </font>
    <font>
      <b/>
      <sz val="24"/>
      <color theme="0"/>
      <name val="ＭＳ Ｐゴシック"/>
      <family val="3"/>
      <charset val="128"/>
      <scheme val="minor"/>
    </font>
    <font>
      <sz val="11"/>
      <name val="ＭＳ Ｐゴシック"/>
      <family val="3"/>
      <charset val="128"/>
      <scheme val="minor"/>
    </font>
    <font>
      <sz val="10"/>
      <color theme="0" tint="-0.34998626667073579"/>
      <name val="Arial"/>
      <family val="2"/>
    </font>
    <font>
      <b/>
      <sz val="11"/>
      <color theme="0" tint="-0.34998626667073579"/>
      <name val="ＭＳ Ｐゴシック"/>
      <family val="3"/>
      <charset val="128"/>
      <scheme val="minor"/>
    </font>
    <font>
      <sz val="11"/>
      <color theme="0" tint="-0.34998626667073579"/>
      <name val="ＭＳ Ｐゴシック"/>
      <family val="3"/>
      <charset val="128"/>
      <scheme val="minor"/>
    </font>
    <font>
      <sz val="10"/>
      <color theme="0" tint="-0.34998626667073579"/>
      <name val="ＭＳ Ｐゴシック"/>
      <family val="3"/>
      <charset val="128"/>
    </font>
    <font>
      <b/>
      <sz val="10"/>
      <color theme="0" tint="-0.34998626667073579"/>
      <name val="ＭＳ Ｐゴシック"/>
      <family val="3"/>
      <charset val="128"/>
      <scheme val="minor"/>
    </font>
    <font>
      <b/>
      <sz val="10"/>
      <color theme="0" tint="-0.34998626667073579"/>
      <name val="ＭＳ Ｐゴシック"/>
      <family val="3"/>
      <charset val="128"/>
    </font>
    <font>
      <b/>
      <sz val="10"/>
      <color theme="0" tint="-0.34998626667073579"/>
      <name val="Arial"/>
      <family val="2"/>
    </font>
    <font>
      <sz val="14"/>
      <color theme="0" tint="-0.34998626667073579"/>
      <name val="ＭＳ Ｐゴシック"/>
      <family val="3"/>
      <charset val="128"/>
    </font>
    <font>
      <sz val="14"/>
      <color theme="0" tint="-0.34998626667073579"/>
      <name val="Arial"/>
      <family val="2"/>
    </font>
    <font>
      <b/>
      <sz val="18"/>
      <color theme="0"/>
      <name val="ＭＳ Ｐゴシック"/>
      <family val="3"/>
      <charset val="128"/>
    </font>
    <font>
      <b/>
      <sz val="14"/>
      <color rgb="FFFF0000"/>
      <name val="Arial"/>
      <family val="2"/>
    </font>
    <font>
      <sz val="10"/>
      <color theme="9"/>
      <name val="Arial"/>
      <family val="2"/>
    </font>
    <font>
      <sz val="12"/>
      <color theme="0" tint="-0.34998626667073579"/>
      <name val="ＭＳ Ｐゴシック"/>
      <family val="3"/>
      <charset val="128"/>
      <scheme val="minor"/>
    </font>
    <font>
      <b/>
      <sz val="11"/>
      <name val="ＭＳ Ｐゴシック"/>
      <family val="3"/>
      <charset val="128"/>
      <scheme val="minor"/>
    </font>
    <font>
      <u/>
      <sz val="11"/>
      <color theme="10"/>
      <name val="ＭＳ Ｐゴシック"/>
      <family val="3"/>
      <charset val="128"/>
      <scheme val="minor"/>
    </font>
    <font>
      <b/>
      <sz val="14"/>
      <color theme="1"/>
      <name val="ＭＳ Ｐゴシック"/>
      <family val="3"/>
      <charset val="128"/>
      <scheme val="minor"/>
    </font>
    <font>
      <b/>
      <sz val="12"/>
      <color rgb="FFFF0000"/>
      <name val="ＭＳ Ｐゴシック"/>
      <family val="3"/>
      <charset val="128"/>
      <scheme val="minor"/>
    </font>
  </fonts>
  <fills count="2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indexed="44"/>
        <bgColor indexed="64"/>
      </patternFill>
    </fill>
    <fill>
      <patternFill patternType="solid">
        <fgColor indexed="41"/>
        <bgColor indexed="64"/>
      </patternFill>
    </fill>
    <fill>
      <patternFill patternType="solid">
        <fgColor rgb="FFB7ECFF"/>
        <bgColor indexed="64"/>
      </patternFill>
    </fill>
    <fill>
      <patternFill patternType="solid">
        <fgColor theme="5"/>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indexed="31"/>
        <bgColor indexed="64"/>
      </patternFill>
    </fill>
    <fill>
      <patternFill patternType="solid">
        <fgColor rgb="FF002060"/>
        <bgColor indexed="64"/>
      </patternFill>
    </fill>
    <fill>
      <patternFill patternType="solid">
        <fgColor theme="9"/>
        <bgColor indexed="64"/>
      </patternFill>
    </fill>
    <fill>
      <patternFill patternType="solid">
        <fgColor theme="9" tint="0.79998168889431442"/>
        <bgColor indexed="64"/>
      </patternFill>
    </fill>
    <fill>
      <patternFill patternType="solid">
        <fgColor theme="8"/>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4"/>
        <bgColor indexed="64"/>
      </patternFill>
    </fill>
    <fill>
      <patternFill patternType="solid">
        <fgColor rgb="FF92D050"/>
        <bgColor indexed="64"/>
      </patternFill>
    </fill>
    <fill>
      <patternFill patternType="solid">
        <fgColor theme="1" tint="0.34998626667073579"/>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bgColor indexed="64"/>
      </patternFill>
    </fill>
  </fills>
  <borders count="3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23"/>
      </bottom>
      <diagonal/>
    </border>
    <border>
      <left style="thin">
        <color indexed="64"/>
      </left>
      <right style="thin">
        <color indexed="64"/>
      </right>
      <top style="medium">
        <color indexed="64"/>
      </top>
      <bottom style="thin">
        <color indexed="23"/>
      </bottom>
      <diagonal/>
    </border>
    <border>
      <left style="medium">
        <color indexed="64"/>
      </left>
      <right/>
      <top style="thin">
        <color indexed="23"/>
      </top>
      <bottom style="thin">
        <color indexed="23"/>
      </bottom>
      <diagonal/>
    </border>
    <border>
      <left/>
      <right/>
      <top style="thin">
        <color indexed="23"/>
      </top>
      <bottom style="thin">
        <color indexed="23"/>
      </bottom>
      <diagonal/>
    </border>
    <border>
      <left style="thin">
        <color indexed="64"/>
      </left>
      <right style="thin">
        <color indexed="64"/>
      </right>
      <top style="thin">
        <color indexed="23"/>
      </top>
      <bottom style="thin">
        <color indexed="23"/>
      </bottom>
      <diagonal/>
    </border>
    <border>
      <left style="medium">
        <color indexed="64"/>
      </left>
      <right/>
      <top/>
      <bottom style="thin">
        <color indexed="23"/>
      </bottom>
      <diagonal/>
    </border>
    <border>
      <left/>
      <right/>
      <top/>
      <bottom style="thin">
        <color indexed="23"/>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23"/>
      </top>
      <bottom style="medium">
        <color indexed="64"/>
      </bottom>
      <diagonal/>
    </border>
    <border>
      <left/>
      <right/>
      <top/>
      <bottom style="medium">
        <color indexed="64"/>
      </bottom>
      <diagonal/>
    </border>
    <border>
      <left style="medium">
        <color indexed="64"/>
      </left>
      <right/>
      <top style="medium">
        <color indexed="64"/>
      </top>
      <bottom style="thin">
        <color theme="0" tint="-0.499984740745262"/>
      </bottom>
      <diagonal/>
    </border>
    <border>
      <left style="medium">
        <color indexed="64"/>
      </left>
      <right/>
      <top style="thin">
        <color indexed="23"/>
      </top>
      <bottom style="thin">
        <color theme="1" tint="0.499984740745262"/>
      </bottom>
      <diagonal/>
    </border>
    <border>
      <left/>
      <right/>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23"/>
      </top>
      <bottom style="thin">
        <color theme="0" tint="-0.499984740745262"/>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medium">
        <color indexed="64"/>
      </right>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thin">
        <color theme="0" tint="-0.499984740745262"/>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thin">
        <color indexed="64"/>
      </top>
      <bottom/>
      <diagonal/>
    </border>
    <border>
      <left style="medium">
        <color indexed="64"/>
      </left>
      <right style="thin">
        <color indexed="64"/>
      </right>
      <top style="thin">
        <color indexed="23"/>
      </top>
      <bottom style="medium">
        <color indexed="64"/>
      </bottom>
      <diagonal/>
    </border>
    <border>
      <left style="double">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double">
        <color indexed="64"/>
      </left>
      <right style="medium">
        <color indexed="64"/>
      </right>
      <top style="hair">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theme="0" tint="-0.499984740745262"/>
      </top>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diagonal/>
    </border>
    <border>
      <left style="thin">
        <color indexed="64"/>
      </left>
      <right style="double">
        <color indexed="64"/>
      </right>
      <top style="thin">
        <color indexed="23"/>
      </top>
      <bottom style="medium">
        <color indexed="64"/>
      </bottom>
      <diagonal/>
    </border>
    <border>
      <left style="thin">
        <color indexed="64"/>
      </left>
      <right style="double">
        <color indexed="64"/>
      </right>
      <top style="hair">
        <color indexed="64"/>
      </top>
      <bottom style="medium">
        <color indexed="64"/>
      </bottom>
      <diagonal/>
    </border>
    <border>
      <left style="thin">
        <color indexed="64"/>
      </left>
      <right style="double">
        <color indexed="64"/>
      </right>
      <top style="medium">
        <color indexed="64"/>
      </top>
      <bottom style="medium">
        <color indexed="64"/>
      </bottom>
      <diagonal/>
    </border>
    <border>
      <left style="medium">
        <color indexed="64"/>
      </left>
      <right style="thin">
        <color indexed="64"/>
      </right>
      <top/>
      <bottom style="hair">
        <color indexed="64"/>
      </bottom>
      <diagonal/>
    </border>
    <border>
      <left style="thin">
        <color indexed="64"/>
      </left>
      <right style="double">
        <color indexed="64"/>
      </right>
      <top style="medium">
        <color indexed="64"/>
      </top>
      <bottom style="hair">
        <color indexed="64"/>
      </bottom>
      <diagonal/>
    </border>
    <border>
      <left/>
      <right style="medium">
        <color indexed="64"/>
      </right>
      <top style="medium">
        <color indexed="64"/>
      </top>
      <bottom style="thin">
        <color indexed="64"/>
      </bottom>
      <diagonal/>
    </border>
    <border>
      <left style="double">
        <color indexed="64"/>
      </left>
      <right style="medium">
        <color indexed="64"/>
      </right>
      <top/>
      <bottom style="hair">
        <color indexed="64"/>
      </bottom>
      <diagonal/>
    </border>
    <border>
      <left style="double">
        <color indexed="64"/>
      </left>
      <right style="medium">
        <color indexed="64"/>
      </right>
      <top/>
      <bottom style="thin">
        <color indexed="64"/>
      </bottom>
      <diagonal/>
    </border>
    <border>
      <left/>
      <right style="double">
        <color indexed="64"/>
      </right>
      <top/>
      <bottom style="thin">
        <color indexed="64"/>
      </bottom>
      <diagonal/>
    </border>
    <border>
      <left style="thin">
        <color indexed="64"/>
      </left>
      <right/>
      <top/>
      <bottom style="hair">
        <color indexed="64"/>
      </bottom>
      <diagonal/>
    </border>
    <border>
      <left style="double">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thin">
        <color indexed="64"/>
      </right>
      <top style="hair">
        <color indexed="64"/>
      </top>
      <bottom style="thin">
        <color indexed="64"/>
      </bottom>
      <diagonal/>
    </border>
    <border>
      <left style="thin">
        <color indexed="64"/>
      </left>
      <right style="medium">
        <color indexed="64"/>
      </right>
      <top/>
      <bottom style="hair">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right style="medium">
        <color indexed="64"/>
      </right>
      <top style="medium">
        <color indexed="64"/>
      </top>
      <bottom/>
      <diagonal/>
    </border>
    <border>
      <left/>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bottom style="medium">
        <color indexed="64"/>
      </bottom>
      <diagonal/>
    </border>
    <border>
      <left style="thin">
        <color indexed="23"/>
      </left>
      <right style="thin">
        <color indexed="23"/>
      </right>
      <top style="thin">
        <color indexed="23"/>
      </top>
      <bottom style="medium">
        <color indexed="64"/>
      </bottom>
      <diagonal/>
    </border>
    <border>
      <left style="thin">
        <color indexed="23"/>
      </left>
      <right style="thin">
        <color indexed="23"/>
      </right>
      <top style="thin">
        <color indexed="23"/>
      </top>
      <bottom style="thin">
        <color indexed="23"/>
      </bottom>
      <diagonal/>
    </border>
    <border>
      <left style="medium">
        <color indexed="64"/>
      </left>
      <right/>
      <top style="thin">
        <color theme="0" tint="-0.34998626667073579"/>
      </top>
      <bottom style="thin">
        <color theme="0" tint="-0.34998626667073579"/>
      </bottom>
      <diagonal/>
    </border>
    <border>
      <left style="thin">
        <color indexed="64"/>
      </left>
      <right style="medium">
        <color indexed="64"/>
      </right>
      <top style="thin">
        <color theme="0" tint="-0.34998626667073579"/>
      </top>
      <bottom style="thin">
        <color theme="0" tint="-0.34998626667073579"/>
      </bottom>
      <diagonal/>
    </border>
    <border>
      <left style="medium">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right/>
      <top style="hair">
        <color indexed="64"/>
      </top>
      <bottom style="medium">
        <color indexed="64"/>
      </bottom>
      <diagonal/>
    </border>
    <border>
      <left style="medium">
        <color indexed="64"/>
      </left>
      <right style="hair">
        <color indexed="64"/>
      </right>
      <top style="hair">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theme="0" tint="-0.499984740745262"/>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theme="0"/>
      </left>
      <right/>
      <top/>
      <bottom/>
      <diagonal/>
    </border>
    <border>
      <left/>
      <right/>
      <top/>
      <bottom style="double">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dashed">
        <color auto="1"/>
      </top>
      <bottom style="thin">
        <color theme="0"/>
      </bottom>
      <diagonal/>
    </border>
    <border>
      <left style="thin">
        <color theme="0"/>
      </left>
      <right/>
      <top style="thin">
        <color theme="0"/>
      </top>
      <bottom/>
      <diagonal/>
    </border>
    <border>
      <left style="thin">
        <color theme="0"/>
      </left>
      <right/>
      <top style="dashed">
        <color auto="1"/>
      </top>
      <bottom style="thin">
        <color theme="0"/>
      </bottom>
      <diagonal/>
    </border>
    <border>
      <left/>
      <right style="thin">
        <color theme="0"/>
      </right>
      <top style="dashed">
        <color auto="1"/>
      </top>
      <bottom style="thin">
        <color theme="0"/>
      </bottom>
      <diagonal/>
    </border>
    <border>
      <left style="thin">
        <color theme="0"/>
      </left>
      <right style="thin">
        <color theme="0"/>
      </right>
      <top/>
      <bottom/>
      <diagonal/>
    </border>
    <border>
      <left style="thin">
        <color theme="0"/>
      </left>
      <right style="thin">
        <color theme="0"/>
      </right>
      <top style="dashed">
        <color auto="1"/>
      </top>
      <bottom/>
      <diagonal/>
    </border>
    <border>
      <left style="thin">
        <color theme="0"/>
      </left>
      <right style="thin">
        <color theme="0"/>
      </right>
      <top style="dashed">
        <color auto="1"/>
      </top>
      <bottom style="dashed">
        <color auto="1"/>
      </bottom>
      <diagonal/>
    </border>
    <border>
      <left style="thin">
        <color theme="0"/>
      </left>
      <right style="thin">
        <color theme="0"/>
      </right>
      <top/>
      <bottom style="dashed">
        <color auto="1"/>
      </bottom>
      <diagonal/>
    </border>
    <border>
      <left/>
      <right style="double">
        <color indexed="64"/>
      </right>
      <top/>
      <bottom/>
      <diagonal/>
    </border>
    <border>
      <left style="double">
        <color indexed="64"/>
      </left>
      <right style="medium">
        <color indexed="64"/>
      </right>
      <top style="medium">
        <color indexed="64"/>
      </top>
      <bottom/>
      <diagonal/>
    </border>
    <border>
      <left/>
      <right style="double">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style="medium">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top style="medium">
        <color indexed="64"/>
      </top>
      <bottom style="medium">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medium">
        <color indexed="64"/>
      </left>
      <right style="double">
        <color indexed="64"/>
      </right>
      <top style="thin">
        <color indexed="64"/>
      </top>
      <bottom style="thin">
        <color indexed="64"/>
      </bottom>
      <diagonal/>
    </border>
    <border>
      <left style="thin">
        <color theme="0"/>
      </left>
      <right style="thin">
        <color theme="0"/>
      </right>
      <top style="thin">
        <color theme="0"/>
      </top>
      <bottom style="dashed">
        <color auto="1"/>
      </bottom>
      <diagonal/>
    </border>
    <border>
      <left style="thin">
        <color indexed="64"/>
      </left>
      <right style="thin">
        <color indexed="64"/>
      </right>
      <top style="thin">
        <color theme="0" tint="-0.499984740745262"/>
      </top>
      <bottom style="thin">
        <color indexed="64"/>
      </bottom>
      <diagonal/>
    </border>
    <border>
      <left/>
      <right style="medium">
        <color indexed="64"/>
      </right>
      <top style="thin">
        <color indexed="23"/>
      </top>
      <bottom style="medium">
        <color indexed="64"/>
      </bottom>
      <diagonal/>
    </border>
    <border>
      <left style="thin">
        <color indexed="64"/>
      </left>
      <right style="double">
        <color indexed="64"/>
      </right>
      <top/>
      <bottom style="thin">
        <color indexed="64"/>
      </bottom>
      <diagonal/>
    </border>
    <border>
      <left style="medium">
        <color indexed="64"/>
      </left>
      <right style="thin">
        <color indexed="64"/>
      </right>
      <top style="dashed">
        <color indexed="64"/>
      </top>
      <bottom style="dashed">
        <color indexed="64"/>
      </bottom>
      <diagonal/>
    </border>
    <border>
      <left style="medium">
        <color indexed="64"/>
      </left>
      <right style="medium">
        <color indexed="64"/>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double">
        <color indexed="64"/>
      </left>
      <right style="medium">
        <color indexed="64"/>
      </right>
      <top style="medium">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ouble">
        <color indexed="64"/>
      </left>
      <right style="medium">
        <color indexed="64"/>
      </right>
      <top style="dashed">
        <color indexed="64"/>
      </top>
      <bottom style="thin">
        <color indexed="64"/>
      </bottom>
      <diagonal/>
    </border>
    <border>
      <left style="thin">
        <color indexed="64"/>
      </left>
      <right style="thin">
        <color indexed="64"/>
      </right>
      <top/>
      <bottom style="dashed">
        <color indexed="64"/>
      </bottom>
      <diagonal/>
    </border>
    <border>
      <left style="double">
        <color indexed="64"/>
      </left>
      <right style="medium">
        <color indexed="64"/>
      </right>
      <top/>
      <bottom style="dashed">
        <color indexed="64"/>
      </bottom>
      <diagonal/>
    </border>
    <border>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style="thin">
        <color indexed="64"/>
      </bottom>
      <diagonal/>
    </border>
    <border>
      <left/>
      <right style="medium">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style="medium">
        <color indexed="64"/>
      </right>
      <top/>
      <bottom style="double">
        <color indexed="64"/>
      </bottom>
      <diagonal/>
    </border>
    <border>
      <left/>
      <right style="medium">
        <color indexed="64"/>
      </right>
      <top/>
      <bottom style="thin">
        <color theme="0" tint="-0.499984740745262"/>
      </bottom>
      <diagonal/>
    </border>
    <border>
      <left/>
      <right style="medium">
        <color indexed="64"/>
      </right>
      <top style="thin">
        <color theme="0" tint="-0.34998626667073579"/>
      </top>
      <bottom style="thin">
        <color theme="0" tint="-0.34998626667073579"/>
      </bottom>
      <diagonal/>
    </border>
    <border>
      <left/>
      <right style="medium">
        <color indexed="64"/>
      </right>
      <top style="medium">
        <color indexed="64"/>
      </top>
      <bottom style="thin">
        <color indexed="23"/>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top/>
      <bottom style="thin">
        <color theme="0" tint="-0.499984740745262"/>
      </bottom>
      <diagonal/>
    </border>
    <border>
      <left style="thin">
        <color indexed="64"/>
      </left>
      <right/>
      <top style="thin">
        <color indexed="23"/>
      </top>
      <bottom style="thin">
        <color indexed="23"/>
      </bottom>
      <diagonal/>
    </border>
    <border>
      <left style="medium">
        <color indexed="64"/>
      </left>
      <right/>
      <top style="medium">
        <color indexed="64"/>
      </top>
      <bottom style="thin">
        <color indexed="23"/>
      </bottom>
      <diagonal/>
    </border>
    <border>
      <left/>
      <right style="medium">
        <color indexed="64"/>
      </right>
      <top style="thin">
        <color indexed="64"/>
      </top>
      <bottom style="thin">
        <color indexed="23"/>
      </bottom>
      <diagonal/>
    </border>
    <border>
      <left/>
      <right/>
      <top style="thin">
        <color indexed="64"/>
      </top>
      <bottom style="thin">
        <color indexed="23"/>
      </bottom>
      <diagonal/>
    </border>
    <border>
      <left style="thin">
        <color indexed="64"/>
      </left>
      <right/>
      <top style="thin">
        <color indexed="23"/>
      </top>
      <bottom style="thin">
        <color theme="0" tint="-0.499984740745262"/>
      </bottom>
      <diagonal/>
    </border>
    <border>
      <left style="thin">
        <color indexed="64"/>
      </left>
      <right style="thin">
        <color indexed="64"/>
      </right>
      <top style="thin">
        <color theme="0" tint="-0.499984740745262"/>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indexed="64"/>
      </left>
      <right/>
      <top style="thin">
        <color theme="0" tint="-0.34998626667073579"/>
      </top>
      <bottom style="medium">
        <color indexed="64"/>
      </bottom>
      <diagonal/>
    </border>
    <border>
      <left style="thin">
        <color indexed="64"/>
      </left>
      <right/>
      <top style="medium">
        <color indexed="64"/>
      </top>
      <bottom/>
      <diagonal/>
    </border>
    <border>
      <left style="medium">
        <color indexed="64"/>
      </left>
      <right/>
      <top/>
      <bottom style="thin">
        <color theme="0" tint="-0.499984740745262"/>
      </bottom>
      <diagonal/>
    </border>
    <border>
      <left style="medium">
        <color indexed="64"/>
      </left>
      <right/>
      <top style="thin">
        <color theme="0" tint="-0.499984740745262"/>
      </top>
      <bottom/>
      <diagonal/>
    </border>
    <border>
      <left style="medium">
        <color indexed="64"/>
      </left>
      <right style="thin">
        <color indexed="64"/>
      </right>
      <top style="thin">
        <color theme="0" tint="-0.499984740745262"/>
      </top>
      <bottom style="thin">
        <color theme="0" tint="-0.34998626667073579"/>
      </bottom>
      <diagonal/>
    </border>
    <border>
      <left style="thin">
        <color indexed="64"/>
      </left>
      <right style="medium">
        <color indexed="64"/>
      </right>
      <top style="thin">
        <color theme="0" tint="-0.499984740745262"/>
      </top>
      <bottom style="thin">
        <color theme="0" tint="-0.34998626667073579"/>
      </bottom>
      <diagonal/>
    </border>
    <border>
      <left/>
      <right style="medium">
        <color indexed="64"/>
      </right>
      <top/>
      <bottom style="thin">
        <color theme="0" tint="-0.34998626667073579"/>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top/>
      <bottom/>
      <diagonal/>
    </border>
    <border>
      <left/>
      <right style="thin">
        <color theme="5"/>
      </right>
      <top/>
      <bottom/>
      <diagonal/>
    </border>
    <border>
      <left style="thin">
        <color theme="5"/>
      </left>
      <right/>
      <top/>
      <bottom style="thin">
        <color theme="5"/>
      </bottom>
      <diagonal/>
    </border>
    <border>
      <left/>
      <right/>
      <top/>
      <bottom style="thin">
        <color theme="5"/>
      </bottom>
      <diagonal/>
    </border>
    <border>
      <left/>
      <right style="thin">
        <color theme="5"/>
      </right>
      <top/>
      <bottom style="thin">
        <color theme="5"/>
      </bottom>
      <diagonal/>
    </border>
    <border>
      <left/>
      <right/>
      <top/>
      <bottom style="thin">
        <color auto="1"/>
      </bottom>
      <diagonal/>
    </border>
    <border>
      <left style="thin">
        <color indexed="64"/>
      </left>
      <right style="thin">
        <color indexed="64"/>
      </right>
      <top/>
      <bottom style="thin">
        <color indexed="23"/>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theme="0" tint="-0.499984740745262"/>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medium">
        <color indexed="64"/>
      </right>
      <top style="medium">
        <color indexed="64"/>
      </top>
      <bottom style="thin">
        <color indexed="23"/>
      </bottom>
      <diagonal/>
    </border>
    <border>
      <left style="thin">
        <color indexed="64"/>
      </left>
      <right style="medium">
        <color indexed="64"/>
      </right>
      <top style="thin">
        <color theme="0" tint="-0.34998626667073579"/>
      </top>
      <bottom style="medium">
        <color indexed="64"/>
      </bottom>
      <diagonal/>
    </border>
    <border>
      <left style="medium">
        <color indexed="64"/>
      </left>
      <right/>
      <top style="thin">
        <color indexed="23"/>
      </top>
      <bottom style="medium">
        <color indexed="64"/>
      </bottom>
      <diagonal/>
    </border>
    <border>
      <left/>
      <right/>
      <top style="thin">
        <color indexed="23"/>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theme="0" tint="-0.499984740745262"/>
      </bottom>
      <diagonal/>
    </border>
    <border>
      <left/>
      <right/>
      <top style="thin">
        <color indexed="23"/>
      </top>
      <bottom/>
      <diagonal/>
    </border>
    <border>
      <left/>
      <right style="medium">
        <color indexed="64"/>
      </right>
      <top style="thin">
        <color indexed="23"/>
      </top>
      <bottom/>
      <diagonal/>
    </border>
    <border>
      <left style="medium">
        <color indexed="64"/>
      </left>
      <right/>
      <top/>
      <bottom style="thin">
        <color theme="0" tint="-0.34998626667073579"/>
      </bottom>
      <diagonal/>
    </border>
    <border>
      <left/>
      <right/>
      <top/>
      <bottom style="thin">
        <color theme="0" tint="-0.34998626667073579"/>
      </bottom>
      <diagonal/>
    </border>
    <border>
      <left/>
      <right/>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thin">
        <color indexed="64"/>
      </left>
      <right style="thin">
        <color indexed="64"/>
      </right>
      <top/>
      <bottom style="thin">
        <color theme="0" tint="-0.34998626667073579"/>
      </bottom>
      <diagonal/>
    </border>
    <border>
      <left style="thin">
        <color indexed="64"/>
      </left>
      <right style="medium">
        <color indexed="64"/>
      </right>
      <top/>
      <bottom style="thin">
        <color theme="0" tint="-0.34998626667073579"/>
      </bottom>
      <diagonal/>
    </border>
    <border>
      <left style="thin">
        <color indexed="64"/>
      </left>
      <right/>
      <top style="thin">
        <color indexed="64"/>
      </top>
      <bottom style="thin">
        <color indexed="64"/>
      </bottom>
      <diagonal/>
    </border>
    <border>
      <left style="thin">
        <color indexed="64"/>
      </left>
      <right style="thin">
        <color indexed="64"/>
      </right>
      <top/>
      <bottom style="thin">
        <color theme="0" tint="-0.499984740745262"/>
      </bottom>
      <diagonal/>
    </border>
    <border>
      <left/>
      <right style="thin">
        <color indexed="64"/>
      </right>
      <top/>
      <bottom style="thin">
        <color theme="0" tint="-0.499984740745262"/>
      </bottom>
      <diagonal/>
    </border>
    <border>
      <left style="medium">
        <color indexed="64"/>
      </left>
      <right/>
      <top style="thin">
        <color theme="0" tint="-0.34998626667073579"/>
      </top>
      <bottom/>
      <diagonal/>
    </border>
    <border>
      <left/>
      <right/>
      <top style="thin">
        <color theme="0" tint="-0.34998626667073579"/>
      </top>
      <bottom/>
      <diagonal/>
    </border>
    <border>
      <left/>
      <right style="thin">
        <color indexed="64"/>
      </right>
      <top style="thin">
        <color theme="0" tint="-0.34998626667073579"/>
      </top>
      <bottom/>
      <diagonal/>
    </border>
    <border>
      <left style="thin">
        <color indexed="64"/>
      </left>
      <right style="medium">
        <color indexed="64"/>
      </right>
      <top style="thin">
        <color theme="0" tint="-0.34998626667073579"/>
      </top>
      <bottom/>
      <diagonal/>
    </border>
    <border>
      <left style="thin">
        <color indexed="64"/>
      </left>
      <right style="medium">
        <color indexed="64"/>
      </right>
      <top/>
      <bottom style="thin">
        <color indexed="23"/>
      </bottom>
      <diagonal/>
    </border>
    <border>
      <left style="thin">
        <color indexed="64"/>
      </left>
      <right style="medium">
        <color indexed="64"/>
      </right>
      <top style="thin">
        <color indexed="64"/>
      </top>
      <bottom style="thin">
        <color theme="0" tint="-0.34998626667073579"/>
      </bottom>
      <diagonal/>
    </border>
    <border>
      <left style="medium">
        <color indexed="64"/>
      </left>
      <right/>
      <top style="thin">
        <color indexed="64"/>
      </top>
      <bottom style="thin">
        <color theme="0" tint="-0.34998626667073579"/>
      </bottom>
      <diagonal/>
    </border>
    <border>
      <left/>
      <right/>
      <top style="thin">
        <color indexed="64"/>
      </top>
      <bottom style="thin">
        <color theme="0" tint="-0.34998626667073579"/>
      </bottom>
      <diagonal/>
    </border>
    <border>
      <left style="thin">
        <color indexed="64"/>
      </left>
      <right style="thin">
        <color indexed="64"/>
      </right>
      <top style="thin">
        <color indexed="64"/>
      </top>
      <bottom style="thin">
        <color theme="0" tint="-0.34998626667073579"/>
      </bottom>
      <diagonal/>
    </border>
    <border>
      <left/>
      <right style="thin">
        <color indexed="64"/>
      </right>
      <top/>
      <bottom style="thin">
        <color theme="0" tint="-0.34998626667073579"/>
      </bottom>
      <diagonal/>
    </border>
    <border>
      <left/>
      <right/>
      <top style="thin">
        <color theme="0" tint="-0.499984740745262"/>
      </top>
      <bottom/>
      <diagonal/>
    </border>
    <border>
      <left style="thin">
        <color indexed="64"/>
      </left>
      <right/>
      <top style="medium">
        <color indexed="64"/>
      </top>
      <bottom style="thin">
        <color theme="0" tint="-0.34998626667073579"/>
      </bottom>
      <diagonal/>
    </border>
    <border>
      <left style="medium">
        <color indexed="64"/>
      </left>
      <right/>
      <top style="thin">
        <color indexed="23"/>
      </top>
      <bottom style="thin">
        <color theme="0" tint="-0.34998626667073579"/>
      </bottom>
      <diagonal/>
    </border>
    <border>
      <left/>
      <right/>
      <top style="thin">
        <color indexed="23"/>
      </top>
      <bottom style="thin">
        <color theme="0" tint="-0.34998626667073579"/>
      </bottom>
      <diagonal/>
    </border>
    <border>
      <left/>
      <right style="medium">
        <color indexed="64"/>
      </right>
      <top style="thin">
        <color indexed="23"/>
      </top>
      <bottom style="thin">
        <color theme="0" tint="-0.34998626667073579"/>
      </bottom>
      <diagonal/>
    </border>
    <border>
      <left style="medium">
        <color indexed="64"/>
      </left>
      <right/>
      <top style="thin">
        <color theme="0" tint="-0.34998626667073579"/>
      </top>
      <bottom style="thin">
        <color indexed="64"/>
      </bottom>
      <diagonal/>
    </border>
    <border>
      <left/>
      <right/>
      <top style="thin">
        <color theme="0" tint="-0.34998626667073579"/>
      </top>
      <bottom style="thin">
        <color indexed="64"/>
      </bottom>
      <diagonal/>
    </border>
    <border>
      <left/>
      <right style="medium">
        <color indexed="64"/>
      </right>
      <top style="thin">
        <color theme="0" tint="-0.34998626667073579"/>
      </top>
      <bottom style="thin">
        <color indexed="64"/>
      </bottom>
      <diagonal/>
    </border>
    <border>
      <left style="medium">
        <color indexed="64"/>
      </left>
      <right style="thin">
        <color indexed="64"/>
      </right>
      <top style="thin">
        <color theme="0" tint="-0.34998626667073579"/>
      </top>
      <bottom style="thin">
        <color theme="0" tint="-0.34998626667073579"/>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bottom/>
      <diagonal/>
    </border>
    <border>
      <left style="medium">
        <color indexed="64"/>
      </left>
      <right style="hair">
        <color indexed="64"/>
      </right>
      <top style="thin">
        <color indexed="64"/>
      </top>
      <bottom/>
      <diagonal/>
    </border>
    <border>
      <left style="thin">
        <color indexed="64"/>
      </left>
      <right style="medium">
        <color indexed="64"/>
      </right>
      <top style="thin">
        <color theme="0" tint="-0.499984740745262"/>
      </top>
      <bottom style="medium">
        <color indexed="64"/>
      </bottom>
      <diagonal/>
    </border>
    <border>
      <left style="thin">
        <color indexed="64"/>
      </left>
      <right/>
      <top style="thin">
        <color theme="0" tint="-0.499984740745262"/>
      </top>
      <bottom style="thin">
        <color theme="0" tint="-0.34998626667073579"/>
      </bottom>
      <diagonal/>
    </border>
    <border>
      <left/>
      <right style="double">
        <color indexed="64"/>
      </right>
      <top style="medium">
        <color indexed="64"/>
      </top>
      <bottom/>
      <diagonal/>
    </border>
    <border>
      <left/>
      <right style="thin">
        <color indexed="64"/>
      </right>
      <top style="thin">
        <color theme="0" tint="-0.499984740745262"/>
      </top>
      <bottom style="thin">
        <color theme="0" tint="-0.34998626667073579"/>
      </bottom>
      <diagonal/>
    </border>
    <border>
      <left style="thin">
        <color indexed="64"/>
      </left>
      <right style="medium">
        <color indexed="64"/>
      </right>
      <top style="thin">
        <color theme="0" tint="-0.499984740745262"/>
      </top>
      <bottom style="thin">
        <color theme="0" tint="-0.499984740745262"/>
      </bottom>
      <diagonal/>
    </border>
  </borders>
  <cellStyleXfs count="12">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57" fillId="0" borderId="0"/>
    <xf numFmtId="0" fontId="36" fillId="0" borderId="0">
      <alignment vertical="center"/>
    </xf>
    <xf numFmtId="0" fontId="36" fillId="0" borderId="0">
      <alignment vertical="center"/>
    </xf>
    <xf numFmtId="9" fontId="36" fillId="0" borderId="0" applyFont="0" applyFill="0" applyBorder="0" applyAlignment="0" applyProtection="0">
      <alignment vertical="center"/>
    </xf>
    <xf numFmtId="0" fontId="101" fillId="0" borderId="0" applyNumberFormat="0" applyFill="0" applyBorder="0" applyAlignment="0" applyProtection="0">
      <alignment vertical="center"/>
    </xf>
  </cellStyleXfs>
  <cellXfs count="1454">
    <xf numFmtId="0" fontId="0" fillId="0" borderId="0" xfId="0">
      <alignment vertical="center"/>
    </xf>
    <xf numFmtId="179" fontId="2" fillId="0" borderId="0" xfId="0" applyNumberFormat="1" applyFont="1" applyAlignment="1"/>
    <xf numFmtId="0" fontId="3" fillId="0" borderId="0" xfId="0" applyFont="1" applyAlignment="1"/>
    <xf numFmtId="0" fontId="16" fillId="0" borderId="0" xfId="0" applyFont="1" applyAlignment="1"/>
    <xf numFmtId="179" fontId="2" fillId="0" borderId="0" xfId="0" applyNumberFormat="1" applyFont="1" applyBorder="1" applyAlignment="1">
      <alignment horizontal="center"/>
    </xf>
    <xf numFmtId="179" fontId="17" fillId="0" borderId="0" xfId="0" applyNumberFormat="1" applyFont="1" applyBorder="1" applyAlignment="1">
      <alignment horizontal="left"/>
    </xf>
    <xf numFmtId="179" fontId="2" fillId="0" borderId="0" xfId="0" applyNumberFormat="1" applyFont="1" applyBorder="1" applyAlignment="1">
      <alignment horizontal="left"/>
    </xf>
    <xf numFmtId="0" fontId="2" fillId="0" borderId="0" xfId="0" applyFont="1" applyAlignment="1"/>
    <xf numFmtId="0" fontId="2" fillId="0" borderId="40" xfId="3" applyNumberFormat="1" applyFont="1" applyBorder="1" applyAlignment="1">
      <alignment horizontal="center"/>
    </xf>
    <xf numFmtId="0" fontId="2" fillId="0" borderId="41" xfId="3" applyNumberFormat="1" applyFont="1" applyBorder="1" applyAlignment="1">
      <alignment horizontal="center"/>
    </xf>
    <xf numFmtId="0" fontId="2" fillId="0" borderId="42" xfId="0" applyFont="1" applyFill="1" applyBorder="1" applyAlignment="1"/>
    <xf numFmtId="0" fontId="2" fillId="0" borderId="43" xfId="0" applyFont="1" applyFill="1" applyBorder="1" applyAlignment="1"/>
    <xf numFmtId="0" fontId="3" fillId="0" borderId="42" xfId="0" applyFont="1" applyFill="1" applyBorder="1" applyAlignment="1"/>
    <xf numFmtId="38" fontId="2" fillId="0" borderId="0" xfId="1" applyFont="1" applyAlignment="1"/>
    <xf numFmtId="176" fontId="2" fillId="0" borderId="1" xfId="3" applyNumberFormat="1" applyFont="1" applyBorder="1" applyAlignment="1">
      <alignment horizontal="right"/>
    </xf>
    <xf numFmtId="38" fontId="2" fillId="0" borderId="43" xfId="0" applyNumberFormat="1" applyFont="1" applyFill="1" applyBorder="1" applyAlignment="1"/>
    <xf numFmtId="0" fontId="2" fillId="0" borderId="0" xfId="0" applyFont="1" applyBorder="1" applyAlignment="1"/>
    <xf numFmtId="38" fontId="2" fillId="0" borderId="0" xfId="0" applyNumberFormat="1" applyFont="1" applyAlignment="1"/>
    <xf numFmtId="0" fontId="2" fillId="0" borderId="0" xfId="0" applyFont="1" applyFill="1" applyAlignment="1"/>
    <xf numFmtId="0" fontId="2" fillId="0" borderId="36" xfId="0" applyFont="1" applyFill="1" applyBorder="1" applyAlignment="1"/>
    <xf numFmtId="0" fontId="2" fillId="0" borderId="36" xfId="3" applyNumberFormat="1" applyFont="1" applyBorder="1" applyAlignment="1">
      <alignment horizontal="center"/>
    </xf>
    <xf numFmtId="0" fontId="2" fillId="0" borderId="0" xfId="3" applyNumberFormat="1" applyFont="1" applyBorder="1" applyAlignment="1">
      <alignment horizontal="center"/>
    </xf>
    <xf numFmtId="0" fontId="2" fillId="4" borderId="35" xfId="0" applyFont="1" applyFill="1" applyBorder="1" applyAlignment="1">
      <alignment horizontal="center"/>
    </xf>
    <xf numFmtId="0" fontId="2" fillId="4" borderId="38" xfId="0" applyFont="1" applyFill="1" applyBorder="1" applyAlignment="1">
      <alignment horizontal="center"/>
    </xf>
    <xf numFmtId="179" fontId="2" fillId="4" borderId="46" xfId="0" applyNumberFormat="1" applyFont="1" applyFill="1" applyBorder="1" applyAlignment="1">
      <alignment horizontal="center"/>
    </xf>
    <xf numFmtId="179" fontId="2" fillId="4" borderId="37" xfId="0" applyNumberFormat="1" applyFont="1" applyFill="1" applyBorder="1" applyAlignment="1">
      <alignment horizontal="center"/>
    </xf>
    <xf numFmtId="179" fontId="2" fillId="4" borderId="47" xfId="0" applyNumberFormat="1" applyFont="1" applyFill="1" applyBorder="1" applyAlignment="1">
      <alignment horizontal="center"/>
    </xf>
    <xf numFmtId="0" fontId="16" fillId="5" borderId="48" xfId="0" applyFont="1" applyFill="1" applyBorder="1" applyAlignment="1"/>
    <xf numFmtId="180" fontId="2" fillId="5" borderId="0" xfId="0" applyNumberFormat="1" applyFont="1" applyFill="1" applyBorder="1" applyAlignment="1">
      <alignment horizontal="center"/>
    </xf>
    <xf numFmtId="180" fontId="2" fillId="5" borderId="6" xfId="0" applyNumberFormat="1" applyFont="1" applyFill="1" applyBorder="1" applyAlignment="1">
      <alignment horizontal="center"/>
    </xf>
    <xf numFmtId="180" fontId="2" fillId="5" borderId="49" xfId="0" applyNumberFormat="1" applyFont="1" applyFill="1" applyBorder="1" applyAlignment="1">
      <alignment horizontal="center"/>
    </xf>
    <xf numFmtId="180" fontId="2" fillId="5" borderId="50" xfId="0" applyNumberFormat="1" applyFont="1" applyFill="1" applyBorder="1" applyAlignment="1">
      <alignment horizontal="center"/>
    </xf>
    <xf numFmtId="180" fontId="2" fillId="5" borderId="51" xfId="0" applyNumberFormat="1" applyFont="1" applyFill="1" applyBorder="1" applyAlignment="1">
      <alignment horizontal="center"/>
    </xf>
    <xf numFmtId="0" fontId="2" fillId="0" borderId="53" xfId="0" applyFont="1" applyBorder="1" applyAlignment="1"/>
    <xf numFmtId="38" fontId="7" fillId="0" borderId="54" xfId="1" applyFont="1" applyBorder="1">
      <alignment vertical="center"/>
    </xf>
    <xf numFmtId="180" fontId="2" fillId="0" borderId="56" xfId="0" applyNumberFormat="1" applyFont="1" applyBorder="1" applyAlignment="1"/>
    <xf numFmtId="180" fontId="2" fillId="0" borderId="57" xfId="0" applyNumberFormat="1" applyFont="1" applyBorder="1" applyAlignment="1"/>
    <xf numFmtId="0" fontId="12" fillId="3" borderId="58" xfId="0" applyFont="1" applyFill="1" applyBorder="1" applyAlignment="1"/>
    <xf numFmtId="0" fontId="12" fillId="3" borderId="59" xfId="0" applyFont="1" applyFill="1" applyBorder="1" applyAlignment="1"/>
    <xf numFmtId="38" fontId="12" fillId="3" borderId="42" xfId="1" applyFont="1" applyFill="1" applyBorder="1">
      <alignment vertical="center"/>
    </xf>
    <xf numFmtId="180" fontId="12" fillId="3" borderId="60" xfId="0" applyNumberFormat="1" applyFont="1" applyFill="1" applyBorder="1" applyAlignment="1"/>
    <xf numFmtId="0" fontId="3" fillId="6" borderId="52" xfId="0" applyFont="1" applyFill="1" applyBorder="1" applyAlignment="1"/>
    <xf numFmtId="0" fontId="2" fillId="6" borderId="53" xfId="0" applyFont="1" applyFill="1" applyBorder="1" applyAlignment="1"/>
    <xf numFmtId="180" fontId="2" fillId="6" borderId="55" xfId="0" applyNumberFormat="1" applyFont="1" applyFill="1" applyBorder="1" applyAlignment="1"/>
    <xf numFmtId="180" fontId="2" fillId="6" borderId="57" xfId="0" applyNumberFormat="1" applyFont="1" applyFill="1" applyBorder="1" applyAlignment="1"/>
    <xf numFmtId="38" fontId="7" fillId="0" borderId="15" xfId="1" applyFont="1" applyBorder="1">
      <alignment vertical="center"/>
    </xf>
    <xf numFmtId="180" fontId="2" fillId="0" borderId="61" xfId="0" applyNumberFormat="1" applyFont="1" applyFill="1" applyBorder="1" applyAlignment="1"/>
    <xf numFmtId="180" fontId="2" fillId="0" borderId="56" xfId="0" applyNumberFormat="1" applyFont="1" applyFill="1" applyBorder="1" applyAlignment="1"/>
    <xf numFmtId="180" fontId="2" fillId="0" borderId="57" xfId="0" applyNumberFormat="1" applyFont="1" applyFill="1" applyBorder="1" applyAlignment="1"/>
    <xf numFmtId="38" fontId="7" fillId="0" borderId="62" xfId="1" applyFont="1" applyBorder="1">
      <alignment vertical="center"/>
    </xf>
    <xf numFmtId="0" fontId="3" fillId="6" borderId="52" xfId="0" applyFont="1" applyFill="1" applyBorder="1" applyAlignment="1">
      <alignment horizontal="left"/>
    </xf>
    <xf numFmtId="38" fontId="7" fillId="6" borderId="62" xfId="1" applyFont="1" applyFill="1" applyBorder="1">
      <alignment vertical="center"/>
    </xf>
    <xf numFmtId="38" fontId="7" fillId="0" borderId="63" xfId="1" applyFont="1" applyBorder="1">
      <alignment vertical="center"/>
    </xf>
    <xf numFmtId="0" fontId="2" fillId="0" borderId="66" xfId="0" applyFont="1" applyBorder="1" applyAlignment="1"/>
    <xf numFmtId="180" fontId="2" fillId="0" borderId="55" xfId="0" applyNumberFormat="1" applyFont="1" applyFill="1" applyBorder="1" applyAlignment="1"/>
    <xf numFmtId="0" fontId="12" fillId="3" borderId="38" xfId="0" applyFont="1" applyFill="1" applyBorder="1" applyAlignment="1"/>
    <xf numFmtId="180" fontId="12" fillId="3" borderId="47" xfId="0" applyNumberFormat="1" applyFont="1" applyFill="1" applyBorder="1" applyAlignment="1"/>
    <xf numFmtId="0" fontId="2" fillId="0" borderId="16" xfId="0" applyFont="1" applyBorder="1" applyAlignment="1"/>
    <xf numFmtId="180" fontId="2" fillId="0" borderId="51" xfId="0" applyNumberFormat="1" applyFont="1" applyBorder="1" applyAlignment="1"/>
    <xf numFmtId="180" fontId="2" fillId="0" borderId="75" xfId="0" applyNumberFormat="1" applyFont="1" applyBorder="1" applyAlignment="1"/>
    <xf numFmtId="0" fontId="12" fillId="0" borderId="0" xfId="0" applyFont="1" applyFill="1" applyBorder="1" applyAlignment="1"/>
    <xf numFmtId="180" fontId="12" fillId="0" borderId="0" xfId="0" applyNumberFormat="1" applyFont="1" applyFill="1" applyBorder="1" applyAlignment="1"/>
    <xf numFmtId="38" fontId="12" fillId="0" borderId="0" xfId="3" applyFont="1" applyFill="1" applyBorder="1" applyAlignment="1"/>
    <xf numFmtId="180" fontId="2" fillId="0" borderId="80" xfId="0" applyNumberFormat="1" applyFont="1" applyBorder="1" applyAlignment="1"/>
    <xf numFmtId="180" fontId="2" fillId="0" borderId="61" xfId="0" applyNumberFormat="1" applyFont="1" applyBorder="1" applyAlignment="1"/>
    <xf numFmtId="0" fontId="2" fillId="0" borderId="82" xfId="0" applyFont="1" applyBorder="1" applyAlignment="1"/>
    <xf numFmtId="180" fontId="2" fillId="0" borderId="84" xfId="0" applyNumberFormat="1" applyFont="1" applyBorder="1" applyAlignment="1"/>
    <xf numFmtId="0" fontId="10" fillId="0" borderId="0" xfId="0" applyFont="1" applyAlignment="1"/>
    <xf numFmtId="179" fontId="10" fillId="0" borderId="0" xfId="0" applyNumberFormat="1" applyFont="1" applyAlignment="1"/>
    <xf numFmtId="179" fontId="2" fillId="4" borderId="86" xfId="0" applyNumberFormat="1" applyFont="1" applyFill="1" applyBorder="1" applyAlignment="1">
      <alignment horizontal="center"/>
    </xf>
    <xf numFmtId="180" fontId="2" fillId="0" borderId="80" xfId="0" applyNumberFormat="1" applyFont="1" applyFill="1" applyBorder="1" applyAlignment="1"/>
    <xf numFmtId="38" fontId="2" fillId="0" borderId="1" xfId="0" applyNumberFormat="1" applyFont="1" applyBorder="1" applyAlignment="1"/>
    <xf numFmtId="38" fontId="2" fillId="0" borderId="43" xfId="0" applyNumberFormat="1" applyFont="1" applyBorder="1" applyAlignment="1"/>
    <xf numFmtId="0" fontId="2" fillId="0" borderId="25" xfId="0" applyFont="1" applyBorder="1" applyAlignment="1"/>
    <xf numFmtId="0" fontId="2" fillId="0" borderId="33" xfId="0" applyFont="1" applyBorder="1" applyAlignment="1"/>
    <xf numFmtId="3" fontId="2" fillId="0" borderId="0" xfId="0" applyNumberFormat="1" applyFont="1" applyAlignment="1"/>
    <xf numFmtId="179" fontId="2" fillId="4" borderId="35" xfId="0" applyNumberFormat="1" applyFont="1" applyFill="1" applyBorder="1" applyAlignment="1">
      <alignment horizontal="center"/>
    </xf>
    <xf numFmtId="179" fontId="2" fillId="4" borderId="88" xfId="0" applyNumberFormat="1" applyFont="1" applyFill="1" applyBorder="1" applyAlignment="1">
      <alignment horizontal="center"/>
    </xf>
    <xf numFmtId="38" fontId="2" fillId="0" borderId="1" xfId="0" applyNumberFormat="1" applyFont="1" applyFill="1" applyBorder="1" applyAlignment="1"/>
    <xf numFmtId="10" fontId="2" fillId="0" borderId="0" xfId="0" applyNumberFormat="1" applyFont="1" applyAlignment="1"/>
    <xf numFmtId="179" fontId="2" fillId="4" borderId="76" xfId="0" applyNumberFormat="1" applyFont="1" applyFill="1" applyBorder="1" applyAlignment="1">
      <alignment horizontal="centerContinuous"/>
    </xf>
    <xf numFmtId="0" fontId="2" fillId="0" borderId="26" xfId="0" applyFont="1" applyBorder="1" applyAlignment="1"/>
    <xf numFmtId="0" fontId="2" fillId="0" borderId="24" xfId="0" applyFont="1" applyBorder="1" applyAlignment="1"/>
    <xf numFmtId="0" fontId="3" fillId="0" borderId="0" xfId="0" applyFont="1" applyAlignment="1">
      <alignment horizontal="right"/>
    </xf>
    <xf numFmtId="38" fontId="7" fillId="0" borderId="4" xfId="1" applyFont="1" applyBorder="1">
      <alignment vertical="center"/>
    </xf>
    <xf numFmtId="0" fontId="3" fillId="0" borderId="52" xfId="0" applyFont="1" applyBorder="1" applyAlignment="1"/>
    <xf numFmtId="0" fontId="3" fillId="0" borderId="23" xfId="0" applyFont="1" applyBorder="1" applyAlignment="1"/>
    <xf numFmtId="0" fontId="3" fillId="0" borderId="16" xfId="0" applyFont="1" applyBorder="1" applyAlignment="1"/>
    <xf numFmtId="176" fontId="7" fillId="0" borderId="4" xfId="1" applyNumberFormat="1" applyFont="1" applyBorder="1">
      <alignment vertical="center"/>
    </xf>
    <xf numFmtId="9" fontId="20" fillId="0" borderId="4" xfId="2" applyFont="1" applyBorder="1">
      <alignment vertical="center"/>
    </xf>
    <xf numFmtId="176" fontId="2" fillId="0" borderId="43" xfId="1" applyNumberFormat="1" applyFont="1" applyFill="1" applyBorder="1" applyAlignment="1"/>
    <xf numFmtId="0" fontId="3" fillId="0" borderId="52" xfId="0" applyFont="1" applyBorder="1" applyAlignment="1">
      <alignment horizontal="left" indent="1"/>
    </xf>
    <xf numFmtId="0" fontId="3" fillId="0" borderId="53" xfId="0" applyFont="1" applyBorder="1" applyAlignment="1"/>
    <xf numFmtId="38" fontId="20" fillId="0" borderId="62" xfId="1" applyFont="1" applyBorder="1">
      <alignment vertical="center"/>
    </xf>
    <xf numFmtId="38" fontId="20" fillId="0" borderId="63" xfId="1" applyFont="1" applyBorder="1">
      <alignment vertical="center"/>
    </xf>
    <xf numFmtId="0" fontId="10" fillId="2" borderId="0" xfId="0" applyFont="1" applyFill="1" applyAlignment="1"/>
    <xf numFmtId="0" fontId="2" fillId="2" borderId="0" xfId="0" applyFont="1" applyFill="1" applyAlignment="1"/>
    <xf numFmtId="180" fontId="2" fillId="0" borderId="53" xfId="0" applyNumberFormat="1" applyFont="1" applyBorder="1" applyAlignment="1"/>
    <xf numFmtId="0" fontId="2" fillId="0" borderId="18" xfId="3" applyNumberFormat="1" applyFont="1" applyBorder="1" applyAlignment="1">
      <alignment horizontal="center"/>
    </xf>
    <xf numFmtId="176" fontId="2" fillId="0" borderId="44" xfId="3" applyNumberFormat="1" applyFont="1" applyBorder="1" applyAlignment="1">
      <alignment horizontal="right"/>
    </xf>
    <xf numFmtId="38" fontId="2" fillId="0" borderId="59" xfId="0" applyNumberFormat="1" applyFont="1" applyFill="1" applyBorder="1" applyAlignment="1"/>
    <xf numFmtId="0" fontId="3" fillId="0" borderId="52" xfId="0" applyFont="1" applyFill="1" applyBorder="1" applyAlignment="1">
      <alignment horizontal="left"/>
    </xf>
    <xf numFmtId="0" fontId="2" fillId="0" borderId="53" xfId="0" applyFont="1" applyFill="1" applyBorder="1" applyAlignment="1"/>
    <xf numFmtId="0" fontId="3" fillId="0" borderId="53" xfId="0" applyFont="1" applyFill="1" applyBorder="1" applyAlignment="1"/>
    <xf numFmtId="0" fontId="13" fillId="8" borderId="23" xfId="0" applyFont="1" applyFill="1" applyBorder="1" applyAlignment="1">
      <alignment horizontal="left"/>
    </xf>
    <xf numFmtId="0" fontId="14" fillId="8" borderId="67" xfId="0" applyFont="1" applyFill="1" applyBorder="1" applyAlignment="1">
      <alignment horizontal="left"/>
    </xf>
    <xf numFmtId="38" fontId="12" fillId="8" borderId="68" xfId="1" applyFont="1" applyFill="1" applyBorder="1">
      <alignment vertical="center"/>
    </xf>
    <xf numFmtId="180" fontId="12" fillId="8" borderId="69" xfId="0" applyNumberFormat="1" applyFont="1" applyFill="1" applyBorder="1" applyAlignment="1"/>
    <xf numFmtId="180" fontId="2" fillId="0" borderId="16" xfId="0" applyNumberFormat="1" applyFont="1" applyBorder="1" applyAlignment="1"/>
    <xf numFmtId="38" fontId="12" fillId="3" borderId="1" xfId="1" applyFont="1" applyFill="1" applyBorder="1">
      <alignment vertical="center"/>
    </xf>
    <xf numFmtId="38" fontId="7" fillId="0" borderId="93" xfId="1" applyFont="1" applyBorder="1">
      <alignment vertical="center"/>
    </xf>
    <xf numFmtId="38" fontId="7" fillId="0" borderId="94" xfId="1" applyFont="1" applyBorder="1">
      <alignment vertical="center"/>
    </xf>
    <xf numFmtId="9" fontId="20" fillId="0" borderId="15" xfId="2" applyFont="1" applyBorder="1">
      <alignment vertical="center"/>
    </xf>
    <xf numFmtId="9" fontId="20" fillId="0" borderId="94" xfId="2" applyFont="1" applyBorder="1">
      <alignment vertical="center"/>
    </xf>
    <xf numFmtId="38" fontId="12" fillId="3" borderId="95" xfId="1" applyFont="1" applyFill="1" applyBorder="1">
      <alignment vertical="center"/>
    </xf>
    <xf numFmtId="180" fontId="2" fillId="6" borderId="96" xfId="0" applyNumberFormat="1" applyFont="1" applyFill="1" applyBorder="1" applyAlignment="1"/>
    <xf numFmtId="38" fontId="7" fillId="0" borderId="56" xfId="1" applyFont="1" applyBorder="1">
      <alignment vertical="center"/>
    </xf>
    <xf numFmtId="38" fontId="7" fillId="6" borderId="56" xfId="1" applyFont="1" applyFill="1" applyBorder="1">
      <alignment vertical="center"/>
    </xf>
    <xf numFmtId="38" fontId="7" fillId="6" borderId="97" xfId="1" applyFont="1" applyFill="1" applyBorder="1">
      <alignment vertical="center"/>
    </xf>
    <xf numFmtId="38" fontId="7" fillId="0" borderId="64" xfId="1" applyFont="1" applyBorder="1">
      <alignment vertical="center"/>
    </xf>
    <xf numFmtId="38" fontId="7" fillId="0" borderId="98" xfId="1" applyFont="1" applyBorder="1">
      <alignment vertical="center"/>
    </xf>
    <xf numFmtId="38" fontId="12" fillId="8" borderId="17" xfId="0" applyNumberFormat="1" applyFont="1" applyFill="1" applyBorder="1">
      <alignment vertical="center"/>
    </xf>
    <xf numFmtId="38" fontId="12" fillId="8" borderId="99" xfId="0" applyNumberFormat="1" applyFont="1" applyFill="1" applyBorder="1">
      <alignment vertical="center"/>
    </xf>
    <xf numFmtId="180" fontId="2" fillId="6" borderId="102" xfId="0" applyNumberFormat="1" applyFont="1" applyFill="1" applyBorder="1" applyAlignment="1"/>
    <xf numFmtId="38" fontId="7" fillId="0" borderId="87" xfId="1" applyFont="1" applyBorder="1">
      <alignment vertical="center"/>
    </xf>
    <xf numFmtId="38" fontId="20" fillId="0" borderId="87" xfId="1" applyFont="1" applyBorder="1">
      <alignment vertical="center"/>
    </xf>
    <xf numFmtId="38" fontId="12" fillId="8" borderId="17" xfId="1" applyFont="1" applyFill="1" applyBorder="1">
      <alignment vertical="center"/>
    </xf>
    <xf numFmtId="38" fontId="7" fillId="0" borderId="79" xfId="1" applyFont="1" applyFill="1" applyBorder="1">
      <alignment vertical="center"/>
    </xf>
    <xf numFmtId="38" fontId="7" fillId="0" borderId="80" xfId="1" applyFont="1" applyFill="1" applyBorder="1">
      <alignment vertical="center"/>
    </xf>
    <xf numFmtId="38" fontId="7" fillId="0" borderId="103" xfId="1" applyFont="1" applyFill="1" applyBorder="1">
      <alignment vertical="center"/>
    </xf>
    <xf numFmtId="0" fontId="11" fillId="3" borderId="35" xfId="0" applyFont="1" applyFill="1" applyBorder="1" applyAlignment="1"/>
    <xf numFmtId="38" fontId="12" fillId="3" borderId="76" xfId="0" applyNumberFormat="1" applyFont="1" applyFill="1" applyBorder="1">
      <alignment vertical="center"/>
    </xf>
    <xf numFmtId="38" fontId="12" fillId="3" borderId="37" xfId="0" applyNumberFormat="1" applyFont="1" applyFill="1" applyBorder="1">
      <alignment vertical="center"/>
    </xf>
    <xf numFmtId="38" fontId="12" fillId="3" borderId="101" xfId="0" applyNumberFormat="1" applyFont="1" applyFill="1" applyBorder="1">
      <alignment vertical="center"/>
    </xf>
    <xf numFmtId="0" fontId="18" fillId="5" borderId="77" xfId="0" applyFont="1" applyFill="1" applyBorder="1" applyAlignment="1"/>
    <xf numFmtId="180" fontId="2" fillId="5" borderId="78" xfId="0" applyNumberFormat="1" applyFont="1" applyFill="1" applyBorder="1" applyAlignment="1">
      <alignment horizontal="center"/>
    </xf>
    <xf numFmtId="180" fontId="2" fillId="0" borderId="82" xfId="0" applyNumberFormat="1" applyFont="1" applyBorder="1" applyAlignment="1"/>
    <xf numFmtId="180" fontId="2" fillId="5" borderId="79" xfId="0" applyNumberFormat="1" applyFont="1" applyFill="1" applyBorder="1" applyAlignment="1"/>
    <xf numFmtId="180" fontId="2" fillId="5" borderId="80" xfId="0" applyNumberFormat="1" applyFont="1" applyFill="1" applyBorder="1" applyAlignment="1"/>
    <xf numFmtId="180" fontId="2" fillId="5" borderId="103" xfId="0" applyNumberFormat="1" applyFont="1" applyFill="1" applyBorder="1" applyAlignment="1"/>
    <xf numFmtId="180" fontId="2" fillId="0" borderId="62" xfId="0" applyNumberFormat="1" applyFont="1" applyFill="1" applyBorder="1" applyAlignment="1"/>
    <xf numFmtId="180" fontId="2" fillId="0" borderId="97" xfId="0" applyNumberFormat="1" applyFont="1" applyFill="1" applyBorder="1" applyAlignment="1"/>
    <xf numFmtId="180" fontId="2" fillId="0" borderId="102" xfId="0" applyNumberFormat="1" applyFont="1" applyFill="1" applyBorder="1" applyAlignment="1"/>
    <xf numFmtId="180" fontId="2" fillId="0" borderId="96" xfId="0" applyNumberFormat="1" applyFont="1" applyFill="1" applyBorder="1" applyAlignment="1"/>
    <xf numFmtId="180" fontId="2" fillId="0" borderId="73" xfId="0" applyNumberFormat="1" applyFont="1" applyFill="1" applyBorder="1" applyAlignment="1"/>
    <xf numFmtId="180" fontId="2" fillId="0" borderId="74" xfId="0" applyNumberFormat="1" applyFont="1" applyFill="1" applyBorder="1" applyAlignment="1"/>
    <xf numFmtId="180" fontId="2" fillId="0" borderId="100" xfId="0" applyNumberFormat="1" applyFont="1" applyFill="1" applyBorder="1" applyAlignment="1"/>
    <xf numFmtId="0" fontId="9" fillId="0" borderId="52" xfId="0" applyFont="1" applyBorder="1" applyAlignment="1"/>
    <xf numFmtId="0" fontId="18" fillId="5" borderId="52" xfId="0" applyFont="1" applyFill="1" applyBorder="1" applyAlignment="1"/>
    <xf numFmtId="180" fontId="2" fillId="5" borderId="62" xfId="0" applyNumberFormat="1" applyFont="1" applyFill="1" applyBorder="1" applyAlignment="1"/>
    <xf numFmtId="180" fontId="2" fillId="5" borderId="56" xfId="0" applyNumberFormat="1" applyFont="1" applyFill="1" applyBorder="1" applyAlignment="1"/>
    <xf numFmtId="180" fontId="2" fillId="5" borderId="97" xfId="0" applyNumberFormat="1" applyFont="1" applyFill="1" applyBorder="1" applyAlignment="1"/>
    <xf numFmtId="0" fontId="18" fillId="5" borderId="71" xfId="0" applyFont="1" applyFill="1" applyBorder="1" applyAlignment="1"/>
    <xf numFmtId="180" fontId="2" fillId="5" borderId="63" xfId="0" applyNumberFormat="1" applyFont="1" applyFill="1" applyBorder="1" applyAlignment="1"/>
    <xf numFmtId="180" fontId="2" fillId="5" borderId="64" xfId="0" applyNumberFormat="1" applyFont="1" applyFill="1" applyBorder="1" applyAlignment="1"/>
    <xf numFmtId="180" fontId="2" fillId="5" borderId="98" xfId="0" applyNumberFormat="1" applyFont="1" applyFill="1" applyBorder="1" applyAlignment="1"/>
    <xf numFmtId="180" fontId="2" fillId="5" borderId="72" xfId="0" applyNumberFormat="1" applyFont="1" applyFill="1" applyBorder="1" applyAlignment="1">
      <alignment horizontal="center"/>
    </xf>
    <xf numFmtId="180" fontId="2" fillId="5" borderId="53" xfId="0" applyNumberFormat="1" applyFont="1" applyFill="1" applyBorder="1" applyAlignment="1">
      <alignment horizontal="center"/>
    </xf>
    <xf numFmtId="0" fontId="18" fillId="5" borderId="78" xfId="0" applyFont="1" applyFill="1" applyBorder="1" applyAlignment="1"/>
    <xf numFmtId="0" fontId="18" fillId="5" borderId="72" xfId="0" applyFont="1" applyFill="1" applyBorder="1" applyAlignment="1"/>
    <xf numFmtId="0" fontId="18" fillId="5" borderId="53" xfId="0" applyFont="1" applyFill="1" applyBorder="1" applyAlignment="1"/>
    <xf numFmtId="180" fontId="2" fillId="0" borderId="66" xfId="0" applyNumberFormat="1" applyFont="1" applyFill="1" applyBorder="1" applyAlignment="1">
      <alignment horizontal="center"/>
    </xf>
    <xf numFmtId="0" fontId="9" fillId="0" borderId="65" xfId="0" applyFont="1" applyFill="1" applyBorder="1" applyAlignment="1"/>
    <xf numFmtId="0" fontId="9" fillId="0" borderId="66" xfId="0" applyFont="1" applyFill="1" applyBorder="1" applyAlignment="1"/>
    <xf numFmtId="180" fontId="2" fillId="0" borderId="15" xfId="0" applyNumberFormat="1" applyFont="1" applyFill="1" applyBorder="1" applyAlignment="1"/>
    <xf numFmtId="180" fontId="2" fillId="0" borderId="94" xfId="0" applyNumberFormat="1" applyFont="1" applyFill="1" applyBorder="1" applyAlignment="1"/>
    <xf numFmtId="0" fontId="9" fillId="0" borderId="23" xfId="0" applyFont="1" applyBorder="1" applyAlignment="1"/>
    <xf numFmtId="38" fontId="7" fillId="0" borderId="102" xfId="1" applyFont="1" applyBorder="1">
      <alignment vertical="center"/>
    </xf>
    <xf numFmtId="38" fontId="7" fillId="0" borderId="55" xfId="1" applyFont="1" applyBorder="1">
      <alignment vertical="center"/>
    </xf>
    <xf numFmtId="38" fontId="7" fillId="0" borderId="96" xfId="1" applyFont="1" applyBorder="1">
      <alignment vertical="center"/>
    </xf>
    <xf numFmtId="180" fontId="2" fillId="0" borderId="66" xfId="0" applyNumberFormat="1" applyFont="1" applyFill="1" applyBorder="1" applyAlignment="1"/>
    <xf numFmtId="0" fontId="9" fillId="0" borderId="77" xfId="0" applyFont="1" applyBorder="1" applyAlignment="1"/>
    <xf numFmtId="0" fontId="9" fillId="0" borderId="52" xfId="0" applyFont="1" applyFill="1" applyBorder="1" applyAlignment="1"/>
    <xf numFmtId="180" fontId="10" fillId="0" borderId="57" xfId="0" applyNumberFormat="1" applyFont="1" applyFill="1" applyBorder="1" applyAlignment="1"/>
    <xf numFmtId="179" fontId="2" fillId="4" borderId="38" xfId="0" applyNumberFormat="1" applyFont="1" applyFill="1" applyBorder="1" applyAlignment="1">
      <alignment horizontal="center"/>
    </xf>
    <xf numFmtId="38" fontId="3" fillId="0" borderId="48" xfId="0" applyNumberFormat="1" applyFont="1" applyBorder="1" applyAlignment="1"/>
    <xf numFmtId="0" fontId="9" fillId="0" borderId="53" xfId="0" applyFont="1" applyFill="1" applyBorder="1" applyAlignment="1"/>
    <xf numFmtId="177" fontId="2" fillId="0" borderId="1" xfId="0" applyNumberFormat="1" applyFont="1" applyBorder="1" applyAlignment="1">
      <alignment horizontal="right"/>
    </xf>
    <xf numFmtId="177" fontId="2" fillId="0" borderId="43" xfId="0" applyNumberFormat="1" applyFont="1" applyBorder="1" applyAlignment="1">
      <alignment horizontal="right"/>
    </xf>
    <xf numFmtId="0" fontId="2" fillId="0" borderId="85" xfId="0" applyFont="1" applyBorder="1" applyAlignment="1"/>
    <xf numFmtId="179" fontId="2" fillId="0" borderId="59" xfId="0" applyNumberFormat="1" applyFont="1" applyBorder="1" applyAlignment="1"/>
    <xf numFmtId="177" fontId="2" fillId="0" borderId="27" xfId="0" applyNumberFormat="1" applyFont="1" applyBorder="1" applyAlignment="1"/>
    <xf numFmtId="0" fontId="2" fillId="0" borderId="77" xfId="0" applyFont="1" applyFill="1" applyBorder="1" applyAlignment="1"/>
    <xf numFmtId="0" fontId="2" fillId="0" borderId="83" xfId="0" applyFont="1" applyFill="1" applyBorder="1" applyAlignment="1"/>
    <xf numFmtId="0" fontId="2" fillId="0" borderId="58" xfId="0" applyFont="1" applyFill="1" applyBorder="1" applyAlignment="1"/>
    <xf numFmtId="0" fontId="2" fillId="0" borderId="25" xfId="0" applyFont="1" applyFill="1" applyBorder="1" applyAlignment="1"/>
    <xf numFmtId="9" fontId="0" fillId="0" borderId="0" xfId="0" applyNumberFormat="1">
      <alignment vertical="center"/>
    </xf>
    <xf numFmtId="179" fontId="3" fillId="0" borderId="0" xfId="0" applyNumberFormat="1" applyFont="1" applyAlignment="1"/>
    <xf numFmtId="0" fontId="3" fillId="0" borderId="23" xfId="0" applyFont="1" applyFill="1" applyBorder="1" applyAlignment="1">
      <alignment horizontal="left"/>
    </xf>
    <xf numFmtId="180" fontId="2" fillId="0" borderId="51" xfId="0" applyNumberFormat="1" applyFont="1" applyFill="1" applyBorder="1" applyAlignment="1"/>
    <xf numFmtId="9" fontId="7" fillId="0" borderId="15" xfId="2" applyFont="1" applyBorder="1">
      <alignment vertical="center"/>
    </xf>
    <xf numFmtId="10" fontId="7" fillId="0" borderId="15" xfId="2" applyNumberFormat="1" applyFont="1" applyBorder="1">
      <alignment vertical="center"/>
    </xf>
    <xf numFmtId="0" fontId="18" fillId="5" borderId="31" xfId="0" applyFont="1" applyFill="1" applyBorder="1" applyAlignment="1"/>
    <xf numFmtId="38" fontId="7" fillId="0" borderId="87" xfId="1" applyFont="1" applyFill="1" applyBorder="1">
      <alignment vertical="center"/>
    </xf>
    <xf numFmtId="38" fontId="7" fillId="0" borderId="15" xfId="1" applyFont="1" applyFill="1" applyBorder="1">
      <alignment vertical="center"/>
    </xf>
    <xf numFmtId="38" fontId="7" fillId="0" borderId="94" xfId="1" applyFont="1" applyFill="1" applyBorder="1">
      <alignment vertical="center"/>
    </xf>
    <xf numFmtId="180" fontId="2" fillId="0" borderId="105" xfId="0" applyNumberFormat="1" applyFont="1" applyFill="1" applyBorder="1" applyAlignment="1"/>
    <xf numFmtId="180" fontId="2" fillId="5" borderId="31" xfId="0" applyNumberFormat="1" applyFont="1" applyFill="1" applyBorder="1" applyAlignment="1">
      <alignment horizontal="center"/>
    </xf>
    <xf numFmtId="180" fontId="2" fillId="5" borderId="106" xfId="0" applyNumberFormat="1" applyFont="1" applyFill="1" applyBorder="1" applyAlignment="1">
      <alignment horizontal="center"/>
    </xf>
    <xf numFmtId="180" fontId="2" fillId="5" borderId="107" xfId="0" applyNumberFormat="1" applyFont="1" applyFill="1" applyBorder="1" applyAlignment="1">
      <alignment horizontal="center"/>
    </xf>
    <xf numFmtId="0" fontId="13" fillId="8" borderId="58" xfId="0" applyFont="1" applyFill="1" applyBorder="1" applyAlignment="1">
      <alignment horizontal="left"/>
    </xf>
    <xf numFmtId="0" fontId="14" fillId="8" borderId="59" xfId="0" applyFont="1" applyFill="1" applyBorder="1" applyAlignment="1">
      <alignment horizontal="left"/>
    </xf>
    <xf numFmtId="38" fontId="12" fillId="8" borderId="42" xfId="0" applyNumberFormat="1" applyFont="1" applyFill="1" applyBorder="1">
      <alignment vertical="center"/>
    </xf>
    <xf numFmtId="38" fontId="12" fillId="8" borderId="1" xfId="0" applyNumberFormat="1" applyFont="1" applyFill="1" applyBorder="1">
      <alignment vertical="center"/>
    </xf>
    <xf numFmtId="38" fontId="12" fillId="8" borderId="95" xfId="0" applyNumberFormat="1" applyFont="1" applyFill="1" applyBorder="1">
      <alignment vertical="center"/>
    </xf>
    <xf numFmtId="180" fontId="12" fillId="8" borderId="60" xfId="0" applyNumberFormat="1" applyFont="1" applyFill="1" applyBorder="1" applyAlignment="1"/>
    <xf numFmtId="38" fontId="7" fillId="0" borderId="15" xfId="1" applyFont="1" applyBorder="1" applyAlignment="1">
      <alignment horizontal="right" vertical="center"/>
    </xf>
    <xf numFmtId="0" fontId="3" fillId="9" borderId="23" xfId="0" applyFont="1" applyFill="1" applyBorder="1" applyAlignment="1">
      <alignment horizontal="left"/>
    </xf>
    <xf numFmtId="0" fontId="9" fillId="0" borderId="81" xfId="0" applyFont="1" applyFill="1" applyBorder="1" applyAlignment="1"/>
    <xf numFmtId="0" fontId="3" fillId="0" borderId="65" xfId="0" applyFont="1" applyBorder="1" applyAlignment="1"/>
    <xf numFmtId="0" fontId="22" fillId="11" borderId="23" xfId="0" applyFont="1" applyFill="1" applyBorder="1" applyAlignment="1"/>
    <xf numFmtId="0" fontId="22" fillId="11" borderId="16" xfId="0" applyFont="1" applyFill="1" applyBorder="1" applyAlignment="1"/>
    <xf numFmtId="38" fontId="23" fillId="11" borderId="87" xfId="1" applyFont="1" applyFill="1" applyBorder="1">
      <alignment vertical="center"/>
    </xf>
    <xf numFmtId="38" fontId="23" fillId="11" borderId="15" xfId="1" applyFont="1" applyFill="1" applyBorder="1">
      <alignment vertical="center"/>
    </xf>
    <xf numFmtId="38" fontId="23" fillId="11" borderId="3" xfId="1" applyFont="1" applyFill="1" applyBorder="1">
      <alignment vertical="center"/>
    </xf>
    <xf numFmtId="180" fontId="24" fillId="11" borderId="51" xfId="0" applyNumberFormat="1" applyFont="1" applyFill="1" applyBorder="1" applyAlignment="1"/>
    <xf numFmtId="38" fontId="23" fillId="11" borderId="15" xfId="1" applyFont="1" applyFill="1" applyBorder="1" applyAlignment="1">
      <alignment horizontal="right" vertical="center"/>
    </xf>
    <xf numFmtId="0" fontId="22" fillId="11" borderId="65" xfId="0" applyFont="1" applyFill="1" applyBorder="1" applyAlignment="1"/>
    <xf numFmtId="0" fontId="22" fillId="11" borderId="66" xfId="0" applyFont="1" applyFill="1" applyBorder="1" applyAlignment="1"/>
    <xf numFmtId="38" fontId="23" fillId="11" borderId="102" xfId="1" applyFont="1" applyFill="1" applyBorder="1">
      <alignment vertical="center"/>
    </xf>
    <xf numFmtId="38" fontId="23" fillId="11" borderId="55" xfId="1" applyFont="1" applyFill="1" applyBorder="1">
      <alignment vertical="center"/>
    </xf>
    <xf numFmtId="38" fontId="23" fillId="11" borderId="108" xfId="1" applyFont="1" applyFill="1" applyBorder="1">
      <alignment vertical="center"/>
    </xf>
    <xf numFmtId="180" fontId="24" fillId="11" borderId="105" xfId="0" applyNumberFormat="1" applyFont="1" applyFill="1" applyBorder="1" applyAlignment="1"/>
    <xf numFmtId="38" fontId="23" fillId="11" borderId="55" xfId="1" applyFont="1" applyFill="1" applyBorder="1" applyAlignment="1">
      <alignment horizontal="right" vertical="center"/>
    </xf>
    <xf numFmtId="0" fontId="3" fillId="9" borderId="65" xfId="0" applyFont="1" applyFill="1" applyBorder="1" applyAlignment="1"/>
    <xf numFmtId="0" fontId="10" fillId="0" borderId="82" xfId="0" applyFont="1" applyFill="1" applyBorder="1" applyAlignment="1"/>
    <xf numFmtId="38" fontId="10" fillId="0" borderId="73" xfId="0" applyNumberFormat="1" applyFont="1" applyFill="1" applyBorder="1">
      <alignment vertical="center"/>
    </xf>
    <xf numFmtId="38" fontId="10" fillId="0" borderId="74" xfId="0" applyNumberFormat="1" applyFont="1" applyFill="1" applyBorder="1">
      <alignment vertical="center"/>
    </xf>
    <xf numFmtId="38" fontId="10" fillId="0" borderId="100" xfId="0" applyNumberFormat="1" applyFont="1" applyFill="1" applyBorder="1">
      <alignment vertical="center"/>
    </xf>
    <xf numFmtId="180" fontId="10" fillId="0" borderId="109" xfId="0" applyNumberFormat="1" applyFont="1" applyFill="1" applyBorder="1" applyAlignment="1"/>
    <xf numFmtId="0" fontId="9" fillId="0" borderId="0" xfId="0" applyFont="1" applyFill="1" applyBorder="1" applyAlignment="1"/>
    <xf numFmtId="0" fontId="10" fillId="0" borderId="0" xfId="0" applyFont="1" applyFill="1" applyBorder="1" applyAlignment="1"/>
    <xf numFmtId="38" fontId="10" fillId="0" borderId="0" xfId="0" applyNumberFormat="1" applyFont="1" applyFill="1" applyBorder="1">
      <alignment vertical="center"/>
    </xf>
    <xf numFmtId="180" fontId="10" fillId="0" borderId="0" xfId="0" applyNumberFormat="1" applyFont="1" applyFill="1" applyBorder="1" applyAlignment="1"/>
    <xf numFmtId="0" fontId="25" fillId="12" borderId="0" xfId="0" applyFont="1" applyFill="1">
      <alignment vertical="center"/>
    </xf>
    <xf numFmtId="0" fontId="26" fillId="12" borderId="0" xfId="0" applyFont="1" applyFill="1" applyAlignment="1">
      <alignment vertical="center"/>
    </xf>
    <xf numFmtId="0" fontId="26" fillId="12" borderId="0" xfId="0" applyFont="1" applyFill="1">
      <alignment vertical="center"/>
    </xf>
    <xf numFmtId="0" fontId="26" fillId="12" borderId="0" xfId="0" applyFont="1" applyFill="1" applyAlignment="1">
      <alignment horizontal="center" vertical="center"/>
    </xf>
    <xf numFmtId="0" fontId="26" fillId="0" borderId="0" xfId="0" applyFont="1" applyFill="1" applyAlignment="1">
      <alignment horizontal="center" vertical="center"/>
    </xf>
    <xf numFmtId="180" fontId="2" fillId="0" borderId="87" xfId="0" applyNumberFormat="1" applyFont="1" applyFill="1" applyBorder="1" applyAlignment="1"/>
    <xf numFmtId="180" fontId="2" fillId="0" borderId="16" xfId="0" applyNumberFormat="1" applyFont="1" applyFill="1" applyBorder="1" applyAlignment="1">
      <alignment horizontal="center"/>
    </xf>
    <xf numFmtId="0" fontId="9" fillId="0" borderId="23" xfId="0" applyFont="1" applyFill="1" applyBorder="1" applyAlignment="1"/>
    <xf numFmtId="38" fontId="10" fillId="0" borderId="15" xfId="1" applyFont="1" applyBorder="1">
      <alignment vertical="center"/>
    </xf>
    <xf numFmtId="38" fontId="10" fillId="0" borderId="94" xfId="1" applyFont="1" applyBorder="1">
      <alignment vertical="center"/>
    </xf>
    <xf numFmtId="38" fontId="10" fillId="0" borderId="56" xfId="1" applyFont="1" applyBorder="1">
      <alignment vertical="center"/>
    </xf>
    <xf numFmtId="38" fontId="10" fillId="0" borderId="97" xfId="1" applyFont="1" applyBorder="1">
      <alignment vertical="center"/>
    </xf>
    <xf numFmtId="0" fontId="9" fillId="0" borderId="16" xfId="0" applyFont="1" applyFill="1" applyBorder="1" applyAlignment="1"/>
    <xf numFmtId="0" fontId="10" fillId="0" borderId="0" xfId="0" applyFont="1" applyFill="1" applyAlignment="1"/>
    <xf numFmtId="38" fontId="10" fillId="0" borderId="87" xfId="0" applyNumberFormat="1" applyFont="1" applyFill="1" applyBorder="1">
      <alignment vertical="center"/>
    </xf>
    <xf numFmtId="38" fontId="10" fillId="0" borderId="15" xfId="0" applyNumberFormat="1" applyFont="1" applyFill="1" applyBorder="1">
      <alignment vertical="center"/>
    </xf>
    <xf numFmtId="38" fontId="10" fillId="0" borderId="94" xfId="0" applyNumberFormat="1" applyFont="1" applyFill="1" applyBorder="1">
      <alignment vertical="center"/>
    </xf>
    <xf numFmtId="180" fontId="10" fillId="0" borderId="16" xfId="0" applyNumberFormat="1" applyFont="1" applyFill="1" applyBorder="1" applyAlignment="1"/>
    <xf numFmtId="0" fontId="2" fillId="0" borderId="32" xfId="0" applyFont="1" applyFill="1" applyBorder="1" applyAlignment="1"/>
    <xf numFmtId="179" fontId="2" fillId="0" borderId="92" xfId="0" applyNumberFormat="1" applyFont="1" applyBorder="1" applyAlignment="1"/>
    <xf numFmtId="0" fontId="2" fillId="0" borderId="52" xfId="0" applyFont="1" applyFill="1" applyBorder="1" applyAlignment="1"/>
    <xf numFmtId="38" fontId="3" fillId="0" borderId="53" xfId="0" applyNumberFormat="1" applyFont="1" applyBorder="1" applyAlignment="1"/>
    <xf numFmtId="179" fontId="2" fillId="0" borderId="53" xfId="0" applyNumberFormat="1" applyFont="1" applyBorder="1" applyAlignment="1"/>
    <xf numFmtId="177" fontId="2" fillId="0" borderId="53" xfId="0" applyNumberFormat="1" applyFont="1" applyBorder="1" applyAlignment="1"/>
    <xf numFmtId="180" fontId="2" fillId="0" borderId="79" xfId="0" applyNumberFormat="1" applyFont="1" applyBorder="1" applyAlignment="1"/>
    <xf numFmtId="177" fontId="2" fillId="0" borderId="45" xfId="0" applyNumberFormat="1" applyFont="1" applyBorder="1" applyAlignment="1">
      <alignment horizontal="right"/>
    </xf>
    <xf numFmtId="0" fontId="2" fillId="0" borderId="79" xfId="0" applyFont="1" applyBorder="1" applyAlignment="1"/>
    <xf numFmtId="180" fontId="2" fillId="0" borderId="62" xfId="0" applyNumberFormat="1" applyFont="1" applyBorder="1" applyAlignment="1"/>
    <xf numFmtId="177" fontId="2" fillId="0" borderId="62" xfId="0" applyNumberFormat="1" applyFont="1" applyBorder="1" applyAlignment="1">
      <alignment horizontal="right"/>
    </xf>
    <xf numFmtId="0" fontId="2" fillId="0" borderId="62" xfId="0" applyFont="1" applyBorder="1" applyAlignment="1"/>
    <xf numFmtId="0" fontId="2" fillId="0" borderId="110" xfId="0" applyFont="1" applyBorder="1" applyAlignment="1"/>
    <xf numFmtId="0" fontId="9" fillId="0" borderId="78" xfId="0" applyFont="1" applyFill="1" applyBorder="1" applyAlignment="1"/>
    <xf numFmtId="0" fontId="3" fillId="0" borderId="25" xfId="0" applyFont="1" applyFill="1" applyBorder="1" applyAlignment="1"/>
    <xf numFmtId="0" fontId="9" fillId="0" borderId="27" xfId="0" applyFont="1" applyFill="1" applyBorder="1" applyAlignment="1"/>
    <xf numFmtId="180" fontId="2" fillId="0" borderId="26" xfId="0" applyNumberFormat="1" applyFont="1" applyBorder="1" applyAlignment="1"/>
    <xf numFmtId="179" fontId="2" fillId="4" borderId="46" xfId="0" applyNumberFormat="1" applyFont="1" applyFill="1" applyBorder="1" applyAlignment="1">
      <alignment horizontal="centerContinuous"/>
    </xf>
    <xf numFmtId="179" fontId="2" fillId="4" borderId="76" xfId="0" applyNumberFormat="1" applyFont="1" applyFill="1" applyBorder="1" applyAlignment="1">
      <alignment horizontal="center"/>
    </xf>
    <xf numFmtId="38" fontId="2" fillId="0" borderId="34" xfId="1" applyFont="1" applyBorder="1" applyAlignment="1">
      <alignment horizontal="right"/>
    </xf>
    <xf numFmtId="177" fontId="3" fillId="0" borderId="78" xfId="0" applyNumberFormat="1" applyFont="1" applyBorder="1" applyAlignment="1"/>
    <xf numFmtId="0" fontId="3" fillId="0" borderId="52" xfId="0" applyFont="1" applyFill="1" applyBorder="1" applyAlignment="1"/>
    <xf numFmtId="38" fontId="2" fillId="0" borderId="56" xfId="1" applyFont="1" applyBorder="1" applyAlignment="1">
      <alignment horizontal="right"/>
    </xf>
    <xf numFmtId="0" fontId="3" fillId="0" borderId="83" xfId="0" applyFont="1" applyFill="1" applyBorder="1" applyAlignment="1"/>
    <xf numFmtId="38" fontId="2" fillId="0" borderId="56" xfId="1" applyFont="1" applyBorder="1" applyAlignment="1"/>
    <xf numFmtId="38" fontId="2" fillId="0" borderId="84" xfId="1" applyFont="1" applyBorder="1" applyAlignment="1"/>
    <xf numFmtId="38" fontId="2" fillId="0" borderId="80" xfId="1" applyFont="1" applyBorder="1" applyAlignment="1"/>
    <xf numFmtId="38" fontId="2" fillId="0" borderId="90" xfId="1" applyFont="1" applyBorder="1" applyAlignment="1"/>
    <xf numFmtId="179" fontId="3" fillId="4" borderId="76" xfId="0" applyNumberFormat="1" applyFont="1" applyFill="1" applyBorder="1" applyAlignment="1">
      <alignment horizontal="center"/>
    </xf>
    <xf numFmtId="176" fontId="2" fillId="0" borderId="44" xfId="1" applyNumberFormat="1" applyFont="1" applyFill="1" applyBorder="1" applyAlignment="1"/>
    <xf numFmtId="0" fontId="9" fillId="0" borderId="0" xfId="0" applyFont="1" applyFill="1" applyAlignment="1"/>
    <xf numFmtId="0" fontId="9" fillId="0" borderId="77" xfId="0" applyFont="1" applyFill="1" applyBorder="1" applyAlignment="1"/>
    <xf numFmtId="180" fontId="2" fillId="0" borderId="55" xfId="0" applyNumberFormat="1" applyFont="1" applyBorder="1" applyAlignment="1"/>
    <xf numFmtId="180" fontId="2" fillId="0" borderId="89" xfId="0" applyNumberFormat="1" applyFont="1" applyBorder="1" applyAlignment="1"/>
    <xf numFmtId="180" fontId="2" fillId="0" borderId="117" xfId="0" applyNumberFormat="1" applyFont="1" applyBorder="1" applyAlignment="1"/>
    <xf numFmtId="38" fontId="3" fillId="0" borderId="111" xfId="0" applyNumberFormat="1" applyFont="1" applyBorder="1" applyAlignment="1"/>
    <xf numFmtId="38" fontId="3" fillId="0" borderId="82" xfId="0" applyNumberFormat="1" applyFont="1" applyBorder="1" applyAlignment="1"/>
    <xf numFmtId="38" fontId="2" fillId="0" borderId="116" xfId="1" applyFont="1" applyBorder="1" applyAlignment="1">
      <alignment horizontal="right"/>
    </xf>
    <xf numFmtId="38" fontId="2" fillId="0" borderId="84" xfId="1" applyFont="1" applyBorder="1" applyAlignment="1">
      <alignment horizontal="right"/>
    </xf>
    <xf numFmtId="38" fontId="2" fillId="0" borderId="91" xfId="1" applyFont="1" applyBorder="1" applyAlignment="1">
      <alignment horizontal="right"/>
    </xf>
    <xf numFmtId="0" fontId="3" fillId="0" borderId="81" xfId="0" applyFont="1" applyFill="1" applyBorder="1" applyAlignment="1"/>
    <xf numFmtId="38" fontId="2" fillId="0" borderId="118" xfId="1" applyFont="1" applyBorder="1" applyAlignment="1">
      <alignment horizontal="right"/>
    </xf>
    <xf numFmtId="38" fontId="2" fillId="0" borderId="74" xfId="1" applyFont="1" applyBorder="1" applyAlignment="1">
      <alignment horizontal="right"/>
    </xf>
    <xf numFmtId="38" fontId="2" fillId="0" borderId="119" xfId="1" applyFont="1" applyBorder="1" applyAlignment="1">
      <alignment horizontal="right"/>
    </xf>
    <xf numFmtId="0" fontId="9" fillId="0" borderId="71" xfId="0" applyFont="1" applyFill="1" applyBorder="1" applyAlignment="1"/>
    <xf numFmtId="180" fontId="2" fillId="0" borderId="120" xfId="0" applyNumberFormat="1" applyFont="1" applyBorder="1" applyAlignment="1"/>
    <xf numFmtId="38" fontId="2" fillId="0" borderId="64" xfId="1" applyFont="1" applyBorder="1" applyAlignment="1"/>
    <xf numFmtId="38" fontId="2" fillId="0" borderId="121" xfId="1" applyFont="1" applyBorder="1" applyAlignment="1"/>
    <xf numFmtId="38" fontId="2" fillId="0" borderId="132" xfId="1" applyFont="1" applyBorder="1" applyAlignment="1"/>
    <xf numFmtId="38" fontId="2" fillId="0" borderId="133" xfId="1" applyFont="1" applyBorder="1" applyAlignment="1"/>
    <xf numFmtId="38" fontId="2" fillId="0" borderId="113" xfId="1" applyFont="1" applyBorder="1" applyAlignment="1">
      <alignment horizontal="right"/>
    </xf>
    <xf numFmtId="38" fontId="2" fillId="0" borderId="134" xfId="1" applyFont="1" applyBorder="1" applyAlignment="1"/>
    <xf numFmtId="38" fontId="2" fillId="0" borderId="134" xfId="1" applyFont="1" applyBorder="1" applyAlignment="1">
      <alignment horizontal="right"/>
    </xf>
    <xf numFmtId="38" fontId="2" fillId="0" borderId="135" xfId="1" applyFont="1" applyBorder="1" applyAlignment="1"/>
    <xf numFmtId="38" fontId="2" fillId="0" borderId="136" xfId="1" applyFont="1" applyBorder="1" applyAlignment="1">
      <alignment horizontal="right"/>
    </xf>
    <xf numFmtId="38" fontId="2" fillId="0" borderId="57" xfId="1" applyFont="1" applyBorder="1" applyAlignment="1"/>
    <xf numFmtId="38" fontId="2" fillId="0" borderId="57" xfId="1" applyFont="1" applyBorder="1" applyAlignment="1">
      <alignment horizontal="right"/>
    </xf>
    <xf numFmtId="180" fontId="2" fillId="0" borderId="137" xfId="0" applyNumberFormat="1" applyFont="1" applyBorder="1" applyAlignment="1"/>
    <xf numFmtId="0" fontId="2" fillId="0" borderId="29" xfId="0" applyFont="1" applyBorder="1" applyAlignment="1"/>
    <xf numFmtId="38" fontId="2" fillId="0" borderId="75" xfId="1" applyFont="1" applyBorder="1" applyAlignment="1"/>
    <xf numFmtId="38" fontId="2" fillId="0" borderId="105" xfId="1" applyFont="1" applyBorder="1" applyAlignment="1">
      <alignment horizontal="right"/>
    </xf>
    <xf numFmtId="9" fontId="2" fillId="0" borderId="0" xfId="4" applyFont="1" applyBorder="1" applyAlignment="1"/>
    <xf numFmtId="9" fontId="2" fillId="0" borderId="18" xfId="4" applyFont="1" applyBorder="1" applyAlignment="1"/>
    <xf numFmtId="38" fontId="2" fillId="0" borderId="0" xfId="0" applyNumberFormat="1" applyFont="1" applyBorder="1" applyAlignment="1"/>
    <xf numFmtId="38" fontId="2" fillId="0" borderId="43" xfId="1" applyFont="1" applyFill="1" applyBorder="1" applyAlignment="1"/>
    <xf numFmtId="38" fontId="2" fillId="0" borderId="1" xfId="1" applyFont="1" applyFill="1" applyBorder="1" applyAlignment="1"/>
    <xf numFmtId="38" fontId="2" fillId="0" borderId="59" xfId="1" applyFont="1" applyFill="1" applyBorder="1" applyAlignment="1"/>
    <xf numFmtId="38" fontId="7" fillId="0" borderId="63" xfId="1" applyFont="1" applyFill="1" applyBorder="1">
      <alignment vertical="center"/>
    </xf>
    <xf numFmtId="0" fontId="16" fillId="0" borderId="2" xfId="0" applyFont="1" applyBorder="1" applyAlignment="1">
      <alignment horizontal="center"/>
    </xf>
    <xf numFmtId="0" fontId="2" fillId="0" borderId="30" xfId="3" applyNumberFormat="1" applyFont="1" applyBorder="1" applyAlignment="1">
      <alignment horizontal="center"/>
    </xf>
    <xf numFmtId="0" fontId="18" fillId="0" borderId="147" xfId="0" applyFont="1" applyBorder="1" applyAlignment="1">
      <alignment horizontal="left"/>
    </xf>
    <xf numFmtId="9" fontId="2" fillId="0" borderId="30" xfId="2" applyFont="1" applyBorder="1" applyAlignment="1">
      <alignment horizontal="right"/>
    </xf>
    <xf numFmtId="9" fontId="2" fillId="0" borderId="148" xfId="2" applyFont="1" applyBorder="1" applyAlignment="1">
      <alignment horizontal="right"/>
    </xf>
    <xf numFmtId="177" fontId="3" fillId="0" borderId="48" xfId="0" applyNumberFormat="1" applyFont="1" applyBorder="1" applyAlignment="1"/>
    <xf numFmtId="0" fontId="36" fillId="0" borderId="0" xfId="0" applyFont="1" applyFill="1" applyBorder="1" applyAlignment="1"/>
    <xf numFmtId="0" fontId="2" fillId="0" borderId="45" xfId="0" applyFont="1" applyFill="1" applyBorder="1" applyAlignment="1"/>
    <xf numFmtId="0" fontId="2" fillId="0" borderId="149" xfId="0" applyFont="1" applyFill="1" applyBorder="1" applyAlignment="1"/>
    <xf numFmtId="0" fontId="3" fillId="0" borderId="43" xfId="0" applyFont="1" applyFill="1" applyBorder="1" applyAlignment="1"/>
    <xf numFmtId="38" fontId="20" fillId="0" borderId="64" xfId="1" applyFont="1" applyFill="1" applyBorder="1">
      <alignment vertical="center"/>
    </xf>
    <xf numFmtId="0" fontId="2" fillId="0" borderId="65" xfId="0" applyFont="1" applyFill="1" applyBorder="1" applyAlignment="1"/>
    <xf numFmtId="177" fontId="3" fillId="0" borderId="66" xfId="0" applyNumberFormat="1" applyFont="1" applyBorder="1" applyAlignment="1"/>
    <xf numFmtId="0" fontId="2" fillId="0" borderId="102" xfId="0" applyFont="1" applyBorder="1" applyAlignment="1"/>
    <xf numFmtId="38" fontId="2" fillId="0" borderId="55" xfId="1" applyFont="1" applyBorder="1" applyAlignment="1"/>
    <xf numFmtId="38" fontId="2" fillId="0" borderId="108" xfId="1" applyFont="1" applyBorder="1" applyAlignment="1"/>
    <xf numFmtId="38" fontId="2" fillId="0" borderId="51" xfId="1" applyFont="1" applyBorder="1" applyAlignment="1"/>
    <xf numFmtId="0" fontId="22" fillId="0" borderId="0" xfId="0" applyFont="1" applyFill="1" applyBorder="1" applyAlignment="1"/>
    <xf numFmtId="0" fontId="22" fillId="0" borderId="48" xfId="0" applyFont="1" applyFill="1" applyBorder="1" applyAlignment="1"/>
    <xf numFmtId="0" fontId="37" fillId="13" borderId="114" xfId="0" applyFont="1" applyFill="1" applyBorder="1">
      <alignment vertical="center"/>
    </xf>
    <xf numFmtId="0" fontId="38" fillId="13" borderId="29" xfId="0" applyFont="1" applyFill="1" applyBorder="1">
      <alignment vertical="center"/>
    </xf>
    <xf numFmtId="0" fontId="37" fillId="13" borderId="70" xfId="0" applyFont="1" applyFill="1" applyBorder="1">
      <alignment vertical="center"/>
    </xf>
    <xf numFmtId="0" fontId="39" fillId="0" borderId="0" xfId="0" applyFont="1">
      <alignment vertical="center"/>
    </xf>
    <xf numFmtId="0" fontId="40" fillId="0" borderId="10" xfId="0" applyFont="1" applyFill="1" applyBorder="1">
      <alignment vertical="center"/>
    </xf>
    <xf numFmtId="0" fontId="40" fillId="0" borderId="11" xfId="0" applyFont="1" applyFill="1" applyBorder="1">
      <alignment vertical="center"/>
    </xf>
    <xf numFmtId="0" fontId="40" fillId="0" borderId="12" xfId="0" applyFont="1" applyFill="1" applyBorder="1">
      <alignment vertical="center"/>
    </xf>
    <xf numFmtId="0" fontId="40" fillId="0" borderId="10" xfId="0" applyFont="1" applyBorder="1">
      <alignment vertical="center"/>
    </xf>
    <xf numFmtId="0" fontId="40" fillId="0" borderId="11" xfId="0" applyFont="1" applyBorder="1">
      <alignment vertical="center"/>
    </xf>
    <xf numFmtId="0" fontId="43" fillId="0" borderId="12" xfId="0" applyFont="1" applyBorder="1">
      <alignment vertical="center"/>
    </xf>
    <xf numFmtId="0" fontId="37" fillId="13" borderId="115" xfId="0" applyFont="1" applyFill="1" applyBorder="1">
      <alignment vertical="center"/>
    </xf>
    <xf numFmtId="0" fontId="38" fillId="13" borderId="5" xfId="0" applyFont="1" applyFill="1" applyBorder="1">
      <alignment vertical="center"/>
    </xf>
    <xf numFmtId="0" fontId="37" fillId="13" borderId="7" xfId="0" applyFont="1" applyFill="1" applyBorder="1">
      <alignment vertical="center"/>
    </xf>
    <xf numFmtId="0" fontId="40" fillId="0" borderId="20" xfId="0" applyFont="1" applyBorder="1">
      <alignment vertical="center"/>
    </xf>
    <xf numFmtId="0" fontId="40" fillId="0" borderId="21" xfId="0" applyFont="1" applyBorder="1">
      <alignment vertical="center"/>
    </xf>
    <xf numFmtId="0" fontId="40" fillId="0" borderId="22" xfId="0" applyFont="1" applyBorder="1">
      <alignment vertical="center"/>
    </xf>
    <xf numFmtId="0" fontId="40" fillId="0" borderId="12" xfId="0" applyFont="1" applyBorder="1">
      <alignment vertical="center"/>
    </xf>
    <xf numFmtId="0" fontId="40" fillId="0" borderId="140" xfId="0" applyFont="1" applyBorder="1">
      <alignment vertical="center"/>
    </xf>
    <xf numFmtId="0" fontId="25" fillId="0" borderId="28" xfId="0" applyFont="1" applyBorder="1">
      <alignment vertical="center"/>
    </xf>
    <xf numFmtId="0" fontId="40" fillId="0" borderId="143" xfId="0" applyFont="1" applyBorder="1">
      <alignment vertical="center"/>
    </xf>
    <xf numFmtId="0" fontId="40" fillId="0" borderId="144" xfId="0" applyFont="1" applyBorder="1">
      <alignment vertical="center"/>
    </xf>
    <xf numFmtId="0" fontId="40" fillId="0" borderId="150" xfId="0" applyFont="1" applyBorder="1">
      <alignment vertical="center"/>
    </xf>
    <xf numFmtId="0" fontId="25" fillId="0" borderId="142" xfId="0" applyFont="1" applyBorder="1">
      <alignment vertical="center"/>
    </xf>
    <xf numFmtId="0" fontId="40" fillId="0" borderId="143" xfId="0" applyFont="1" applyFill="1" applyBorder="1">
      <alignment vertical="center"/>
    </xf>
    <xf numFmtId="0" fontId="40" fillId="0" borderId="22" xfId="0" applyFont="1" applyFill="1" applyBorder="1">
      <alignment vertical="center"/>
    </xf>
    <xf numFmtId="0" fontId="40" fillId="0" borderId="19" xfId="0" applyFont="1" applyBorder="1">
      <alignment vertical="center"/>
    </xf>
    <xf numFmtId="0" fontId="40" fillId="0" borderId="8" xfId="0" applyFont="1" applyBorder="1">
      <alignment vertical="center"/>
    </xf>
    <xf numFmtId="0" fontId="40" fillId="0" borderId="9" xfId="0" applyFont="1" applyBorder="1">
      <alignment vertical="center"/>
    </xf>
    <xf numFmtId="0" fontId="40" fillId="0" borderId="13" xfId="0" applyFont="1" applyBorder="1">
      <alignment vertical="center"/>
    </xf>
    <xf numFmtId="0" fontId="42" fillId="0" borderId="0" xfId="0" applyFont="1" applyBorder="1">
      <alignment vertical="center"/>
    </xf>
    <xf numFmtId="0" fontId="43" fillId="0" borderId="10" xfId="0" applyFont="1" applyBorder="1">
      <alignment vertical="center"/>
    </xf>
    <xf numFmtId="0" fontId="37" fillId="13" borderId="35" xfId="0" applyFont="1" applyFill="1" applyBorder="1">
      <alignment vertical="center"/>
    </xf>
    <xf numFmtId="0" fontId="38" fillId="13" borderId="36" xfId="0" applyFont="1" applyFill="1" applyBorder="1">
      <alignment vertical="center"/>
    </xf>
    <xf numFmtId="0" fontId="37" fillId="13" borderId="37" xfId="0" applyFont="1" applyFill="1" applyBorder="1">
      <alignment vertical="center"/>
    </xf>
    <xf numFmtId="0" fontId="40" fillId="0" borderId="139" xfId="0" applyFont="1" applyBorder="1">
      <alignment vertical="center"/>
    </xf>
    <xf numFmtId="38" fontId="40" fillId="0" borderId="25" xfId="1" applyFont="1" applyBorder="1">
      <alignment vertical="center"/>
    </xf>
    <xf numFmtId="38" fontId="43" fillId="0" borderId="18" xfId="1" applyFont="1" applyBorder="1">
      <alignment vertical="center"/>
    </xf>
    <xf numFmtId="38" fontId="40" fillId="0" borderId="18" xfId="1" applyFont="1" applyBorder="1">
      <alignment vertical="center"/>
    </xf>
    <xf numFmtId="38" fontId="40" fillId="0" borderId="138" xfId="1" applyFont="1" applyBorder="1">
      <alignment vertical="center"/>
    </xf>
    <xf numFmtId="0" fontId="46" fillId="0" borderId="0" xfId="0" applyFont="1" applyAlignment="1">
      <alignment vertical="center" wrapText="1"/>
    </xf>
    <xf numFmtId="0" fontId="46" fillId="0" borderId="0" xfId="0" applyFont="1" applyAlignment="1">
      <alignment vertical="center"/>
    </xf>
    <xf numFmtId="0" fontId="46" fillId="0" borderId="0" xfId="0" applyFont="1" applyBorder="1" applyAlignment="1"/>
    <xf numFmtId="0" fontId="48" fillId="0" borderId="0" xfId="0" applyFont="1" applyBorder="1">
      <alignment vertical="center"/>
    </xf>
    <xf numFmtId="0" fontId="23" fillId="0" borderId="0" xfId="0" applyFont="1">
      <alignment vertical="center"/>
    </xf>
    <xf numFmtId="0" fontId="49" fillId="16" borderId="0" xfId="0" applyFont="1" applyFill="1" applyBorder="1" applyAlignment="1">
      <alignment horizontal="center" vertical="center"/>
    </xf>
    <xf numFmtId="0" fontId="36" fillId="0" borderId="155" xfId="0" applyFont="1" applyFill="1" applyBorder="1" applyAlignment="1">
      <alignment horizontal="center" vertical="center"/>
    </xf>
    <xf numFmtId="0" fontId="48" fillId="0" borderId="0" xfId="0" applyFont="1">
      <alignment vertical="center"/>
    </xf>
    <xf numFmtId="0" fontId="49" fillId="13" borderId="153" xfId="0" applyFont="1" applyFill="1" applyBorder="1" applyAlignment="1">
      <alignment horizontal="center" vertical="center"/>
    </xf>
    <xf numFmtId="0" fontId="50" fillId="0" borderId="155" xfId="0" applyFont="1" applyFill="1" applyBorder="1" applyAlignment="1">
      <alignment horizontal="center" vertical="center"/>
    </xf>
    <xf numFmtId="0" fontId="23" fillId="0" borderId="155" xfId="0" applyFont="1" applyBorder="1">
      <alignment vertical="center"/>
    </xf>
    <xf numFmtId="0" fontId="36" fillId="0" borderId="156" xfId="0" applyFont="1" applyFill="1" applyBorder="1" applyAlignment="1">
      <alignment horizontal="center" vertical="center"/>
    </xf>
    <xf numFmtId="0" fontId="49" fillId="18" borderId="153" xfId="0" applyFont="1" applyFill="1" applyBorder="1" applyAlignment="1">
      <alignment horizontal="center" vertical="center"/>
    </xf>
    <xf numFmtId="0" fontId="46" fillId="0" borderId="0" xfId="0" applyFont="1">
      <alignment vertical="center"/>
    </xf>
    <xf numFmtId="0" fontId="49" fillId="17" borderId="153" xfId="0" applyFont="1" applyFill="1" applyBorder="1" applyAlignment="1">
      <alignment horizontal="center" vertical="center"/>
    </xf>
    <xf numFmtId="0" fontId="49" fillId="19" borderId="153" xfId="0" applyFont="1" applyFill="1" applyBorder="1" applyAlignment="1">
      <alignment horizontal="center" vertical="center"/>
    </xf>
    <xf numFmtId="2" fontId="23" fillId="0" borderId="0" xfId="0" applyNumberFormat="1" applyFont="1">
      <alignment vertical="center"/>
    </xf>
    <xf numFmtId="38" fontId="23" fillId="0" borderId="0" xfId="1" applyFont="1">
      <alignment vertical="center"/>
    </xf>
    <xf numFmtId="38" fontId="23" fillId="0" borderId="0" xfId="0" applyNumberFormat="1" applyFont="1">
      <alignment vertical="center"/>
    </xf>
    <xf numFmtId="0" fontId="52" fillId="0" borderId="0" xfId="0" applyFont="1">
      <alignment vertical="center"/>
    </xf>
    <xf numFmtId="0" fontId="50" fillId="0" borderId="157" xfId="0" applyFont="1" applyFill="1" applyBorder="1" applyAlignment="1">
      <alignment horizontal="center" vertical="center"/>
    </xf>
    <xf numFmtId="0" fontId="36" fillId="0" borderId="159" xfId="0" applyFont="1" applyFill="1" applyBorder="1" applyAlignment="1">
      <alignment horizontal="center" vertical="center"/>
    </xf>
    <xf numFmtId="0" fontId="36" fillId="0" borderId="157" xfId="0" applyFont="1" applyFill="1" applyBorder="1" applyAlignment="1">
      <alignment horizontal="center" vertical="center"/>
    </xf>
    <xf numFmtId="0" fontId="23" fillId="0" borderId="157" xfId="0" applyFont="1" applyBorder="1">
      <alignment vertical="center"/>
    </xf>
    <xf numFmtId="0" fontId="36" fillId="0" borderId="158" xfId="0" applyFont="1" applyFill="1" applyBorder="1" applyAlignment="1">
      <alignment horizontal="center" vertical="center"/>
    </xf>
    <xf numFmtId="0" fontId="36" fillId="0" borderId="160" xfId="0" applyFont="1" applyFill="1" applyBorder="1" applyAlignment="1">
      <alignment horizontal="center" vertical="center"/>
    </xf>
    <xf numFmtId="178" fontId="23" fillId="0" borderId="158" xfId="2" applyNumberFormat="1" applyFont="1" applyBorder="1">
      <alignment vertical="center"/>
    </xf>
    <xf numFmtId="0" fontId="23" fillId="0" borderId="158" xfId="0" applyFont="1" applyBorder="1">
      <alignment vertical="center"/>
    </xf>
    <xf numFmtId="0" fontId="36" fillId="0" borderId="162" xfId="0" applyFont="1" applyFill="1" applyBorder="1" applyAlignment="1">
      <alignment horizontal="center" vertical="center"/>
    </xf>
    <xf numFmtId="0" fontId="36" fillId="0" borderId="163" xfId="0" applyFont="1" applyFill="1" applyBorder="1" applyAlignment="1">
      <alignment horizontal="center" vertical="center"/>
    </xf>
    <xf numFmtId="0" fontId="36" fillId="0" borderId="164" xfId="0" applyFont="1" applyFill="1" applyBorder="1" applyAlignment="1">
      <alignment horizontal="center" vertical="center"/>
    </xf>
    <xf numFmtId="178" fontId="23" fillId="0" borderId="164" xfId="2" applyNumberFormat="1" applyFont="1" applyBorder="1">
      <alignment vertical="center"/>
    </xf>
    <xf numFmtId="0" fontId="23" fillId="0" borderId="164" xfId="0" applyFont="1" applyBorder="1">
      <alignment vertical="center"/>
    </xf>
    <xf numFmtId="0" fontId="48" fillId="0" borderId="164" xfId="0" applyFont="1" applyBorder="1">
      <alignment vertical="center"/>
    </xf>
    <xf numFmtId="0" fontId="23" fillId="0" borderId="163" xfId="0" applyFont="1" applyBorder="1">
      <alignment vertical="center"/>
    </xf>
    <xf numFmtId="0" fontId="36" fillId="0" borderId="165" xfId="0" applyFont="1" applyFill="1" applyBorder="1" applyAlignment="1">
      <alignment horizontal="center" vertical="center"/>
    </xf>
    <xf numFmtId="0" fontId="23" fillId="0" borderId="165" xfId="0" applyFont="1" applyBorder="1">
      <alignment vertical="center"/>
    </xf>
    <xf numFmtId="0" fontId="23" fillId="0" borderId="0" xfId="0" applyFont="1" applyAlignment="1">
      <alignment vertical="center" wrapText="1"/>
    </xf>
    <xf numFmtId="0" fontId="49" fillId="16" borderId="0" xfId="0" applyFont="1" applyFill="1" applyBorder="1" applyAlignment="1">
      <alignment horizontal="center" vertical="center" wrapText="1"/>
    </xf>
    <xf numFmtId="0" fontId="23" fillId="0" borderId="155" xfId="0" applyFont="1" applyBorder="1" applyAlignment="1">
      <alignment vertical="center" wrapText="1"/>
    </xf>
    <xf numFmtId="0" fontId="23" fillId="0" borderId="157" xfId="0" applyFont="1" applyBorder="1" applyAlignment="1">
      <alignment vertical="center" wrapText="1"/>
    </xf>
    <xf numFmtId="178" fontId="23" fillId="0" borderId="158" xfId="2" applyNumberFormat="1" applyFont="1" applyBorder="1" applyAlignment="1">
      <alignment vertical="center" wrapText="1"/>
    </xf>
    <xf numFmtId="178" fontId="23" fillId="0" borderId="155" xfId="2" applyNumberFormat="1" applyFont="1" applyBorder="1" applyAlignment="1">
      <alignment vertical="center" wrapText="1"/>
    </xf>
    <xf numFmtId="178" fontId="23" fillId="0" borderId="157" xfId="2" applyNumberFormat="1" applyFont="1" applyBorder="1" applyAlignment="1">
      <alignment vertical="center" wrapText="1"/>
    </xf>
    <xf numFmtId="0" fontId="23" fillId="0" borderId="164" xfId="0" applyFont="1" applyBorder="1" applyAlignment="1">
      <alignment vertical="center" wrapText="1"/>
    </xf>
    <xf numFmtId="0" fontId="23" fillId="0" borderId="158" xfId="0" applyFont="1" applyBorder="1" applyAlignment="1">
      <alignment vertical="center" wrapText="1"/>
    </xf>
    <xf numFmtId="0" fontId="36" fillId="0" borderId="0" xfId="0" applyFont="1" applyFill="1" applyBorder="1" applyAlignment="1">
      <alignment horizontal="center" vertical="center"/>
    </xf>
    <xf numFmtId="0" fontId="36" fillId="0" borderId="0" xfId="0" applyFont="1" applyFill="1" applyBorder="1" applyAlignment="1">
      <alignment horizontal="left" vertical="center"/>
    </xf>
    <xf numFmtId="0" fontId="48" fillId="0" borderId="0" xfId="0" applyFont="1" applyAlignment="1">
      <alignment horizontal="center" vertical="center" wrapText="1"/>
    </xf>
    <xf numFmtId="0" fontId="46" fillId="0" borderId="0" xfId="0" quotePrefix="1" applyFont="1" applyBorder="1" applyAlignment="1"/>
    <xf numFmtId="0" fontId="36" fillId="0" borderId="155" xfId="0" applyFont="1" applyFill="1" applyBorder="1" applyAlignment="1">
      <alignment horizontal="right" vertical="center"/>
    </xf>
    <xf numFmtId="0" fontId="36" fillId="0" borderId="6" xfId="0" applyFont="1" applyFill="1" applyBorder="1" applyAlignment="1">
      <alignment horizontal="center" vertical="center"/>
    </xf>
    <xf numFmtId="0" fontId="24" fillId="0" borderId="40" xfId="3" applyNumberFormat="1" applyFont="1" applyBorder="1" applyAlignment="1">
      <alignment horizontal="center"/>
    </xf>
    <xf numFmtId="0" fontId="24" fillId="0" borderId="41" xfId="3" applyNumberFormat="1" applyFont="1" applyBorder="1" applyAlignment="1">
      <alignment horizontal="center"/>
    </xf>
    <xf numFmtId="0" fontId="24" fillId="0" borderId="0" xfId="0" applyFont="1" applyAlignment="1"/>
    <xf numFmtId="0" fontId="54" fillId="0" borderId="2" xfId="0" applyFont="1" applyBorder="1" applyAlignment="1">
      <alignment horizontal="center"/>
    </xf>
    <xf numFmtId="9" fontId="24" fillId="0" borderId="30" xfId="2" applyFont="1" applyBorder="1" applyAlignment="1">
      <alignment horizontal="right"/>
    </xf>
    <xf numFmtId="9" fontId="24" fillId="0" borderId="148" xfId="2" applyFont="1" applyBorder="1" applyAlignment="1">
      <alignment horizontal="right"/>
    </xf>
    <xf numFmtId="0" fontId="24" fillId="0" borderId="43" xfId="0" applyFont="1" applyFill="1" applyBorder="1" applyAlignment="1"/>
    <xf numFmtId="176" fontId="24" fillId="0" borderId="1" xfId="3" applyNumberFormat="1" applyFont="1" applyBorder="1" applyAlignment="1">
      <alignment horizontal="right"/>
    </xf>
    <xf numFmtId="176" fontId="24" fillId="0" borderId="44" xfId="3" applyNumberFormat="1" applyFont="1" applyBorder="1" applyAlignment="1">
      <alignment horizontal="right"/>
    </xf>
    <xf numFmtId="176" fontId="24" fillId="0" borderId="43" xfId="1" applyNumberFormat="1" applyFont="1" applyFill="1" applyBorder="1" applyAlignment="1"/>
    <xf numFmtId="176" fontId="24" fillId="0" borderId="44" xfId="1" applyNumberFormat="1" applyFont="1" applyFill="1" applyBorder="1" applyAlignment="1"/>
    <xf numFmtId="0" fontId="24" fillId="0" borderId="0" xfId="0" applyFont="1" applyBorder="1" applyAlignment="1"/>
    <xf numFmtId="0" fontId="47" fillId="0" borderId="0" xfId="0" applyFont="1">
      <alignment vertical="center"/>
    </xf>
    <xf numFmtId="0" fontId="24" fillId="4" borderId="35" xfId="0" applyFont="1" applyFill="1" applyBorder="1" applyAlignment="1">
      <alignment horizontal="center"/>
    </xf>
    <xf numFmtId="0" fontId="24" fillId="4" borderId="38" xfId="0" applyFont="1" applyFill="1" applyBorder="1" applyAlignment="1">
      <alignment horizontal="center"/>
    </xf>
    <xf numFmtId="179" fontId="24" fillId="4" borderId="46" xfId="0" applyNumberFormat="1" applyFont="1" applyFill="1" applyBorder="1" applyAlignment="1">
      <alignment horizontal="center"/>
    </xf>
    <xf numFmtId="179" fontId="24" fillId="4" borderId="37" xfId="0" applyNumberFormat="1" applyFont="1" applyFill="1" applyBorder="1" applyAlignment="1">
      <alignment horizontal="center"/>
    </xf>
    <xf numFmtId="0" fontId="46" fillId="0" borderId="122" xfId="0" applyFont="1" applyBorder="1">
      <alignment vertical="center"/>
    </xf>
    <xf numFmtId="0" fontId="22" fillId="0" borderId="16" xfId="0" applyFont="1" applyFill="1" applyBorder="1" applyAlignment="1"/>
    <xf numFmtId="0" fontId="46" fillId="0" borderId="16" xfId="0" applyFont="1" applyBorder="1">
      <alignment vertical="center"/>
    </xf>
    <xf numFmtId="0" fontId="46" fillId="0" borderId="48" xfId="0" applyFont="1" applyBorder="1">
      <alignment vertical="center"/>
    </xf>
    <xf numFmtId="0" fontId="46" fillId="0" borderId="6" xfId="0" applyFont="1" applyBorder="1">
      <alignment vertical="center"/>
    </xf>
    <xf numFmtId="38" fontId="49" fillId="16" borderId="0" xfId="1" applyFont="1" applyFill="1" applyBorder="1" applyAlignment="1">
      <alignment horizontal="center" vertical="center"/>
    </xf>
    <xf numFmtId="38" fontId="36" fillId="0" borderId="155" xfId="1" applyFont="1" applyFill="1" applyBorder="1" applyAlignment="1">
      <alignment horizontal="center" vertical="center"/>
    </xf>
    <xf numFmtId="38" fontId="36" fillId="0" borderId="159" xfId="1" applyFont="1" applyFill="1" applyBorder="1" applyAlignment="1">
      <alignment horizontal="center" vertical="center"/>
    </xf>
    <xf numFmtId="38" fontId="36" fillId="15" borderId="160" xfId="1" applyFont="1" applyFill="1" applyBorder="1" applyAlignment="1">
      <alignment horizontal="center" vertical="center"/>
    </xf>
    <xf numFmtId="38" fontId="36" fillId="0" borderId="156" xfId="1" applyFont="1" applyFill="1" applyBorder="1" applyAlignment="1">
      <alignment horizontal="center" vertical="center"/>
    </xf>
    <xf numFmtId="38" fontId="36" fillId="0" borderId="162" xfId="1" applyFont="1" applyFill="1" applyBorder="1" applyAlignment="1">
      <alignment horizontal="center" vertical="center"/>
    </xf>
    <xf numFmtId="38" fontId="36" fillId="0" borderId="157" xfId="1" applyFont="1" applyFill="1" applyBorder="1" applyAlignment="1">
      <alignment horizontal="center" vertical="center"/>
    </xf>
    <xf numFmtId="38" fontId="36" fillId="0" borderId="165" xfId="1" applyFont="1" applyFill="1" applyBorder="1" applyAlignment="1">
      <alignment horizontal="center" vertical="center"/>
    </xf>
    <xf numFmtId="38" fontId="36" fillId="0" borderId="164" xfId="1" applyFont="1" applyFill="1" applyBorder="1" applyAlignment="1">
      <alignment horizontal="center" vertical="center"/>
    </xf>
    <xf numFmtId="179" fontId="24" fillId="4" borderId="101" xfId="0" applyNumberFormat="1" applyFont="1" applyFill="1" applyBorder="1" applyAlignment="1">
      <alignment horizontal="center"/>
    </xf>
    <xf numFmtId="38" fontId="46" fillId="0" borderId="166" xfId="0" applyNumberFormat="1" applyFont="1" applyBorder="1">
      <alignment vertical="center"/>
    </xf>
    <xf numFmtId="0" fontId="46" fillId="0" borderId="0" xfId="0" applyFont="1" applyBorder="1">
      <alignment vertical="center"/>
    </xf>
    <xf numFmtId="38" fontId="46" fillId="0" borderId="0" xfId="0" applyNumberFormat="1" applyFont="1" applyBorder="1">
      <alignment vertical="center"/>
    </xf>
    <xf numFmtId="0" fontId="22" fillId="0" borderId="27" xfId="0" applyFont="1" applyFill="1" applyBorder="1" applyAlignment="1"/>
    <xf numFmtId="0" fontId="46" fillId="0" borderId="18" xfId="0" applyFont="1" applyBorder="1">
      <alignment vertical="center"/>
    </xf>
    <xf numFmtId="0" fontId="46" fillId="0" borderId="27" xfId="0" applyFont="1" applyBorder="1">
      <alignment vertical="center"/>
    </xf>
    <xf numFmtId="0" fontId="24" fillId="0" borderId="0" xfId="0" applyFont="1" applyFill="1" applyBorder="1" applyAlignment="1"/>
    <xf numFmtId="38" fontId="24" fillId="0" borderId="0" xfId="0" applyNumberFormat="1" applyFont="1" applyFill="1" applyBorder="1" applyAlignment="1"/>
    <xf numFmtId="0" fontId="24" fillId="0" borderId="16" xfId="0" applyFont="1" applyFill="1" applyBorder="1" applyAlignment="1"/>
    <xf numFmtId="0" fontId="36" fillId="0" borderId="6" xfId="0" applyFont="1" applyFill="1" applyBorder="1" applyAlignment="1"/>
    <xf numFmtId="0" fontId="24" fillId="0" borderId="48" xfId="0" applyFont="1" applyFill="1" applyBorder="1" applyAlignment="1"/>
    <xf numFmtId="176" fontId="24" fillId="0" borderId="6" xfId="0" applyNumberFormat="1" applyFont="1" applyFill="1" applyBorder="1" applyAlignment="1"/>
    <xf numFmtId="38" fontId="24" fillId="0" borderId="166" xfId="0" applyNumberFormat="1" applyFont="1" applyFill="1" applyBorder="1" applyAlignment="1"/>
    <xf numFmtId="0" fontId="36" fillId="0" borderId="23" xfId="0" applyFont="1" applyFill="1" applyBorder="1" applyAlignment="1"/>
    <xf numFmtId="0" fontId="36" fillId="0" borderId="31" xfId="0" applyFont="1" applyFill="1" applyBorder="1" applyAlignment="1"/>
    <xf numFmtId="0" fontId="36" fillId="0" borderId="25" xfId="0" applyFont="1" applyFill="1" applyBorder="1" applyAlignment="1"/>
    <xf numFmtId="38" fontId="24" fillId="0" borderId="18" xfId="0" applyNumberFormat="1" applyFont="1" applyFill="1" applyBorder="1" applyAlignment="1"/>
    <xf numFmtId="38" fontId="24" fillId="0" borderId="168" xfId="0" applyNumberFormat="1" applyFont="1" applyFill="1" applyBorder="1" applyAlignment="1"/>
    <xf numFmtId="0" fontId="32" fillId="20" borderId="16" xfId="0" applyFont="1" applyFill="1" applyBorder="1">
      <alignment vertical="center"/>
    </xf>
    <xf numFmtId="0" fontId="32" fillId="20" borderId="0" xfId="0" applyFont="1" applyFill="1" applyBorder="1">
      <alignment vertical="center"/>
    </xf>
    <xf numFmtId="0" fontId="53" fillId="0" borderId="2" xfId="0" applyFont="1" applyBorder="1" applyAlignment="1">
      <alignment horizontal="left"/>
    </xf>
    <xf numFmtId="0" fontId="36" fillId="0" borderId="43" xfId="0" applyFont="1" applyFill="1" applyBorder="1" applyAlignment="1"/>
    <xf numFmtId="0" fontId="24" fillId="4" borderId="36" xfId="0" applyFont="1" applyFill="1" applyBorder="1" applyAlignment="1">
      <alignment horizontal="center"/>
    </xf>
    <xf numFmtId="0" fontId="36" fillId="0" borderId="18" xfId="0" applyFont="1" applyFill="1" applyBorder="1" applyAlignment="1"/>
    <xf numFmtId="0" fontId="47" fillId="0" borderId="18" xfId="0" applyFont="1" applyBorder="1">
      <alignment vertical="center"/>
    </xf>
    <xf numFmtId="9" fontId="36" fillId="0" borderId="0" xfId="0" applyNumberFormat="1" applyFont="1" applyFill="1" applyBorder="1" applyAlignment="1">
      <alignment horizontal="left" vertical="center"/>
    </xf>
    <xf numFmtId="38" fontId="36" fillId="0" borderId="0" xfId="1" applyFont="1" applyFill="1" applyBorder="1" applyAlignment="1">
      <alignment horizontal="left" vertical="center"/>
    </xf>
    <xf numFmtId="0" fontId="36" fillId="0" borderId="6" xfId="0" applyFont="1" applyFill="1" applyBorder="1" applyAlignment="1">
      <alignment horizontal="left" vertical="center"/>
    </xf>
    <xf numFmtId="0" fontId="33" fillId="20" borderId="0" xfId="0" applyFont="1" applyFill="1" applyBorder="1" applyAlignment="1">
      <alignment horizontal="left" vertical="center"/>
    </xf>
    <xf numFmtId="0" fontId="46" fillId="0" borderId="23" xfId="0" applyFont="1" applyBorder="1">
      <alignment vertical="center"/>
    </xf>
    <xf numFmtId="0" fontId="46" fillId="0" borderId="25" xfId="0" applyFont="1" applyBorder="1">
      <alignment vertical="center"/>
    </xf>
    <xf numFmtId="38" fontId="46" fillId="0" borderId="0" xfId="1" applyFont="1" applyBorder="1">
      <alignment vertical="center"/>
    </xf>
    <xf numFmtId="0" fontId="46" fillId="0" borderId="31" xfId="0" applyFont="1" applyBorder="1">
      <alignment vertical="center"/>
    </xf>
    <xf numFmtId="38" fontId="46" fillId="0" borderId="6" xfId="1" applyFont="1" applyBorder="1">
      <alignment vertical="center"/>
    </xf>
    <xf numFmtId="38" fontId="24" fillId="0" borderId="167" xfId="1" applyFont="1" applyBorder="1" applyAlignment="1"/>
    <xf numFmtId="38" fontId="24" fillId="0" borderId="51" xfId="1" applyFont="1" applyBorder="1" applyAlignment="1"/>
    <xf numFmtId="38" fontId="24" fillId="0" borderId="27" xfId="1" applyFont="1" applyBorder="1" applyAlignment="1"/>
    <xf numFmtId="38" fontId="24" fillId="0" borderId="0" xfId="1" applyFont="1" applyAlignment="1"/>
    <xf numFmtId="38" fontId="36" fillId="4" borderId="38" xfId="1" applyFont="1" applyFill="1" applyBorder="1" applyAlignment="1">
      <alignment horizontal="center"/>
    </xf>
    <xf numFmtId="38" fontId="46" fillId="0" borderId="0" xfId="1" applyFont="1">
      <alignment vertical="center"/>
    </xf>
    <xf numFmtId="38" fontId="46" fillId="0" borderId="106" xfId="1" applyFont="1" applyBorder="1">
      <alignment vertical="center"/>
    </xf>
    <xf numFmtId="38" fontId="46" fillId="0" borderId="51" xfId="1" applyFont="1" applyBorder="1">
      <alignment vertical="center"/>
    </xf>
    <xf numFmtId="38" fontId="46" fillId="0" borderId="137" xfId="1" applyFont="1" applyBorder="1">
      <alignment vertical="center"/>
    </xf>
    <xf numFmtId="0" fontId="47" fillId="0" borderId="0" xfId="0" applyFont="1" applyBorder="1">
      <alignment vertical="center"/>
    </xf>
    <xf numFmtId="38" fontId="46" fillId="0" borderId="18" xfId="1" applyFont="1" applyBorder="1">
      <alignment vertical="center"/>
    </xf>
    <xf numFmtId="0" fontId="36" fillId="4" borderId="36" xfId="0" applyFont="1" applyFill="1" applyBorder="1" applyAlignment="1">
      <alignment horizontal="center"/>
    </xf>
    <xf numFmtId="0" fontId="46" fillId="0" borderId="35" xfId="0" applyFont="1" applyBorder="1">
      <alignment vertical="center"/>
    </xf>
    <xf numFmtId="0" fontId="47" fillId="0" borderId="36" xfId="0" applyFont="1" applyBorder="1">
      <alignment vertical="center"/>
    </xf>
    <xf numFmtId="0" fontId="46" fillId="0" borderId="36" xfId="0" applyFont="1" applyBorder="1">
      <alignment vertical="center"/>
    </xf>
    <xf numFmtId="38" fontId="46" fillId="0" borderId="36" xfId="0" applyNumberFormat="1" applyFont="1" applyBorder="1">
      <alignment vertical="center"/>
    </xf>
    <xf numFmtId="38" fontId="46" fillId="0" borderId="6" xfId="0" applyNumberFormat="1" applyFont="1" applyBorder="1">
      <alignment vertical="center"/>
    </xf>
    <xf numFmtId="38" fontId="36" fillId="0" borderId="160" xfId="1" applyFont="1" applyFill="1" applyBorder="1" applyAlignment="1">
      <alignment horizontal="center" vertical="center"/>
    </xf>
    <xf numFmtId="38" fontId="46" fillId="0" borderId="0" xfId="0" applyNumberFormat="1" applyFont="1">
      <alignment vertical="center"/>
    </xf>
    <xf numFmtId="0" fontId="46" fillId="0" borderId="38" xfId="0" applyFont="1" applyBorder="1">
      <alignment vertical="center"/>
    </xf>
    <xf numFmtId="0" fontId="46" fillId="0" borderId="29" xfId="0" applyFont="1" applyBorder="1">
      <alignment vertical="center"/>
    </xf>
    <xf numFmtId="38" fontId="46" fillId="0" borderId="29" xfId="1" applyFont="1" applyBorder="1">
      <alignment vertical="center"/>
    </xf>
    <xf numFmtId="38" fontId="24" fillId="0" borderId="170" xfId="1" applyFont="1" applyBorder="1" applyAlignment="1"/>
    <xf numFmtId="0" fontId="47" fillId="0" borderId="0" xfId="0" applyFont="1" applyBorder="1" applyAlignment="1">
      <alignment horizontal="left" vertical="center"/>
    </xf>
    <xf numFmtId="176" fontId="24" fillId="0" borderId="106" xfId="1" applyNumberFormat="1" applyFont="1" applyBorder="1" applyAlignment="1"/>
    <xf numFmtId="38" fontId="36" fillId="4" borderId="36" xfId="1" applyFont="1" applyFill="1" applyBorder="1" applyAlignment="1">
      <alignment horizontal="center"/>
    </xf>
    <xf numFmtId="38" fontId="46" fillId="0" borderId="174" xfId="1" applyFont="1" applyBorder="1">
      <alignment vertical="center"/>
    </xf>
    <xf numFmtId="38" fontId="46" fillId="0" borderId="175" xfId="1" applyFont="1" applyBorder="1">
      <alignment vertical="center"/>
    </xf>
    <xf numFmtId="38" fontId="36" fillId="4" borderId="176" xfId="1" applyFont="1" applyFill="1" applyBorder="1" applyAlignment="1">
      <alignment horizontal="center"/>
    </xf>
    <xf numFmtId="38" fontId="46" fillId="0" borderId="51" xfId="0" applyNumberFormat="1" applyFont="1" applyBorder="1">
      <alignment vertical="center"/>
    </xf>
    <xf numFmtId="38" fontId="36" fillId="4" borderId="47" xfId="1" applyFont="1" applyFill="1" applyBorder="1" applyAlignment="1">
      <alignment horizontal="center"/>
    </xf>
    <xf numFmtId="38" fontId="46" fillId="0" borderId="137" xfId="0" applyNumberFormat="1" applyFont="1" applyBorder="1">
      <alignment vertical="center"/>
    </xf>
    <xf numFmtId="38" fontId="22" fillId="0" borderId="173" xfId="1" applyFont="1" applyBorder="1" applyAlignment="1"/>
    <xf numFmtId="38" fontId="22" fillId="0" borderId="51" xfId="1" applyFont="1" applyBorder="1" applyAlignment="1"/>
    <xf numFmtId="0" fontId="36" fillId="0" borderId="114" xfId="0" applyFont="1" applyFill="1" applyBorder="1" applyAlignment="1">
      <alignment horizontal="left" vertical="center"/>
    </xf>
    <xf numFmtId="0" fontId="36" fillId="0" borderId="23" xfId="0" applyFont="1" applyFill="1" applyBorder="1" applyAlignment="1">
      <alignment horizontal="left" vertical="center"/>
    </xf>
    <xf numFmtId="0" fontId="36" fillId="0" borderId="18" xfId="0" applyFont="1" applyFill="1" applyBorder="1" applyAlignment="1">
      <alignment horizontal="left" vertical="center"/>
    </xf>
    <xf numFmtId="9" fontId="55" fillId="0" borderId="0" xfId="0" applyNumberFormat="1" applyFont="1" applyBorder="1">
      <alignment vertical="center"/>
    </xf>
    <xf numFmtId="179" fontId="24" fillId="4" borderId="86" xfId="0" applyNumberFormat="1" applyFont="1" applyFill="1" applyBorder="1" applyAlignment="1">
      <alignment horizontal="center"/>
    </xf>
    <xf numFmtId="38" fontId="24" fillId="0" borderId="183" xfId="1" applyFont="1" applyBorder="1" applyAlignment="1"/>
    <xf numFmtId="38" fontId="36" fillId="4" borderId="184" xfId="1" applyFont="1" applyFill="1" applyBorder="1" applyAlignment="1">
      <alignment horizontal="center"/>
    </xf>
    <xf numFmtId="38" fontId="24" fillId="0" borderId="169" xfId="1" applyFont="1" applyBorder="1" applyAlignment="1"/>
    <xf numFmtId="38" fontId="24" fillId="0" borderId="106" xfId="1" applyFont="1" applyBorder="1" applyAlignment="1"/>
    <xf numFmtId="38" fontId="24" fillId="20" borderId="183" xfId="1" applyFont="1" applyFill="1" applyBorder="1" applyAlignment="1"/>
    <xf numFmtId="38" fontId="24" fillId="20" borderId="51" xfId="1" applyFont="1" applyFill="1" applyBorder="1" applyAlignment="1"/>
    <xf numFmtId="38" fontId="22" fillId="0" borderId="185" xfId="1" applyFont="1" applyBorder="1" applyAlignment="1"/>
    <xf numFmtId="38" fontId="22" fillId="0" borderId="182" xfId="1" applyFont="1" applyBorder="1" applyAlignment="1"/>
    <xf numFmtId="38" fontId="22" fillId="0" borderId="167" xfId="1" applyFont="1" applyBorder="1" applyAlignment="1"/>
    <xf numFmtId="38" fontId="22" fillId="0" borderId="186" xfId="1" applyFont="1" applyBorder="1" applyAlignment="1"/>
    <xf numFmtId="38" fontId="22" fillId="0" borderId="183" xfId="1" applyFont="1" applyBorder="1" applyAlignment="1"/>
    <xf numFmtId="38" fontId="22" fillId="0" borderId="187" xfId="1" applyFont="1" applyBorder="1" applyAlignment="1"/>
    <xf numFmtId="38" fontId="22" fillId="0" borderId="170" xfId="1" applyFont="1" applyBorder="1" applyAlignment="1"/>
    <xf numFmtId="38" fontId="22" fillId="0" borderId="137" xfId="1" applyFont="1" applyBorder="1" applyAlignment="1"/>
    <xf numFmtId="38" fontId="22" fillId="0" borderId="188" xfId="1" applyFont="1" applyBorder="1" applyAlignment="1"/>
    <xf numFmtId="38" fontId="22" fillId="0" borderId="171" xfId="1" applyFont="1" applyBorder="1" applyAlignment="1"/>
    <xf numFmtId="38" fontId="22" fillId="0" borderId="60" xfId="1" applyFont="1" applyBorder="1" applyAlignment="1"/>
    <xf numFmtId="9" fontId="36" fillId="10" borderId="158" xfId="0" applyNumberFormat="1" applyFont="1" applyFill="1" applyBorder="1" applyAlignment="1">
      <alignment horizontal="center" vertical="center"/>
    </xf>
    <xf numFmtId="9" fontId="36" fillId="10" borderId="161" xfId="0" applyNumberFormat="1" applyFont="1" applyFill="1" applyBorder="1" applyAlignment="1">
      <alignment horizontal="center" vertical="center"/>
    </xf>
    <xf numFmtId="9" fontId="36" fillId="10" borderId="155" xfId="0" applyNumberFormat="1" applyFont="1" applyFill="1" applyBorder="1" applyAlignment="1">
      <alignment horizontal="center" vertical="center"/>
    </xf>
    <xf numFmtId="0" fontId="36" fillId="10" borderId="155" xfId="0" applyFont="1" applyFill="1" applyBorder="1" applyAlignment="1">
      <alignment horizontal="center" vertical="center"/>
    </xf>
    <xf numFmtId="0" fontId="36" fillId="10" borderId="158" xfId="0" applyFont="1" applyFill="1" applyBorder="1" applyAlignment="1">
      <alignment horizontal="center" vertical="center"/>
    </xf>
    <xf numFmtId="0" fontId="36" fillId="10" borderId="164" xfId="0" applyFont="1" applyFill="1" applyBorder="1" applyAlignment="1">
      <alignment horizontal="center" vertical="center"/>
    </xf>
    <xf numFmtId="0" fontId="0" fillId="9" borderId="0" xfId="0" applyFill="1">
      <alignment vertical="center"/>
    </xf>
    <xf numFmtId="38" fontId="50" fillId="0" borderId="156" xfId="1" applyFont="1" applyFill="1" applyBorder="1" applyAlignment="1">
      <alignment horizontal="center" vertical="center"/>
    </xf>
    <xf numFmtId="38" fontId="50" fillId="0" borderId="160" xfId="1" applyFont="1" applyFill="1" applyBorder="1" applyAlignment="1">
      <alignment horizontal="center" vertical="center"/>
    </xf>
    <xf numFmtId="0" fontId="46" fillId="0" borderId="0" xfId="8" applyFont="1" applyAlignment="1">
      <alignment vertical="center"/>
    </xf>
    <xf numFmtId="0" fontId="46" fillId="0" borderId="0" xfId="8" applyFont="1" applyAlignment="1">
      <alignment vertical="center" wrapText="1"/>
    </xf>
    <xf numFmtId="0" fontId="36" fillId="0" borderId="0" xfId="8">
      <alignment vertical="center"/>
    </xf>
    <xf numFmtId="0" fontId="32" fillId="18" borderId="0" xfId="8" applyFont="1" applyFill="1" applyAlignment="1">
      <alignment vertical="center"/>
    </xf>
    <xf numFmtId="0" fontId="32" fillId="17" borderId="0" xfId="8" applyFont="1" applyFill="1" applyAlignment="1">
      <alignment vertical="center"/>
    </xf>
    <xf numFmtId="9" fontId="32" fillId="17" borderId="0" xfId="8" applyNumberFormat="1" applyFont="1" applyFill="1" applyAlignment="1">
      <alignment vertical="center" wrapText="1"/>
    </xf>
    <xf numFmtId="0" fontId="47" fillId="10" borderId="0" xfId="8" applyFont="1" applyFill="1" applyAlignment="1">
      <alignment vertical="center"/>
    </xf>
    <xf numFmtId="0" fontId="46" fillId="17" borderId="0" xfId="8" applyFont="1" applyFill="1" applyAlignment="1">
      <alignment vertical="center"/>
    </xf>
    <xf numFmtId="0" fontId="46" fillId="17" borderId="0" xfId="8" applyFont="1" applyFill="1" applyAlignment="1">
      <alignment vertical="center" wrapText="1"/>
    </xf>
    <xf numFmtId="0" fontId="46" fillId="10" borderId="0" xfId="8" applyFont="1" applyFill="1" applyAlignment="1">
      <alignment vertical="center"/>
    </xf>
    <xf numFmtId="0" fontId="33" fillId="13" borderId="0" xfId="0" applyFont="1" applyFill="1">
      <alignment vertical="center"/>
    </xf>
    <xf numFmtId="0" fontId="0" fillId="13" borderId="0" xfId="0" applyFill="1">
      <alignment vertical="center"/>
    </xf>
    <xf numFmtId="0" fontId="33" fillId="14" borderId="0" xfId="0" applyFont="1" applyFill="1">
      <alignment vertical="center"/>
    </xf>
    <xf numFmtId="0" fontId="33" fillId="7" borderId="0" xfId="0" applyFont="1" applyFill="1">
      <alignment vertical="center"/>
    </xf>
    <xf numFmtId="0" fontId="0" fillId="0" borderId="0" xfId="0" applyAlignment="1">
      <alignment vertical="center" wrapText="1"/>
    </xf>
    <xf numFmtId="0" fontId="33" fillId="13" borderId="0" xfId="0" applyFont="1" applyFill="1" applyAlignment="1">
      <alignment vertical="center" wrapText="1"/>
    </xf>
    <xf numFmtId="0" fontId="33" fillId="14" borderId="0" xfId="0" applyFont="1" applyFill="1" applyAlignment="1">
      <alignment horizontal="center" vertical="center" wrapText="1"/>
    </xf>
    <xf numFmtId="0" fontId="33" fillId="7" borderId="0" xfId="0" applyFont="1" applyFill="1" applyAlignment="1">
      <alignment horizontal="center" vertical="center" wrapText="1"/>
    </xf>
    <xf numFmtId="178" fontId="0" fillId="0" borderId="0" xfId="0" applyNumberFormat="1">
      <alignment vertical="center"/>
    </xf>
    <xf numFmtId="178" fontId="0" fillId="0" borderId="0" xfId="10" applyNumberFormat="1" applyFont="1">
      <alignment vertical="center"/>
    </xf>
    <xf numFmtId="0" fontId="23" fillId="0" borderId="0" xfId="0" applyFont="1" applyAlignment="1">
      <alignment horizontal="right" vertical="center"/>
    </xf>
    <xf numFmtId="178" fontId="23" fillId="0" borderId="0" xfId="2" applyNumberFormat="1" applyFont="1" applyAlignment="1">
      <alignment horizontal="right" vertical="center"/>
    </xf>
    <xf numFmtId="38" fontId="24" fillId="0" borderId="40" xfId="1" applyFont="1" applyBorder="1" applyAlignment="1">
      <alignment horizontal="center"/>
    </xf>
    <xf numFmtId="38" fontId="24" fillId="0" borderId="30" xfId="1" applyFont="1" applyBorder="1" applyAlignment="1">
      <alignment horizontal="center"/>
    </xf>
    <xf numFmtId="38" fontId="24" fillId="0" borderId="1" xfId="1" applyFont="1" applyBorder="1" applyAlignment="1">
      <alignment horizontal="right"/>
    </xf>
    <xf numFmtId="38" fontId="24" fillId="0" borderId="43" xfId="1" applyFont="1" applyFill="1" applyBorder="1" applyAlignment="1"/>
    <xf numFmtId="38" fontId="24" fillId="0" borderId="0" xfId="1" applyFont="1" applyFill="1" applyBorder="1" applyAlignment="1"/>
    <xf numFmtId="38" fontId="24" fillId="4" borderId="46" xfId="1" applyFont="1" applyFill="1" applyBorder="1" applyAlignment="1">
      <alignment horizontal="center"/>
    </xf>
    <xf numFmtId="38" fontId="24" fillId="0" borderId="6" xfId="1" applyFont="1" applyFill="1" applyBorder="1" applyAlignment="1"/>
    <xf numFmtId="38" fontId="24" fillId="0" borderId="18" xfId="1" applyFont="1" applyFill="1" applyBorder="1" applyAlignment="1"/>
    <xf numFmtId="38" fontId="32" fillId="20" borderId="0" xfId="1" applyFont="1" applyFill="1" applyBorder="1">
      <alignment vertical="center"/>
    </xf>
    <xf numFmtId="38" fontId="46" fillId="0" borderId="36" xfId="1" applyFont="1" applyBorder="1">
      <alignment vertical="center"/>
    </xf>
    <xf numFmtId="9" fontId="32" fillId="18" borderId="0" xfId="8" applyNumberFormat="1" applyFont="1" applyFill="1" applyAlignment="1">
      <alignment vertical="center"/>
    </xf>
    <xf numFmtId="38" fontId="46" fillId="0" borderId="183" xfId="1" applyFont="1" applyBorder="1" applyAlignment="1"/>
    <xf numFmtId="38" fontId="46" fillId="0" borderId="171" xfId="1" applyFont="1" applyBorder="1" applyAlignment="1"/>
    <xf numFmtId="178" fontId="0" fillId="0" borderId="0" xfId="2" applyNumberFormat="1" applyFont="1">
      <alignment vertical="center"/>
    </xf>
    <xf numFmtId="9" fontId="36" fillId="10" borderId="189" xfId="0" applyNumberFormat="1" applyFont="1" applyFill="1" applyBorder="1" applyAlignment="1">
      <alignment horizontal="center" vertical="center"/>
    </xf>
    <xf numFmtId="0" fontId="36" fillId="10" borderId="189" xfId="0" applyFont="1" applyFill="1" applyBorder="1" applyAlignment="1">
      <alignment horizontal="center" vertical="center"/>
    </xf>
    <xf numFmtId="38" fontId="36" fillId="0" borderId="155" xfId="0" applyNumberFormat="1" applyFont="1" applyFill="1" applyBorder="1" applyAlignment="1">
      <alignment horizontal="right" vertical="center"/>
    </xf>
    <xf numFmtId="38" fontId="46" fillId="9" borderId="0" xfId="1" applyFont="1" applyFill="1" applyBorder="1">
      <alignment vertical="center"/>
    </xf>
    <xf numFmtId="38" fontId="46" fillId="9" borderId="6" xfId="1" applyFont="1" applyFill="1" applyBorder="1">
      <alignment vertical="center"/>
    </xf>
    <xf numFmtId="0" fontId="39" fillId="0" borderId="0" xfId="0" applyFont="1" applyAlignment="1">
      <alignment horizontal="left" vertical="center"/>
    </xf>
    <xf numFmtId="38" fontId="58" fillId="0" borderId="56" xfId="1" applyFont="1" applyBorder="1" applyAlignment="1">
      <alignment horizontal="right"/>
    </xf>
    <xf numFmtId="38" fontId="2" fillId="0" borderId="56" xfId="1" applyNumberFormat="1" applyFont="1" applyBorder="1" applyAlignment="1"/>
    <xf numFmtId="0" fontId="3" fillId="0" borderId="23" xfId="0" applyFont="1" applyBorder="1" applyAlignment="1">
      <alignment horizontal="left" indent="1"/>
    </xf>
    <xf numFmtId="0" fontId="3" fillId="0" borderId="31" xfId="0" applyFont="1" applyBorder="1" applyAlignment="1">
      <alignment horizontal="left" indent="1"/>
    </xf>
    <xf numFmtId="0" fontId="3" fillId="0" borderId="48" xfId="0" applyFont="1" applyBorder="1" applyAlignment="1"/>
    <xf numFmtId="176" fontId="7" fillId="0" borderId="2" xfId="1" applyNumberFormat="1" applyFont="1" applyBorder="1">
      <alignment vertical="center"/>
    </xf>
    <xf numFmtId="38" fontId="7" fillId="0" borderId="2" xfId="1" applyFont="1" applyBorder="1">
      <alignment vertical="center"/>
    </xf>
    <xf numFmtId="0" fontId="18" fillId="5" borderId="114" xfId="0" applyFont="1" applyFill="1" applyBorder="1" applyAlignment="1"/>
    <xf numFmtId="0" fontId="16" fillId="5" borderId="122" xfId="0" applyFont="1" applyFill="1" applyBorder="1" applyAlignment="1"/>
    <xf numFmtId="0" fontId="6" fillId="15" borderId="22" xfId="0" applyFont="1" applyFill="1" applyBorder="1">
      <alignment vertical="center"/>
    </xf>
    <xf numFmtId="0" fontId="6" fillId="15" borderId="12" xfId="0" applyFont="1" applyFill="1" applyBorder="1">
      <alignment vertical="center"/>
    </xf>
    <xf numFmtId="0" fontId="6" fillId="15" borderId="190" xfId="0" applyFont="1" applyFill="1" applyBorder="1">
      <alignment vertical="center"/>
    </xf>
    <xf numFmtId="9" fontId="2" fillId="0" borderId="33" xfId="0" applyNumberFormat="1" applyFont="1" applyBorder="1" applyAlignment="1"/>
    <xf numFmtId="180" fontId="2" fillId="0" borderId="53" xfId="0" applyNumberFormat="1" applyFont="1" applyFill="1" applyBorder="1" applyAlignment="1"/>
    <xf numFmtId="38" fontId="2" fillId="0" borderId="59" xfId="0" applyNumberFormat="1" applyFont="1" applyBorder="1" applyAlignment="1"/>
    <xf numFmtId="178" fontId="2" fillId="0" borderId="33" xfId="2" applyNumberFormat="1" applyFont="1" applyBorder="1" applyAlignment="1"/>
    <xf numFmtId="178" fontId="2" fillId="0" borderId="92" xfId="2" applyNumberFormat="1" applyFont="1" applyBorder="1" applyAlignment="1"/>
    <xf numFmtId="0" fontId="3" fillId="0" borderId="31" xfId="0" applyFont="1" applyBorder="1" applyAlignment="1"/>
    <xf numFmtId="38" fontId="7" fillId="0" borderId="30" xfId="1" applyFont="1" applyBorder="1">
      <alignment vertical="center"/>
    </xf>
    <xf numFmtId="38" fontId="7" fillId="0" borderId="192" xfId="1" applyFont="1" applyBorder="1">
      <alignment vertical="center"/>
    </xf>
    <xf numFmtId="180" fontId="2" fillId="0" borderId="106" xfId="0" applyNumberFormat="1" applyFont="1" applyBorder="1" applyAlignment="1"/>
    <xf numFmtId="180" fontId="2" fillId="0" borderId="105" xfId="0" applyNumberFormat="1" applyFont="1" applyBorder="1" applyAlignment="1"/>
    <xf numFmtId="176" fontId="7" fillId="0" borderId="30" xfId="1" applyNumberFormat="1" applyFont="1" applyBorder="1">
      <alignment vertical="center"/>
    </xf>
    <xf numFmtId="176" fontId="7" fillId="0" borderId="192" xfId="1" applyNumberFormat="1" applyFont="1" applyBorder="1">
      <alignment vertical="center"/>
    </xf>
    <xf numFmtId="38" fontId="3" fillId="0" borderId="16" xfId="0" applyNumberFormat="1" applyFont="1" applyBorder="1" applyAlignment="1"/>
    <xf numFmtId="180" fontId="2" fillId="0" borderId="87" xfId="0" applyNumberFormat="1" applyFont="1" applyBorder="1" applyAlignment="1"/>
    <xf numFmtId="38" fontId="2" fillId="0" borderId="15" xfId="1" applyFont="1" applyBorder="1" applyAlignment="1"/>
    <xf numFmtId="38" fontId="2" fillId="0" borderId="3" xfId="1" applyFont="1" applyBorder="1" applyAlignment="1"/>
    <xf numFmtId="0" fontId="3" fillId="0" borderId="23" xfId="0" applyFont="1" applyFill="1" applyBorder="1" applyAlignment="1"/>
    <xf numFmtId="180" fontId="2" fillId="0" borderId="193" xfId="0" applyNumberFormat="1" applyFont="1" applyBorder="1" applyAlignment="1"/>
    <xf numFmtId="180" fontId="2" fillId="0" borderId="30" xfId="0" applyNumberFormat="1" applyFont="1" applyBorder="1" applyAlignment="1"/>
    <xf numFmtId="180" fontId="2" fillId="0" borderId="181" xfId="0" applyNumberFormat="1" applyFont="1" applyBorder="1" applyAlignment="1"/>
    <xf numFmtId="180" fontId="2" fillId="0" borderId="2" xfId="0" applyNumberFormat="1" applyFont="1" applyBorder="1" applyAlignment="1"/>
    <xf numFmtId="0" fontId="3" fillId="0" borderId="196" xfId="0" applyFont="1" applyFill="1" applyBorder="1" applyAlignment="1"/>
    <xf numFmtId="0" fontId="3" fillId="0" borderId="194" xfId="0" applyFont="1" applyBorder="1" applyAlignment="1"/>
    <xf numFmtId="38" fontId="2" fillId="0" borderId="197" xfId="1" applyFont="1" applyBorder="1" applyAlignment="1"/>
    <xf numFmtId="38" fontId="2" fillId="0" borderId="198" xfId="1" applyFont="1" applyBorder="1" applyAlignment="1"/>
    <xf numFmtId="38" fontId="2" fillId="0" borderId="199" xfId="1" applyFont="1" applyBorder="1" applyAlignment="1"/>
    <xf numFmtId="38" fontId="2" fillId="0" borderId="200" xfId="1" applyFont="1" applyBorder="1" applyAlignment="1"/>
    <xf numFmtId="38" fontId="2" fillId="0" borderId="179" xfId="1" applyFont="1" applyBorder="1" applyAlignment="1"/>
    <xf numFmtId="38" fontId="2" fillId="0" borderId="201" xfId="1" applyFont="1" applyBorder="1" applyAlignment="1"/>
    <xf numFmtId="38" fontId="2" fillId="0" borderId="202" xfId="1" applyFont="1" applyBorder="1" applyAlignment="1"/>
    <xf numFmtId="38" fontId="2" fillId="0" borderId="203" xfId="1" applyFont="1" applyBorder="1" applyAlignment="1"/>
    <xf numFmtId="38" fontId="2" fillId="0" borderId="203" xfId="1" applyFont="1" applyBorder="1" applyAlignment="1">
      <alignment horizontal="right"/>
    </xf>
    <xf numFmtId="38" fontId="2" fillId="0" borderId="179" xfId="1" applyFont="1" applyBorder="1" applyAlignment="1">
      <alignment horizontal="right"/>
    </xf>
    <xf numFmtId="38" fontId="2" fillId="0" borderId="179" xfId="1" applyNumberFormat="1" applyFont="1" applyBorder="1" applyAlignment="1"/>
    <xf numFmtId="38" fontId="2" fillId="0" borderId="201" xfId="1" applyFont="1" applyBorder="1" applyAlignment="1">
      <alignment horizontal="right"/>
    </xf>
    <xf numFmtId="38" fontId="58" fillId="0" borderId="201" xfId="1" applyFont="1" applyBorder="1" applyAlignment="1">
      <alignment horizontal="right"/>
    </xf>
    <xf numFmtId="38" fontId="2" fillId="0" borderId="202" xfId="1" applyFont="1" applyBorder="1" applyAlignment="1">
      <alignment horizontal="right"/>
    </xf>
    <xf numFmtId="38" fontId="2" fillId="0" borderId="180" xfId="1" applyFont="1" applyBorder="1" applyAlignment="1"/>
    <xf numFmtId="38" fontId="2" fillId="0" borderId="204" xfId="1" applyFont="1" applyBorder="1" applyAlignment="1"/>
    <xf numFmtId="38" fontId="2" fillId="0" borderId="205" xfId="1" applyFont="1" applyBorder="1" applyAlignment="1"/>
    <xf numFmtId="38" fontId="2" fillId="0" borderId="206" xfId="1" applyFont="1" applyBorder="1" applyAlignment="1">
      <alignment horizontal="right"/>
    </xf>
    <xf numFmtId="38" fontId="2" fillId="0" borderId="177" xfId="1" applyFont="1" applyBorder="1" applyAlignment="1"/>
    <xf numFmtId="38" fontId="2" fillId="0" borderId="207" xfId="1" applyFont="1" applyBorder="1" applyAlignment="1"/>
    <xf numFmtId="38" fontId="2" fillId="0" borderId="178" xfId="1" applyFont="1" applyBorder="1" applyAlignment="1"/>
    <xf numFmtId="38" fontId="2" fillId="0" borderId="208" xfId="1" applyFont="1" applyBorder="1" applyAlignment="1"/>
    <xf numFmtId="180" fontId="2" fillId="0" borderId="209" xfId="0" applyNumberFormat="1" applyFont="1" applyBorder="1" applyAlignment="1"/>
    <xf numFmtId="38" fontId="2" fillId="0" borderId="210" xfId="1" applyFont="1" applyBorder="1" applyAlignment="1"/>
    <xf numFmtId="38" fontId="2" fillId="0" borderId="211" xfId="1" applyFont="1" applyBorder="1" applyAlignment="1"/>
    <xf numFmtId="38" fontId="2" fillId="0" borderId="212" xfId="1" applyFont="1" applyBorder="1" applyAlignment="1"/>
    <xf numFmtId="38" fontId="2" fillId="0" borderId="33" xfId="1" applyFont="1" applyBorder="1" applyAlignment="1"/>
    <xf numFmtId="38" fontId="2" fillId="0" borderId="195" xfId="1" applyFont="1" applyBorder="1" applyAlignment="1"/>
    <xf numFmtId="38" fontId="2" fillId="0" borderId="60" xfId="1" applyFont="1" applyBorder="1" applyAlignment="1">
      <alignment horizontal="right"/>
    </xf>
    <xf numFmtId="38" fontId="2" fillId="0" borderId="212" xfId="1" applyFont="1" applyBorder="1" applyAlignment="1">
      <alignment horizontal="right"/>
    </xf>
    <xf numFmtId="0" fontId="39" fillId="0" borderId="0" xfId="0" applyFont="1" applyAlignment="1">
      <alignment vertical="center" wrapText="1"/>
    </xf>
    <xf numFmtId="180" fontId="2" fillId="0" borderId="213" xfId="0" applyNumberFormat="1" applyFont="1" applyBorder="1" applyAlignment="1"/>
    <xf numFmtId="180" fontId="2" fillId="0" borderId="214" xfId="0" applyNumberFormat="1" applyFont="1" applyBorder="1" applyAlignment="1"/>
    <xf numFmtId="180" fontId="2" fillId="0" borderId="215" xfId="0" applyNumberFormat="1" applyFont="1" applyBorder="1" applyAlignment="1"/>
    <xf numFmtId="0" fontId="2" fillId="0" borderId="216" xfId="0" applyFont="1" applyBorder="1" applyAlignment="1"/>
    <xf numFmtId="180" fontId="2" fillId="0" borderId="217" xfId="0" applyNumberFormat="1" applyFont="1" applyBorder="1" applyAlignment="1"/>
    <xf numFmtId="180" fontId="2" fillId="0" borderId="48" xfId="0" applyNumberFormat="1" applyFont="1" applyBorder="1" applyAlignment="1"/>
    <xf numFmtId="180" fontId="2" fillId="0" borderId="92" xfId="0" applyNumberFormat="1" applyFont="1" applyBorder="1" applyAlignment="1"/>
    <xf numFmtId="179" fontId="2" fillId="4" borderId="152" xfId="0" applyNumberFormat="1" applyFont="1" applyFill="1" applyBorder="1" applyAlignment="1">
      <alignment horizontal="center"/>
    </xf>
    <xf numFmtId="0" fontId="3" fillId="0" borderId="218" xfId="0" applyFont="1" applyFill="1" applyBorder="1" applyAlignment="1"/>
    <xf numFmtId="0" fontId="3" fillId="0" borderId="219" xfId="0" applyFont="1" applyFill="1" applyBorder="1" applyAlignment="1"/>
    <xf numFmtId="0" fontId="3" fillId="0" borderId="220" xfId="0" applyFont="1" applyFill="1" applyBorder="1" applyAlignment="1"/>
    <xf numFmtId="0" fontId="2" fillId="0" borderId="218" xfId="0" applyFont="1" applyFill="1" applyBorder="1" applyAlignment="1"/>
    <xf numFmtId="0" fontId="2" fillId="0" borderId="219" xfId="0" applyFont="1" applyFill="1" applyBorder="1" applyAlignment="1"/>
    <xf numFmtId="0" fontId="3" fillId="0" borderId="221" xfId="0" applyFont="1" applyFill="1" applyBorder="1" applyAlignment="1"/>
    <xf numFmtId="180" fontId="2" fillId="0" borderId="201" xfId="0" applyNumberFormat="1" applyFont="1" applyBorder="1" applyAlignment="1"/>
    <xf numFmtId="9" fontId="55" fillId="0" borderId="154" xfId="0" applyNumberFormat="1" applyFont="1" applyBorder="1">
      <alignment vertical="center"/>
    </xf>
    <xf numFmtId="0" fontId="36" fillId="0" borderId="154" xfId="0" applyFont="1" applyFill="1" applyBorder="1" applyAlignment="1">
      <alignment horizontal="left" vertical="center"/>
    </xf>
    <xf numFmtId="0" fontId="46" fillId="0" borderId="222" xfId="0" applyFont="1" applyBorder="1">
      <alignment vertical="center"/>
    </xf>
    <xf numFmtId="38" fontId="46" fillId="0" borderId="154" xfId="1" applyFont="1" applyBorder="1">
      <alignment vertical="center"/>
    </xf>
    <xf numFmtId="38" fontId="24" fillId="0" borderId="223" xfId="1" applyFont="1" applyBorder="1" applyAlignment="1"/>
    <xf numFmtId="38" fontId="24" fillId="0" borderId="224" xfId="1" applyFont="1" applyBorder="1" applyAlignment="1"/>
    <xf numFmtId="9" fontId="36" fillId="24" borderId="155" xfId="0" applyNumberFormat="1" applyFont="1" applyFill="1" applyBorder="1" applyAlignment="1">
      <alignment horizontal="center" vertical="center"/>
    </xf>
    <xf numFmtId="0" fontId="36" fillId="24" borderId="155" xfId="0" applyFont="1" applyFill="1" applyBorder="1" applyAlignment="1">
      <alignment horizontal="center" vertical="center"/>
    </xf>
    <xf numFmtId="9" fontId="36" fillId="24" borderId="189" xfId="0" applyNumberFormat="1" applyFont="1" applyFill="1" applyBorder="1" applyAlignment="1">
      <alignment horizontal="center" vertical="center"/>
    </xf>
    <xf numFmtId="0" fontId="36" fillId="24" borderId="189" xfId="0" applyFont="1" applyFill="1" applyBorder="1" applyAlignment="1">
      <alignment horizontal="center" vertical="center"/>
    </xf>
    <xf numFmtId="9" fontId="55" fillId="0" borderId="6" xfId="0" applyNumberFormat="1" applyFont="1" applyBorder="1">
      <alignment vertical="center"/>
    </xf>
    <xf numFmtId="38" fontId="24" fillId="0" borderId="171" xfId="1" applyFont="1" applyBorder="1" applyAlignment="1"/>
    <xf numFmtId="38" fontId="24" fillId="0" borderId="60" xfId="1" applyFont="1" applyBorder="1" applyAlignment="1"/>
    <xf numFmtId="0" fontId="39" fillId="0" borderId="18" xfId="0" applyFont="1" applyBorder="1" applyAlignment="1">
      <alignment vertical="center" wrapText="1"/>
    </xf>
    <xf numFmtId="178" fontId="41" fillId="21" borderId="0" xfId="2" applyNumberFormat="1" applyFont="1" applyFill="1" applyBorder="1">
      <alignment vertical="center"/>
    </xf>
    <xf numFmtId="38" fontId="43" fillId="21" borderId="0" xfId="1" applyFont="1" applyFill="1" applyBorder="1">
      <alignment vertical="center"/>
    </xf>
    <xf numFmtId="0" fontId="62" fillId="8" borderId="231" xfId="0" applyFont="1" applyFill="1" applyBorder="1" applyAlignment="1">
      <alignment horizontal="left" vertical="center"/>
    </xf>
    <xf numFmtId="0" fontId="62" fillId="8" borderId="8" xfId="0" applyFont="1" applyFill="1" applyBorder="1" applyAlignment="1">
      <alignment horizontal="center" vertical="center"/>
    </xf>
    <xf numFmtId="0" fontId="62" fillId="8" borderId="8" xfId="0" applyFont="1" applyFill="1" applyBorder="1" applyAlignment="1">
      <alignment horizontal="left" vertical="center"/>
    </xf>
    <xf numFmtId="0" fontId="62" fillId="8" borderId="227" xfId="0" applyFont="1" applyFill="1" applyBorder="1" applyAlignment="1">
      <alignment horizontal="center" vertical="center"/>
    </xf>
    <xf numFmtId="0" fontId="37" fillId="8" borderId="3" xfId="0" applyFont="1" applyFill="1" applyBorder="1" applyAlignment="1">
      <alignment horizontal="center" vertical="center"/>
    </xf>
    <xf numFmtId="0" fontId="37" fillId="8" borderId="233" xfId="0" applyFont="1" applyFill="1" applyBorder="1" applyAlignment="1">
      <alignment horizontal="left" vertical="center"/>
    </xf>
    <xf numFmtId="0" fontId="37" fillId="8" borderId="233" xfId="0" applyFont="1" applyFill="1" applyBorder="1" applyAlignment="1">
      <alignment horizontal="center" vertical="center"/>
    </xf>
    <xf numFmtId="0" fontId="37" fillId="8" borderId="232" xfId="0" applyFont="1" applyFill="1" applyBorder="1" applyAlignment="1">
      <alignment horizontal="center" vertical="center"/>
    </xf>
    <xf numFmtId="178" fontId="41" fillId="21" borderId="16" xfId="2" applyNumberFormat="1" applyFont="1" applyFill="1" applyBorder="1">
      <alignment vertical="center"/>
    </xf>
    <xf numFmtId="38" fontId="43" fillId="21" borderId="16" xfId="1" applyFont="1" applyFill="1" applyBorder="1">
      <alignment vertical="center"/>
    </xf>
    <xf numFmtId="178" fontId="56" fillId="21" borderId="0" xfId="2" applyNumberFormat="1" applyFont="1" applyFill="1" applyBorder="1">
      <alignment vertical="center"/>
    </xf>
    <xf numFmtId="38" fontId="44" fillId="0" borderId="234" xfId="1" applyFont="1" applyFill="1" applyBorder="1">
      <alignment vertical="center"/>
    </xf>
    <xf numFmtId="38" fontId="44" fillId="21" borderId="21" xfId="1" applyFont="1" applyFill="1" applyBorder="1">
      <alignment vertical="center"/>
    </xf>
    <xf numFmtId="0" fontId="37" fillId="8" borderId="37" xfId="0" applyFont="1" applyFill="1" applyBorder="1" applyAlignment="1">
      <alignment horizontal="left" vertical="center"/>
    </xf>
    <xf numFmtId="0" fontId="37" fillId="8" borderId="37" xfId="0" applyFont="1" applyFill="1" applyBorder="1" applyAlignment="1">
      <alignment horizontal="center" vertical="center"/>
    </xf>
    <xf numFmtId="0" fontId="37" fillId="8" borderId="88" xfId="0" applyFont="1" applyFill="1" applyBorder="1" applyAlignment="1">
      <alignment horizontal="center" vertical="center"/>
    </xf>
    <xf numFmtId="178" fontId="41" fillId="21" borderId="23" xfId="2" applyNumberFormat="1" applyFont="1" applyFill="1" applyBorder="1">
      <alignment vertical="center"/>
    </xf>
    <xf numFmtId="38" fontId="43" fillId="21" borderId="23" xfId="1" applyFont="1" applyFill="1" applyBorder="1">
      <alignment vertical="center"/>
    </xf>
    <xf numFmtId="38" fontId="43" fillId="21" borderId="25" xfId="1" applyFont="1" applyFill="1" applyBorder="1">
      <alignment vertical="center"/>
    </xf>
    <xf numFmtId="38" fontId="43" fillId="21" borderId="18" xfId="1" applyFont="1" applyFill="1" applyBorder="1">
      <alignment vertical="center"/>
    </xf>
    <xf numFmtId="38" fontId="43" fillId="21" borderId="27" xfId="1" applyFont="1" applyFill="1" applyBorder="1">
      <alignment vertical="center"/>
    </xf>
    <xf numFmtId="0" fontId="37" fillId="13" borderId="238" xfId="0" applyFont="1" applyFill="1" applyBorder="1" applyAlignment="1">
      <alignment horizontal="center" vertical="center"/>
    </xf>
    <xf numFmtId="181" fontId="43" fillId="0" borderId="229" xfId="0" applyNumberFormat="1" applyFont="1" applyFill="1" applyBorder="1" applyAlignment="1">
      <alignment horizontal="right" vertical="center"/>
    </xf>
    <xf numFmtId="38" fontId="43" fillId="0" borderId="236" xfId="1" applyFont="1" applyFill="1" applyBorder="1" applyAlignment="1">
      <alignment horizontal="right" vertical="center"/>
    </xf>
    <xf numFmtId="0" fontId="37" fillId="8" borderId="87" xfId="0" applyFont="1" applyFill="1" applyBorder="1" applyAlignment="1">
      <alignment horizontal="left" vertical="center"/>
    </xf>
    <xf numFmtId="0" fontId="37" fillId="8" borderId="76" xfId="0" applyFont="1" applyFill="1" applyBorder="1" applyAlignment="1">
      <alignment horizontal="left" vertical="center"/>
    </xf>
    <xf numFmtId="38" fontId="44" fillId="21" borderId="225" xfId="1" applyFont="1" applyFill="1" applyBorder="1">
      <alignment vertical="center"/>
    </xf>
    <xf numFmtId="0" fontId="39" fillId="0" borderId="18" xfId="0" applyFont="1" applyBorder="1" applyAlignment="1">
      <alignment vertical="center"/>
    </xf>
    <xf numFmtId="0" fontId="40" fillId="0" borderId="239" xfId="0" applyFont="1" applyBorder="1">
      <alignment vertical="center"/>
    </xf>
    <xf numFmtId="0" fontId="40" fillId="0" borderId="31" xfId="0" applyFont="1" applyBorder="1">
      <alignment vertical="center"/>
    </xf>
    <xf numFmtId="180" fontId="2" fillId="0" borderId="102" xfId="0" applyNumberFormat="1" applyFont="1" applyBorder="1" applyAlignment="1"/>
    <xf numFmtId="0" fontId="0" fillId="10" borderId="0" xfId="0" applyFill="1">
      <alignment vertical="center"/>
    </xf>
    <xf numFmtId="9" fontId="46" fillId="0" borderId="0" xfId="0" applyNumberFormat="1" applyFont="1">
      <alignment vertical="center"/>
    </xf>
    <xf numFmtId="0" fontId="46" fillId="0" borderId="16" xfId="0" applyFont="1" applyBorder="1" applyAlignment="1">
      <alignment vertical="center"/>
    </xf>
    <xf numFmtId="0" fontId="46" fillId="0" borderId="36" xfId="0" applyFont="1" applyBorder="1" applyAlignment="1">
      <alignment vertical="center"/>
    </xf>
    <xf numFmtId="9" fontId="36" fillId="25" borderId="158" xfId="0" applyNumberFormat="1" applyFont="1" applyFill="1" applyBorder="1" applyAlignment="1">
      <alignment horizontal="center" vertical="center"/>
    </xf>
    <xf numFmtId="9" fontId="36" fillId="25" borderId="161" xfId="0" applyNumberFormat="1" applyFont="1" applyFill="1" applyBorder="1" applyAlignment="1">
      <alignment horizontal="center" vertical="center"/>
    </xf>
    <xf numFmtId="9" fontId="36" fillId="25" borderId="155" xfId="0" applyNumberFormat="1" applyFont="1" applyFill="1" applyBorder="1" applyAlignment="1">
      <alignment horizontal="center" vertical="center"/>
    </xf>
    <xf numFmtId="38" fontId="44" fillId="21" borderId="269" xfId="1" applyFont="1" applyFill="1" applyBorder="1">
      <alignment vertical="center"/>
    </xf>
    <xf numFmtId="38" fontId="44" fillId="21" borderId="270" xfId="1" applyFont="1" applyFill="1" applyBorder="1">
      <alignment vertical="center"/>
    </xf>
    <xf numFmtId="1" fontId="43" fillId="21" borderId="272" xfId="0" applyNumberFormat="1" applyFont="1" applyFill="1" applyBorder="1" applyAlignment="1">
      <alignment horizontal="right" vertical="center"/>
    </xf>
    <xf numFmtId="9" fontId="43" fillId="21" borderId="272" xfId="2" applyFont="1" applyFill="1" applyBorder="1" applyAlignment="1">
      <alignment horizontal="right" vertical="center"/>
    </xf>
    <xf numFmtId="1" fontId="43" fillId="21" borderId="243" xfId="0" applyNumberFormat="1" applyFont="1" applyFill="1" applyBorder="1" applyAlignment="1">
      <alignment horizontal="right" vertical="center"/>
    </xf>
    <xf numFmtId="38" fontId="43" fillId="0" borderId="261" xfId="1" applyFont="1" applyFill="1" applyBorder="1">
      <alignment vertical="center"/>
    </xf>
    <xf numFmtId="0" fontId="21" fillId="7" borderId="0" xfId="0" applyFont="1" applyFill="1">
      <alignment vertical="center"/>
    </xf>
    <xf numFmtId="9" fontId="46" fillId="10" borderId="0" xfId="8" applyNumberFormat="1" applyFont="1" applyFill="1" applyAlignment="1">
      <alignment vertical="center" wrapText="1"/>
    </xf>
    <xf numFmtId="0" fontId="46" fillId="10" borderId="0" xfId="8" applyFont="1" applyFill="1" applyAlignment="1">
      <alignment vertical="center" wrapText="1"/>
    </xf>
    <xf numFmtId="178" fontId="46" fillId="10" borderId="0" xfId="10" applyNumberFormat="1" applyFont="1" applyFill="1" applyAlignment="1">
      <alignment vertical="center" wrapText="1"/>
    </xf>
    <xf numFmtId="10" fontId="46" fillId="10" borderId="0" xfId="8" applyNumberFormat="1" applyFont="1" applyFill="1" applyAlignment="1">
      <alignment vertical="center" wrapText="1"/>
    </xf>
    <xf numFmtId="0" fontId="36" fillId="10" borderId="0" xfId="8" applyFill="1">
      <alignment vertical="center"/>
    </xf>
    <xf numFmtId="9" fontId="46" fillId="10" borderId="0" xfId="0" applyNumberFormat="1" applyFont="1" applyFill="1" applyAlignment="1">
      <alignment vertical="center" wrapText="1"/>
    </xf>
    <xf numFmtId="178" fontId="46" fillId="10" borderId="0" xfId="0" applyNumberFormat="1" applyFont="1" applyFill="1" applyAlignment="1">
      <alignment vertical="center" wrapText="1"/>
    </xf>
    <xf numFmtId="9" fontId="36" fillId="10" borderId="0" xfId="8" applyNumberFormat="1" applyFill="1">
      <alignment vertical="center"/>
    </xf>
    <xf numFmtId="9" fontId="47" fillId="10" borderId="0" xfId="8" applyNumberFormat="1" applyFont="1" applyFill="1" applyAlignment="1">
      <alignment vertical="center" wrapText="1"/>
    </xf>
    <xf numFmtId="0" fontId="0" fillId="15" borderId="0" xfId="0" applyFill="1">
      <alignment vertical="center"/>
    </xf>
    <xf numFmtId="0" fontId="81" fillId="21" borderId="0" xfId="0" applyFont="1" applyFill="1">
      <alignment vertical="center"/>
    </xf>
    <xf numFmtId="0" fontId="82" fillId="14" borderId="0" xfId="0" applyFont="1" applyFill="1">
      <alignment vertical="center"/>
    </xf>
    <xf numFmtId="0" fontId="83" fillId="21" borderId="0" xfId="0" applyFont="1" applyFill="1">
      <alignment vertical="center"/>
    </xf>
    <xf numFmtId="0" fontId="0" fillId="21" borderId="0" xfId="0" applyFill="1">
      <alignment vertical="center"/>
    </xf>
    <xf numFmtId="0" fontId="0" fillId="21" borderId="0" xfId="0" applyFont="1" applyFill="1">
      <alignment vertical="center"/>
    </xf>
    <xf numFmtId="0" fontId="0" fillId="21" borderId="0" xfId="0" applyFill="1" applyAlignment="1">
      <alignment vertical="center"/>
    </xf>
    <xf numFmtId="0" fontId="84" fillId="21" borderId="0" xfId="0" applyFont="1" applyFill="1">
      <alignment vertical="center"/>
    </xf>
    <xf numFmtId="0" fontId="0" fillId="14" borderId="0" xfId="0" applyFill="1">
      <alignment vertical="center"/>
    </xf>
    <xf numFmtId="0" fontId="85" fillId="14" borderId="0" xfId="0" applyFont="1" applyFill="1">
      <alignment vertical="center"/>
    </xf>
    <xf numFmtId="0" fontId="21" fillId="14" borderId="0" xfId="0" applyFont="1" applyFill="1">
      <alignment vertical="center"/>
    </xf>
    <xf numFmtId="0" fontId="46" fillId="21" borderId="0" xfId="0" applyFont="1" applyFill="1">
      <alignment vertical="center"/>
    </xf>
    <xf numFmtId="0" fontId="86" fillId="21" borderId="0" xfId="0" applyFont="1" applyFill="1">
      <alignment vertical="center"/>
    </xf>
    <xf numFmtId="0" fontId="7" fillId="14" borderId="0" xfId="0" applyFont="1" applyFill="1" applyProtection="1">
      <alignment vertical="center"/>
    </xf>
    <xf numFmtId="0" fontId="80" fillId="14" borderId="0" xfId="0" applyFont="1" applyFill="1" applyProtection="1">
      <alignment vertical="center"/>
    </xf>
    <xf numFmtId="0" fontId="12" fillId="14" borderId="0" xfId="0" applyFont="1" applyFill="1" applyProtection="1">
      <alignment vertical="center"/>
    </xf>
    <xf numFmtId="0" fontId="7" fillId="0" borderId="0" xfId="0" applyFont="1" applyProtection="1">
      <alignment vertical="center"/>
    </xf>
    <xf numFmtId="9" fontId="0" fillId="0" borderId="0" xfId="0" applyNumberFormat="1" applyProtection="1">
      <alignment vertical="center"/>
    </xf>
    <xf numFmtId="0" fontId="7" fillId="15" borderId="0" xfId="0" applyFont="1" applyFill="1" applyProtection="1">
      <alignment vertical="center"/>
    </xf>
    <xf numFmtId="0" fontId="13" fillId="13" borderId="35" xfId="0" applyFont="1" applyFill="1" applyBorder="1" applyProtection="1">
      <alignment vertical="center"/>
    </xf>
    <xf numFmtId="0" fontId="14" fillId="13" borderId="36" xfId="0" applyFont="1" applyFill="1" applyBorder="1" applyProtection="1">
      <alignment vertical="center"/>
    </xf>
    <xf numFmtId="0" fontId="13" fillId="13" borderId="36" xfId="0" applyFont="1" applyFill="1" applyBorder="1" applyAlignment="1" applyProtection="1">
      <alignment horizontal="center" vertical="center"/>
    </xf>
    <xf numFmtId="0" fontId="13" fillId="13" borderId="38" xfId="0" applyFont="1" applyFill="1" applyBorder="1" applyAlignment="1" applyProtection="1">
      <alignment horizontal="center" vertical="center"/>
    </xf>
    <xf numFmtId="0" fontId="8" fillId="15" borderId="0" xfId="0" applyFont="1" applyFill="1" applyBorder="1" applyAlignment="1" applyProtection="1">
      <alignment horizontal="left" vertical="center"/>
    </xf>
    <xf numFmtId="0" fontId="63" fillId="10" borderId="0" xfId="0" applyFont="1" applyFill="1" applyBorder="1" applyProtection="1">
      <alignment vertical="center"/>
    </xf>
    <xf numFmtId="0" fontId="22" fillId="10" borderId="0" xfId="0" applyFont="1" applyFill="1" applyBorder="1" applyAlignment="1" applyProtection="1"/>
    <xf numFmtId="38" fontId="2" fillId="10" borderId="0" xfId="1" applyFont="1" applyFill="1" applyBorder="1" applyAlignment="1" applyProtection="1"/>
    <xf numFmtId="0" fontId="0" fillId="10" borderId="0" xfId="0" applyFont="1" applyFill="1" applyBorder="1" applyProtection="1">
      <alignment vertical="center"/>
    </xf>
    <xf numFmtId="0" fontId="0" fillId="0" borderId="0" xfId="0" applyProtection="1">
      <alignment vertical="center"/>
    </xf>
    <xf numFmtId="0" fontId="8" fillId="0" borderId="271" xfId="0" applyFont="1" applyBorder="1" applyProtection="1">
      <alignment vertical="center"/>
    </xf>
    <xf numFmtId="0" fontId="8" fillId="0" borderId="272" xfId="0" applyFont="1" applyBorder="1" applyAlignment="1" applyProtection="1">
      <alignment vertical="center" shrinkToFit="1"/>
    </xf>
    <xf numFmtId="0" fontId="8" fillId="0" borderId="272" xfId="0" applyFont="1" applyBorder="1" applyProtection="1">
      <alignment vertical="center"/>
    </xf>
    <xf numFmtId="0" fontId="78" fillId="0" borderId="279" xfId="0" applyFont="1" applyBorder="1" applyProtection="1">
      <alignment vertical="center"/>
    </xf>
    <xf numFmtId="38" fontId="7" fillId="9" borderId="280" xfId="1" applyFont="1" applyFill="1" applyBorder="1" applyProtection="1">
      <alignment vertical="center"/>
    </xf>
    <xf numFmtId="0" fontId="2" fillId="10" borderId="0" xfId="0" applyFont="1" applyFill="1" applyProtection="1">
      <alignment vertical="center"/>
    </xf>
    <xf numFmtId="0" fontId="8" fillId="0" borderId="271" xfId="0" applyFont="1" applyFill="1" applyBorder="1" applyProtection="1">
      <alignment vertical="center"/>
    </xf>
    <xf numFmtId="0" fontId="8" fillId="0" borderId="272" xfId="0" applyFont="1" applyFill="1" applyBorder="1" applyAlignment="1" applyProtection="1">
      <alignment vertical="center" shrinkToFit="1"/>
    </xf>
    <xf numFmtId="0" fontId="8" fillId="0" borderId="272" xfId="0" applyFont="1" applyFill="1" applyBorder="1" applyProtection="1">
      <alignment vertical="center"/>
    </xf>
    <xf numFmtId="0" fontId="39" fillId="10" borderId="0" xfId="0" applyFont="1" applyFill="1" applyBorder="1" applyProtection="1">
      <alignment vertical="center"/>
    </xf>
    <xf numFmtId="0" fontId="64" fillId="10" borderId="0" xfId="0" applyFont="1" applyFill="1" applyBorder="1" applyProtection="1">
      <alignment vertical="center"/>
    </xf>
    <xf numFmtId="0" fontId="8" fillId="0" borderId="140" xfId="0" applyFont="1" applyFill="1" applyBorder="1" applyProtection="1">
      <alignment vertical="center"/>
    </xf>
    <xf numFmtId="0" fontId="8" fillId="0" borderId="259" xfId="0" applyFont="1" applyFill="1" applyBorder="1" applyAlignment="1" applyProtection="1">
      <alignment vertical="center" shrinkToFit="1"/>
    </xf>
    <xf numFmtId="0" fontId="8" fillId="0" borderId="259" xfId="0" applyFont="1" applyFill="1" applyBorder="1" applyProtection="1">
      <alignment vertical="center"/>
    </xf>
    <xf numFmtId="0" fontId="78" fillId="0" borderId="228" xfId="0" applyFont="1" applyFill="1" applyBorder="1" applyProtection="1">
      <alignment vertical="center"/>
    </xf>
    <xf numFmtId="9" fontId="7" fillId="15" borderId="0" xfId="0" applyNumberFormat="1" applyFont="1" applyFill="1" applyBorder="1" applyAlignment="1" applyProtection="1">
      <alignment horizontal="left" vertical="center"/>
    </xf>
    <xf numFmtId="178" fontId="7" fillId="9" borderId="141" xfId="2" applyNumberFormat="1" applyFont="1" applyFill="1" applyBorder="1" applyProtection="1">
      <alignment vertical="center"/>
    </xf>
    <xf numFmtId="38" fontId="7" fillId="15" borderId="0" xfId="0" applyNumberFormat="1" applyFont="1" applyFill="1" applyBorder="1" applyAlignment="1" applyProtection="1">
      <alignment horizontal="left" vertical="center"/>
    </xf>
    <xf numFmtId="38" fontId="65" fillId="10" borderId="0" xfId="0" applyNumberFormat="1" applyFont="1" applyFill="1" applyBorder="1" applyAlignment="1" applyProtection="1">
      <alignment vertical="center"/>
    </xf>
    <xf numFmtId="0" fontId="7" fillId="0" borderId="140" xfId="0" applyFont="1" applyFill="1" applyBorder="1" applyProtection="1">
      <alignment vertical="center"/>
    </xf>
    <xf numFmtId="176" fontId="8" fillId="15" borderId="23" xfId="0" applyNumberFormat="1" applyFont="1" applyFill="1" applyBorder="1" applyAlignment="1" applyProtection="1">
      <alignment horizontal="left" vertical="center" wrapText="1"/>
    </xf>
    <xf numFmtId="0" fontId="8" fillId="0" borderId="140" xfId="0" applyFont="1" applyBorder="1" applyProtection="1">
      <alignment vertical="center"/>
    </xf>
    <xf numFmtId="0" fontId="8" fillId="0" borderId="259" xfId="0" applyFont="1" applyBorder="1" applyAlignment="1" applyProtection="1">
      <alignment vertical="center" shrinkToFit="1"/>
    </xf>
    <xf numFmtId="0" fontId="8" fillId="0" borderId="259" xfId="0" applyFont="1" applyBorder="1" applyProtection="1">
      <alignment vertical="center"/>
    </xf>
    <xf numFmtId="0" fontId="78" fillId="0" borderId="228" xfId="0" applyFont="1" applyBorder="1" applyProtection="1">
      <alignment vertical="center"/>
    </xf>
    <xf numFmtId="178" fontId="10" fillId="9" borderId="141" xfId="2" applyNumberFormat="1" applyFont="1" applyFill="1" applyBorder="1" applyProtection="1">
      <alignment vertical="center"/>
    </xf>
    <xf numFmtId="0" fontId="7" fillId="15" borderId="0" xfId="0" applyFont="1" applyFill="1" applyBorder="1" applyProtection="1">
      <alignment vertical="center"/>
    </xf>
    <xf numFmtId="0" fontId="7" fillId="0" borderId="140" xfId="0" applyFont="1" applyBorder="1" applyProtection="1">
      <alignment vertical="center"/>
    </xf>
    <xf numFmtId="38" fontId="10" fillId="9" borderId="141" xfId="1" applyFont="1" applyFill="1" applyBorder="1" applyProtection="1">
      <alignment vertical="center"/>
    </xf>
    <xf numFmtId="0" fontId="0" fillId="10" borderId="0" xfId="0" applyFill="1" applyProtection="1">
      <alignment vertical="center"/>
    </xf>
    <xf numFmtId="0" fontId="44" fillId="10" borderId="0" xfId="0" applyFont="1" applyFill="1" applyBorder="1" applyProtection="1">
      <alignment vertical="center"/>
    </xf>
    <xf numFmtId="0" fontId="10" fillId="15" borderId="0" xfId="0" applyFont="1" applyFill="1" applyProtection="1">
      <alignment vertical="center"/>
    </xf>
    <xf numFmtId="0" fontId="8" fillId="0" borderId="13" xfId="0" applyFont="1" applyBorder="1" applyProtection="1">
      <alignment vertical="center"/>
    </xf>
    <xf numFmtId="0" fontId="8" fillId="0" borderId="14" xfId="0" applyFont="1" applyBorder="1" applyAlignment="1" applyProtection="1">
      <alignment vertical="center" shrinkToFit="1"/>
    </xf>
    <xf numFmtId="0" fontId="8" fillId="0" borderId="14" xfId="0" applyFont="1" applyBorder="1" applyProtection="1">
      <alignment vertical="center"/>
    </xf>
    <xf numFmtId="0" fontId="78" fillId="0" borderId="253" xfId="0" applyFont="1" applyBorder="1" applyProtection="1">
      <alignment vertical="center"/>
    </xf>
    <xf numFmtId="38" fontId="10" fillId="9" borderId="288" xfId="1" applyFont="1" applyFill="1" applyBorder="1" applyProtection="1">
      <alignment vertical="center"/>
    </xf>
    <xf numFmtId="0" fontId="7" fillId="15" borderId="0" xfId="0" applyFont="1" applyFill="1" applyBorder="1" applyAlignment="1" applyProtection="1">
      <alignment horizontal="right" vertical="center"/>
    </xf>
    <xf numFmtId="0" fontId="2" fillId="10" borderId="0" xfId="0" applyFont="1" applyFill="1" applyBorder="1" applyProtection="1">
      <alignment vertical="center"/>
    </xf>
    <xf numFmtId="0" fontId="10" fillId="0" borderId="0" xfId="0" applyFont="1" applyProtection="1">
      <alignment vertical="center"/>
    </xf>
    <xf numFmtId="0" fontId="13" fillId="13" borderId="267" xfId="0" applyFont="1" applyFill="1" applyBorder="1" applyProtection="1">
      <alignment vertical="center"/>
    </xf>
    <xf numFmtId="0" fontId="14" fillId="13" borderId="265" xfId="0" applyFont="1" applyFill="1" applyBorder="1" applyAlignment="1" applyProtection="1">
      <alignment vertical="center" shrinkToFit="1"/>
    </xf>
    <xf numFmtId="0" fontId="14" fillId="13" borderId="265" xfId="0" applyFont="1" applyFill="1" applyBorder="1" applyProtection="1">
      <alignment vertical="center"/>
    </xf>
    <xf numFmtId="0" fontId="13" fillId="13" borderId="265" xfId="0" applyFont="1" applyFill="1" applyBorder="1" applyAlignment="1" applyProtection="1">
      <alignment horizontal="center" vertical="center"/>
    </xf>
    <xf numFmtId="0" fontId="13" fillId="13" borderId="44" xfId="0" applyFont="1" applyFill="1" applyBorder="1" applyAlignment="1" applyProtection="1">
      <alignment horizontal="center" vertical="center"/>
    </xf>
    <xf numFmtId="9" fontId="7" fillId="15" borderId="0" xfId="0" applyNumberFormat="1" applyFont="1" applyFill="1" applyBorder="1" applyProtection="1">
      <alignment vertical="center"/>
    </xf>
    <xf numFmtId="0" fontId="8" fillId="0" borderId="290" xfId="0" applyFont="1" applyBorder="1" applyProtection="1">
      <alignment vertical="center"/>
    </xf>
    <xf numFmtId="0" fontId="8" fillId="0" borderId="291" xfId="0" applyFont="1" applyBorder="1" applyAlignment="1" applyProtection="1">
      <alignment vertical="center" shrinkToFit="1"/>
    </xf>
    <xf numFmtId="0" fontId="8" fillId="0" borderId="291" xfId="0" applyFont="1" applyBorder="1" applyProtection="1">
      <alignment vertical="center"/>
    </xf>
    <xf numFmtId="0" fontId="79" fillId="0" borderId="292" xfId="0" applyFont="1" applyBorder="1" applyProtection="1">
      <alignment vertical="center"/>
    </xf>
    <xf numFmtId="181" fontId="7" fillId="9" borderId="289" xfId="0" applyNumberFormat="1" applyFont="1" applyFill="1" applyBorder="1" applyAlignment="1" applyProtection="1">
      <alignment horizontal="right" vertical="center"/>
    </xf>
    <xf numFmtId="0" fontId="45" fillId="10" borderId="0" xfId="0" applyFont="1" applyFill="1" applyBorder="1" applyProtection="1">
      <alignment vertical="center"/>
    </xf>
    <xf numFmtId="0" fontId="79" fillId="0" borderId="279" xfId="0" applyFont="1" applyBorder="1" applyProtection="1">
      <alignment vertical="center"/>
    </xf>
    <xf numFmtId="38" fontId="7" fillId="15" borderId="0" xfId="1" applyFont="1" applyFill="1" applyBorder="1" applyProtection="1">
      <alignment vertical="center"/>
    </xf>
    <xf numFmtId="176" fontId="76" fillId="9" borderId="280" xfId="0" applyNumberFormat="1" applyFont="1" applyFill="1" applyBorder="1" applyAlignment="1" applyProtection="1">
      <alignment horizontal="right" vertical="center"/>
    </xf>
    <xf numFmtId="0" fontId="65" fillId="10" borderId="0" xfId="0" applyFont="1" applyFill="1" applyBorder="1" applyAlignment="1" applyProtection="1">
      <alignment vertical="center"/>
    </xf>
    <xf numFmtId="0" fontId="3" fillId="10" borderId="0" xfId="0" applyFont="1" applyFill="1" applyProtection="1">
      <alignment vertical="center"/>
    </xf>
    <xf numFmtId="9" fontId="20" fillId="15" borderId="0" xfId="2" applyFont="1" applyFill="1" applyBorder="1" applyProtection="1">
      <alignment vertical="center"/>
    </xf>
    <xf numFmtId="0" fontId="64" fillId="9" borderId="244" xfId="0" applyFont="1" applyFill="1" applyBorder="1" applyProtection="1">
      <alignment vertical="center"/>
    </xf>
    <xf numFmtId="0" fontId="0" fillId="9" borderId="245" xfId="0" applyFill="1" applyBorder="1" applyProtection="1">
      <alignment vertical="center"/>
    </xf>
    <xf numFmtId="0" fontId="0" fillId="9" borderId="246" xfId="0" applyFill="1" applyBorder="1" applyProtection="1">
      <alignment vertical="center"/>
    </xf>
    <xf numFmtId="0" fontId="0" fillId="9" borderId="247" xfId="0" applyFill="1" applyBorder="1" applyProtection="1">
      <alignment vertical="center"/>
    </xf>
    <xf numFmtId="0" fontId="0" fillId="9" borderId="0" xfId="0" applyFill="1" applyBorder="1" applyProtection="1">
      <alignment vertical="center"/>
    </xf>
    <xf numFmtId="0" fontId="0" fillId="9" borderId="248" xfId="0" applyFill="1" applyBorder="1" applyProtection="1">
      <alignment vertical="center"/>
    </xf>
    <xf numFmtId="0" fontId="8" fillId="0" borderId="23" xfId="0" applyFont="1" applyBorder="1" applyProtection="1">
      <alignment vertical="center"/>
    </xf>
    <xf numFmtId="0" fontId="8" fillId="0" borderId="0" xfId="0" applyFont="1" applyBorder="1" applyAlignment="1" applyProtection="1">
      <alignment vertical="center" shrinkToFit="1"/>
    </xf>
    <xf numFmtId="0" fontId="8" fillId="0" borderId="6" xfId="0" applyFont="1" applyBorder="1" applyProtection="1">
      <alignment vertical="center"/>
    </xf>
    <xf numFmtId="0" fontId="79" fillId="0" borderId="30" xfId="0" applyFont="1" applyBorder="1" applyProtection="1">
      <alignment vertical="center"/>
    </xf>
    <xf numFmtId="0" fontId="13" fillId="13" borderId="281" xfId="0" applyFont="1" applyFill="1" applyBorder="1" applyAlignment="1" applyProtection="1">
      <alignment horizontal="center" vertical="center"/>
    </xf>
    <xf numFmtId="0" fontId="8" fillId="0" borderId="0" xfId="0" applyFont="1" applyProtection="1">
      <alignment vertical="center"/>
    </xf>
    <xf numFmtId="0" fontId="8" fillId="0" borderId="254" xfId="0" applyFont="1" applyBorder="1" applyProtection="1">
      <alignment vertical="center"/>
    </xf>
    <xf numFmtId="38" fontId="76" fillId="9" borderId="280" xfId="0" applyNumberFormat="1" applyFont="1" applyFill="1" applyBorder="1" applyAlignment="1" applyProtection="1">
      <alignment horizontal="right" vertical="center"/>
    </xf>
    <xf numFmtId="0" fontId="8" fillId="0" borderId="260" xfId="0" applyFont="1" applyBorder="1" applyProtection="1">
      <alignment vertical="center"/>
    </xf>
    <xf numFmtId="38" fontId="7" fillId="9" borderId="141" xfId="1" applyFont="1" applyFill="1" applyBorder="1" applyAlignment="1" applyProtection="1">
      <alignment horizontal="right" vertical="center"/>
    </xf>
    <xf numFmtId="0" fontId="79" fillId="0" borderId="228" xfId="0" applyFont="1" applyBorder="1" applyProtection="1">
      <alignment vertical="center"/>
    </xf>
    <xf numFmtId="0" fontId="8" fillId="0" borderId="260" xfId="0" applyFont="1" applyFill="1" applyBorder="1" applyProtection="1">
      <alignment vertical="center"/>
    </xf>
    <xf numFmtId="0" fontId="79" fillId="0" borderId="228" xfId="0" applyFont="1" applyFill="1" applyBorder="1" applyProtection="1">
      <alignment vertical="center"/>
    </xf>
    <xf numFmtId="176" fontId="20" fillId="15" borderId="0" xfId="1" applyNumberFormat="1" applyFont="1" applyFill="1" applyBorder="1" applyProtection="1">
      <alignment vertical="center"/>
    </xf>
    <xf numFmtId="0" fontId="0" fillId="9" borderId="249" xfId="0" applyFill="1" applyBorder="1" applyProtection="1">
      <alignment vertical="center"/>
    </xf>
    <xf numFmtId="0" fontId="0" fillId="9" borderId="250" xfId="0" applyFill="1" applyBorder="1" applyProtection="1">
      <alignment vertical="center"/>
    </xf>
    <xf numFmtId="0" fontId="0" fillId="9" borderId="251" xfId="0" applyFill="1" applyBorder="1" applyProtection="1">
      <alignment vertical="center"/>
    </xf>
    <xf numFmtId="0" fontId="7" fillId="15" borderId="247" xfId="0" applyFont="1" applyFill="1" applyBorder="1" applyProtection="1">
      <alignment vertical="center"/>
    </xf>
    <xf numFmtId="0" fontId="13" fillId="15" borderId="0" xfId="0" applyFont="1" applyFill="1" applyBorder="1" applyAlignment="1" applyProtection="1">
      <alignment vertical="center" wrapText="1"/>
    </xf>
    <xf numFmtId="0" fontId="10" fillId="15" borderId="0" xfId="0" applyFont="1" applyFill="1" applyBorder="1" applyProtection="1">
      <alignment vertical="center"/>
    </xf>
    <xf numFmtId="9" fontId="9" fillId="15" borderId="0" xfId="2" applyFont="1" applyFill="1" applyBorder="1" applyProtection="1">
      <alignment vertical="center"/>
    </xf>
    <xf numFmtId="179" fontId="13" fillId="8" borderId="112" xfId="0" applyNumberFormat="1" applyFont="1" applyFill="1" applyBorder="1" applyAlignment="1" applyProtection="1">
      <alignment horizontal="center"/>
    </xf>
    <xf numFmtId="179" fontId="14" fillId="8" borderId="49" xfId="0" applyNumberFormat="1" applyFont="1" applyFill="1" applyBorder="1" applyAlignment="1" applyProtection="1">
      <alignment horizontal="centerContinuous"/>
    </xf>
    <xf numFmtId="0" fontId="13" fillId="8" borderId="112" xfId="0" applyFont="1" applyFill="1" applyBorder="1" applyAlignment="1" applyProtection="1">
      <alignment horizontal="center" vertical="center"/>
    </xf>
    <xf numFmtId="0" fontId="13" fillId="8" borderId="104" xfId="0" applyFont="1" applyFill="1" applyBorder="1" applyAlignment="1" applyProtection="1">
      <alignment horizontal="center" vertical="center"/>
    </xf>
    <xf numFmtId="38" fontId="10" fillId="0" borderId="128" xfId="1" applyFont="1" applyFill="1" applyBorder="1" applyAlignment="1" applyProtection="1"/>
    <xf numFmtId="178" fontId="10" fillId="0" borderId="130" xfId="2" applyNumberFormat="1" applyFont="1" applyFill="1" applyBorder="1" applyAlignment="1" applyProtection="1"/>
    <xf numFmtId="38" fontId="20" fillId="15" borderId="0" xfId="1" applyFont="1" applyFill="1" applyBorder="1" applyProtection="1">
      <alignment vertical="center"/>
    </xf>
    <xf numFmtId="38" fontId="2" fillId="0" borderId="124" xfId="1" applyFont="1" applyBorder="1" applyAlignment="1" applyProtection="1"/>
    <xf numFmtId="178" fontId="10" fillId="0" borderId="53" xfId="2" applyNumberFormat="1" applyFont="1" applyFill="1" applyBorder="1" applyAlignment="1" applyProtection="1"/>
    <xf numFmtId="0" fontId="20" fillId="15" borderId="0" xfId="0" applyFont="1" applyFill="1" applyBorder="1" applyProtection="1">
      <alignment vertical="center"/>
    </xf>
    <xf numFmtId="38" fontId="2" fillId="0" borderId="146" xfId="1" applyFont="1" applyBorder="1" applyAlignment="1" applyProtection="1"/>
    <xf numFmtId="0" fontId="2" fillId="0" borderId="255" xfId="0" applyFont="1" applyFill="1" applyBorder="1" applyAlignment="1" applyProtection="1"/>
    <xf numFmtId="38" fontId="2" fillId="0" borderId="125" xfId="1" applyFont="1" applyBorder="1" applyAlignment="1" applyProtection="1"/>
    <xf numFmtId="179" fontId="2" fillId="0" borderId="257" xfId="0" applyNumberFormat="1" applyFont="1" applyBorder="1" applyAlignment="1" applyProtection="1"/>
    <xf numFmtId="179" fontId="2" fillId="8" borderId="49" xfId="0" applyNumberFormat="1" applyFont="1" applyFill="1" applyBorder="1" applyAlignment="1" applyProtection="1">
      <alignment horizontal="centerContinuous"/>
    </xf>
    <xf numFmtId="38" fontId="13" fillId="8" borderId="277" xfId="1" applyFont="1" applyFill="1" applyBorder="1" applyAlignment="1" applyProtection="1">
      <alignment horizontal="center" vertical="center"/>
    </xf>
    <xf numFmtId="0" fontId="13" fillId="8" borderId="278" xfId="0" applyFont="1" applyFill="1" applyBorder="1" applyAlignment="1" applyProtection="1">
      <alignment horizontal="center" vertical="center"/>
    </xf>
    <xf numFmtId="38" fontId="20" fillId="15" borderId="0" xfId="1" applyNumberFormat="1" applyFont="1" applyFill="1" applyBorder="1" applyProtection="1">
      <alignment vertical="center"/>
    </xf>
    <xf numFmtId="38" fontId="2" fillId="0" borderId="128" xfId="1" applyFont="1" applyBorder="1" applyAlignment="1" applyProtection="1"/>
    <xf numFmtId="0" fontId="8" fillId="0" borderId="284" xfId="0" applyFont="1" applyFill="1" applyBorder="1" applyProtection="1">
      <alignment vertical="center"/>
    </xf>
    <xf numFmtId="0" fontId="8" fillId="0" borderId="285" xfId="0" applyFont="1" applyBorder="1" applyAlignment="1" applyProtection="1">
      <alignment vertical="center" shrinkToFit="1"/>
    </xf>
    <xf numFmtId="0" fontId="8" fillId="0" borderId="286" xfId="0" applyFont="1" applyFill="1" applyBorder="1" applyProtection="1">
      <alignment vertical="center"/>
    </xf>
    <xf numFmtId="38" fontId="7" fillId="9" borderId="287" xfId="1" applyFont="1" applyFill="1" applyBorder="1" applyAlignment="1" applyProtection="1">
      <alignment horizontal="right" vertical="center"/>
    </xf>
    <xf numFmtId="176" fontId="7" fillId="15" borderId="0" xfId="1" applyNumberFormat="1" applyFont="1" applyFill="1" applyBorder="1" applyProtection="1">
      <alignment vertical="center"/>
    </xf>
    <xf numFmtId="0" fontId="77" fillId="0" borderId="271" xfId="0" applyFont="1" applyBorder="1" applyProtection="1">
      <alignment vertical="center"/>
    </xf>
    <xf numFmtId="0" fontId="8" fillId="0" borderId="293" xfId="0" applyFont="1" applyBorder="1" applyProtection="1">
      <alignment vertical="center"/>
    </xf>
    <xf numFmtId="0" fontId="8" fillId="0" borderId="279" xfId="0" applyFont="1" applyBorder="1" applyProtection="1">
      <alignment vertical="center"/>
    </xf>
    <xf numFmtId="38" fontId="7" fillId="9" borderId="280" xfId="1" applyFont="1" applyFill="1" applyBorder="1" applyAlignment="1" applyProtection="1">
      <alignment horizontal="right" vertical="center"/>
    </xf>
    <xf numFmtId="38" fontId="2" fillId="9" borderId="280" xfId="1" applyFont="1" applyFill="1" applyBorder="1" applyProtection="1">
      <alignment vertical="center"/>
    </xf>
    <xf numFmtId="0" fontId="8" fillId="0" borderId="279" xfId="0" applyFont="1" applyFill="1" applyBorder="1" applyProtection="1">
      <alignment vertical="center"/>
    </xf>
    <xf numFmtId="38" fontId="2" fillId="0" borderId="126" xfId="1" applyFont="1" applyBorder="1" applyAlignment="1" applyProtection="1"/>
    <xf numFmtId="178" fontId="10" fillId="0" borderId="129" xfId="2" applyNumberFormat="1" applyFont="1" applyFill="1" applyBorder="1" applyAlignment="1" applyProtection="1"/>
    <xf numFmtId="0" fontId="13" fillId="15" borderId="0" xfId="0" applyFont="1" applyFill="1" applyProtection="1">
      <alignment vertical="center"/>
    </xf>
    <xf numFmtId="0" fontId="13" fillId="15" borderId="0" xfId="0" applyFont="1" applyFill="1" applyAlignment="1" applyProtection="1">
      <alignment horizontal="center" vertical="center"/>
    </xf>
    <xf numFmtId="0" fontId="3" fillId="0" borderId="255" xfId="0" applyFont="1" applyFill="1" applyBorder="1" applyAlignment="1" applyProtection="1"/>
    <xf numFmtId="0" fontId="3" fillId="0" borderId="18" xfId="0" applyFont="1" applyFill="1" applyBorder="1" applyAlignment="1" applyProtection="1"/>
    <xf numFmtId="38" fontId="10" fillId="0" borderId="127" xfId="1" applyFont="1" applyFill="1" applyBorder="1" applyAlignment="1" applyProtection="1"/>
    <xf numFmtId="178" fontId="10" fillId="0" borderId="131" xfId="0" applyNumberFormat="1" applyFont="1" applyFill="1" applyBorder="1" applyAlignment="1" applyProtection="1"/>
    <xf numFmtId="38" fontId="2" fillId="15" borderId="0" xfId="1" applyFont="1" applyFill="1" applyProtection="1">
      <alignment vertical="center"/>
    </xf>
    <xf numFmtId="176" fontId="2" fillId="15" borderId="0" xfId="0" applyNumberFormat="1" applyFont="1" applyFill="1" applyProtection="1">
      <alignment vertical="center"/>
    </xf>
    <xf numFmtId="0" fontId="2" fillId="15" borderId="0" xfId="0" applyFont="1" applyFill="1" applyProtection="1">
      <alignment vertical="center"/>
    </xf>
    <xf numFmtId="0" fontId="3" fillId="15" borderId="0" xfId="0" applyFont="1" applyFill="1" applyBorder="1" applyAlignment="1" applyProtection="1"/>
    <xf numFmtId="38" fontId="10" fillId="15" borderId="0" xfId="1" applyFont="1" applyFill="1" applyBorder="1" applyAlignment="1" applyProtection="1"/>
    <xf numFmtId="178" fontId="10" fillId="15" borderId="0" xfId="0" applyNumberFormat="1" applyFont="1" applyFill="1" applyBorder="1" applyAlignment="1" applyProtection="1"/>
    <xf numFmtId="38" fontId="2" fillId="15" borderId="0" xfId="0" applyNumberFormat="1" applyFont="1" applyFill="1" applyProtection="1">
      <alignment vertical="center"/>
    </xf>
    <xf numFmtId="176" fontId="2" fillId="15" borderId="0" xfId="1" applyNumberFormat="1" applyFont="1" applyFill="1" applyProtection="1">
      <alignment vertical="center"/>
    </xf>
    <xf numFmtId="0" fontId="7" fillId="0" borderId="0" xfId="0" applyFont="1" applyBorder="1" applyProtection="1">
      <alignment vertical="center"/>
    </xf>
    <xf numFmtId="0" fontId="8" fillId="0" borderId="239" xfId="0" applyFont="1" applyFill="1" applyBorder="1" applyProtection="1">
      <alignment vertical="center"/>
    </xf>
    <xf numFmtId="0" fontId="8" fillId="0" borderId="21" xfId="0" applyFont="1" applyFill="1" applyBorder="1" applyAlignment="1" applyProtection="1">
      <alignment vertical="center" shrinkToFit="1"/>
    </xf>
    <xf numFmtId="0" fontId="8" fillId="0" borderId="283" xfId="0" applyFont="1" applyBorder="1" applyProtection="1">
      <alignment vertical="center"/>
    </xf>
    <xf numFmtId="0" fontId="8" fillId="0" borderId="282" xfId="0" applyFont="1" applyFill="1" applyBorder="1" applyProtection="1">
      <alignment vertical="center"/>
    </xf>
    <xf numFmtId="38" fontId="2" fillId="9" borderId="258" xfId="1" applyFont="1" applyFill="1" applyBorder="1" applyProtection="1">
      <alignment vertical="center"/>
    </xf>
    <xf numFmtId="0" fontId="3" fillId="15" borderId="0" xfId="0" applyFont="1" applyFill="1" applyProtection="1">
      <alignment vertical="center"/>
    </xf>
    <xf numFmtId="0" fontId="2" fillId="15" borderId="0" xfId="0" applyFont="1" applyFill="1" applyBorder="1" applyAlignment="1" applyProtection="1"/>
    <xf numFmtId="38" fontId="2" fillId="15" borderId="0" xfId="1" applyFont="1" applyFill="1" applyBorder="1" applyAlignment="1" applyProtection="1"/>
    <xf numFmtId="0" fontId="8" fillId="15" borderId="0" xfId="0" applyFont="1" applyFill="1" applyProtection="1">
      <alignment vertical="center"/>
    </xf>
    <xf numFmtId="178" fontId="2" fillId="15" borderId="0" xfId="2" applyNumberFormat="1" applyFont="1" applyFill="1" applyBorder="1" applyAlignment="1" applyProtection="1"/>
    <xf numFmtId="38" fontId="3" fillId="15" borderId="0" xfId="0" applyNumberFormat="1" applyFont="1" applyFill="1" applyBorder="1" applyAlignment="1" applyProtection="1"/>
    <xf numFmtId="38" fontId="2" fillId="15" borderId="0" xfId="0" applyNumberFormat="1" applyFont="1" applyFill="1" applyBorder="1" applyAlignment="1" applyProtection="1"/>
    <xf numFmtId="0" fontId="7" fillId="0" borderId="271" xfId="0" applyFont="1" applyBorder="1" applyProtection="1">
      <alignment vertical="center"/>
    </xf>
    <xf numFmtId="0" fontId="9" fillId="0" borderId="272" xfId="0" applyFont="1" applyBorder="1" applyProtection="1">
      <alignment vertical="center"/>
    </xf>
    <xf numFmtId="9" fontId="7" fillId="9" borderId="280" xfId="2" applyFont="1" applyFill="1" applyBorder="1" applyAlignment="1" applyProtection="1">
      <alignment horizontal="right" vertical="center"/>
    </xf>
    <xf numFmtId="9" fontId="2" fillId="15" borderId="0" xfId="2" applyFont="1" applyFill="1" applyBorder="1" applyAlignment="1" applyProtection="1"/>
    <xf numFmtId="179" fontId="3" fillId="15" borderId="0" xfId="0" applyNumberFormat="1" applyFont="1" applyFill="1" applyBorder="1" applyAlignment="1" applyProtection="1"/>
    <xf numFmtId="179" fontId="2" fillId="15" borderId="0" xfId="0" applyNumberFormat="1" applyFont="1" applyFill="1" applyBorder="1" applyAlignment="1" applyProtection="1"/>
    <xf numFmtId="179" fontId="29" fillId="15" borderId="0" xfId="0" applyNumberFormat="1" applyFont="1" applyFill="1" applyBorder="1" applyAlignment="1" applyProtection="1">
      <alignment horizontal="center"/>
    </xf>
    <xf numFmtId="179" fontId="2" fillId="15" borderId="0" xfId="0" applyNumberFormat="1" applyFont="1" applyFill="1" applyBorder="1" applyAlignment="1" applyProtection="1">
      <alignment horizontal="centerContinuous"/>
    </xf>
    <xf numFmtId="0" fontId="29" fillId="15" borderId="0" xfId="0" applyFont="1" applyFill="1" applyBorder="1" applyAlignment="1" applyProtection="1">
      <alignment horizontal="center" vertical="center"/>
    </xf>
    <xf numFmtId="177" fontId="3" fillId="15" borderId="0" xfId="0" applyNumberFormat="1" applyFont="1" applyFill="1" applyBorder="1" applyAlignment="1" applyProtection="1"/>
    <xf numFmtId="177" fontId="2" fillId="15" borderId="0" xfId="0" applyNumberFormat="1" applyFont="1" applyFill="1" applyBorder="1" applyAlignment="1" applyProtection="1"/>
    <xf numFmtId="0" fontId="7" fillId="0" borderId="23" xfId="0" applyFont="1" applyBorder="1" applyProtection="1">
      <alignment vertical="center"/>
    </xf>
    <xf numFmtId="0" fontId="8" fillId="0" borderId="0" xfId="0" applyFont="1" applyBorder="1" applyProtection="1">
      <alignment vertical="center"/>
    </xf>
    <xf numFmtId="0" fontId="8" fillId="0" borderId="15" xfId="0" applyFont="1" applyBorder="1" applyProtection="1">
      <alignment vertical="center"/>
    </xf>
    <xf numFmtId="38" fontId="7" fillId="9" borderId="151" xfId="1" applyFont="1" applyFill="1" applyBorder="1" applyAlignment="1" applyProtection="1">
      <alignment horizontal="right" vertical="center"/>
    </xf>
    <xf numFmtId="0" fontId="7" fillId="0" borderId="0" xfId="0" applyFont="1" applyFill="1" applyProtection="1">
      <alignment vertical="center"/>
    </xf>
    <xf numFmtId="0" fontId="12" fillId="15" borderId="0" xfId="0" applyFont="1" applyFill="1" applyProtection="1">
      <alignment vertical="center"/>
    </xf>
    <xf numFmtId="0" fontId="30" fillId="15" borderId="0" xfId="0" applyFont="1" applyFill="1" applyAlignment="1" applyProtection="1"/>
    <xf numFmtId="0" fontId="0" fillId="15" borderId="0" xfId="0" applyFill="1" applyProtection="1">
      <alignment vertical="center"/>
    </xf>
    <xf numFmtId="0" fontId="21" fillId="15" borderId="0" xfId="0" applyFont="1" applyFill="1" applyAlignment="1" applyProtection="1">
      <alignment horizontal="left" vertical="center"/>
    </xf>
    <xf numFmtId="9" fontId="0" fillId="15" borderId="0" xfId="2" applyFont="1" applyFill="1" applyProtection="1">
      <alignment vertical="center"/>
    </xf>
    <xf numFmtId="0" fontId="21" fillId="15" borderId="0" xfId="0" applyFont="1" applyFill="1" applyBorder="1" applyAlignment="1" applyProtection="1">
      <alignment vertical="center"/>
    </xf>
    <xf numFmtId="0" fontId="8" fillId="15" borderId="18" xfId="0" applyFont="1" applyFill="1" applyBorder="1" applyAlignment="1" applyProtection="1">
      <alignment horizontal="right" vertical="center"/>
    </xf>
    <xf numFmtId="38" fontId="8" fillId="15" borderId="0" xfId="1" applyFont="1" applyFill="1" applyProtection="1">
      <alignment vertical="center"/>
    </xf>
    <xf numFmtId="9" fontId="0" fillId="0" borderId="0" xfId="2" applyFont="1" applyProtection="1">
      <alignment vertical="center"/>
    </xf>
    <xf numFmtId="0" fontId="21" fillId="15" borderId="16" xfId="0" applyFont="1" applyFill="1" applyBorder="1" applyAlignment="1" applyProtection="1">
      <alignment vertical="center"/>
    </xf>
    <xf numFmtId="9" fontId="33" fillId="14" borderId="114" xfId="0" applyNumberFormat="1" applyFont="1" applyFill="1" applyBorder="1" applyAlignment="1" applyProtection="1">
      <alignment horizontal="center" vertical="center"/>
    </xf>
    <xf numFmtId="9" fontId="31" fillId="14" borderId="29" xfId="2" applyFont="1" applyFill="1" applyBorder="1" applyAlignment="1" applyProtection="1">
      <alignment horizontal="center" vertical="center"/>
    </xf>
    <xf numFmtId="9" fontId="31" fillId="14" borderId="49" xfId="2" applyFont="1" applyFill="1" applyBorder="1" applyAlignment="1" applyProtection="1">
      <alignment horizontal="center" vertical="center"/>
    </xf>
    <xf numFmtId="9" fontId="32" fillId="14" borderId="104" xfId="2" applyFont="1" applyFill="1" applyBorder="1" applyAlignment="1" applyProtection="1">
      <alignment horizontal="center" vertical="center"/>
    </xf>
    <xf numFmtId="178" fontId="7" fillId="9" borderId="280" xfId="2" applyNumberFormat="1" applyFont="1" applyFill="1" applyBorder="1" applyAlignment="1" applyProtection="1">
      <alignment horizontal="right" vertical="center"/>
    </xf>
    <xf numFmtId="9" fontId="28" fillId="0" borderId="274" xfId="2" applyFont="1" applyFill="1" applyBorder="1" applyAlignment="1" applyProtection="1">
      <alignment horizontal="right" vertical="center"/>
    </xf>
    <xf numFmtId="38" fontId="0" fillId="0" borderId="275" xfId="1" applyFont="1" applyFill="1" applyBorder="1" applyAlignment="1" applyProtection="1">
      <alignment horizontal="right" vertical="center"/>
    </xf>
    <xf numFmtId="178" fontId="0" fillId="0" borderId="273" xfId="2" applyNumberFormat="1" applyFont="1" applyFill="1" applyBorder="1" applyProtection="1">
      <alignment vertical="center"/>
    </xf>
    <xf numFmtId="38" fontId="0" fillId="0" borderId="66" xfId="1" applyFont="1" applyFill="1" applyBorder="1" applyProtection="1">
      <alignment vertical="center"/>
    </xf>
    <xf numFmtId="9" fontId="28" fillId="0" borderId="52" xfId="2" applyFont="1" applyFill="1" applyBorder="1" applyAlignment="1" applyProtection="1">
      <alignment horizontal="right" vertical="center"/>
    </xf>
    <xf numFmtId="178" fontId="0" fillId="0" borderId="123" xfId="2" applyNumberFormat="1" applyFont="1" applyFill="1" applyBorder="1" applyAlignment="1" applyProtection="1">
      <alignment horizontal="right" vertical="center"/>
    </xf>
    <xf numFmtId="178" fontId="0" fillId="0" borderId="123" xfId="2" applyNumberFormat="1" applyFont="1" applyFill="1" applyBorder="1" applyProtection="1">
      <alignment vertical="center"/>
    </xf>
    <xf numFmtId="38" fontId="0" fillId="0" borderId="53" xfId="1" applyFont="1" applyFill="1" applyBorder="1" applyProtection="1">
      <alignment vertical="center"/>
    </xf>
    <xf numFmtId="0" fontId="8" fillId="0" borderId="228" xfId="0" applyFont="1" applyBorder="1" applyProtection="1">
      <alignment vertical="center"/>
    </xf>
    <xf numFmtId="38" fontId="8" fillId="0" borderId="25" xfId="1" applyFont="1" applyBorder="1" applyProtection="1">
      <alignment vertical="center"/>
    </xf>
    <xf numFmtId="38" fontId="7" fillId="0" borderId="18" xfId="1" applyFont="1" applyBorder="1" applyProtection="1">
      <alignment vertical="center"/>
    </xf>
    <xf numFmtId="38" fontId="8" fillId="0" borderId="85" xfId="1" applyFont="1" applyBorder="1" applyProtection="1">
      <alignment vertical="center"/>
    </xf>
    <xf numFmtId="38" fontId="8" fillId="0" borderId="26" xfId="1" applyFont="1" applyBorder="1" applyProtection="1">
      <alignment vertical="center"/>
    </xf>
    <xf numFmtId="9" fontId="7" fillId="9" borderId="24" xfId="2" applyFont="1" applyFill="1" applyBorder="1" applyAlignment="1" applyProtection="1">
      <alignment horizontal="right" vertical="center"/>
    </xf>
    <xf numFmtId="0" fontId="0" fillId="15" borderId="0" xfId="0" applyFill="1" applyBorder="1" applyProtection="1">
      <alignment vertical="center"/>
    </xf>
    <xf numFmtId="0" fontId="61" fillId="15" borderId="18" xfId="0" applyFont="1" applyFill="1" applyBorder="1" applyProtection="1">
      <alignment vertical="center"/>
    </xf>
    <xf numFmtId="0" fontId="3" fillId="15" borderId="18" xfId="0" applyFont="1" applyFill="1" applyBorder="1" applyProtection="1">
      <alignment vertical="center"/>
    </xf>
    <xf numFmtId="0" fontId="2" fillId="15" borderId="18" xfId="0" applyFont="1" applyFill="1" applyBorder="1" applyProtection="1">
      <alignment vertical="center"/>
    </xf>
    <xf numFmtId="176" fontId="7" fillId="15" borderId="0" xfId="1" applyNumberFormat="1" applyFont="1" applyFill="1" applyProtection="1">
      <alignment vertical="center"/>
    </xf>
    <xf numFmtId="9" fontId="28" fillId="0" borderId="81" xfId="2" applyFont="1" applyFill="1" applyBorder="1" applyAlignment="1" applyProtection="1">
      <alignment horizontal="right" vertical="center"/>
    </xf>
    <xf numFmtId="178" fontId="0" fillId="0" borderId="145" xfId="2" applyNumberFormat="1" applyFont="1" applyFill="1" applyBorder="1" applyAlignment="1" applyProtection="1">
      <alignment horizontal="right" vertical="center"/>
    </xf>
    <xf numFmtId="178" fontId="0" fillId="0" borderId="145" xfId="2" applyNumberFormat="1" applyFont="1" applyFill="1" applyBorder="1" applyProtection="1">
      <alignment vertical="center"/>
    </xf>
    <xf numFmtId="38" fontId="0" fillId="0" borderId="82" xfId="1" applyFont="1" applyFill="1" applyBorder="1" applyProtection="1">
      <alignment vertical="center"/>
    </xf>
    <xf numFmtId="0" fontId="3" fillId="0" borderId="31" xfId="0" applyFont="1" applyBorder="1" applyProtection="1">
      <alignment vertical="center"/>
    </xf>
    <xf numFmtId="38" fontId="2" fillId="9" borderId="172" xfId="1" applyFont="1" applyFill="1" applyBorder="1" applyProtection="1">
      <alignment vertical="center"/>
    </xf>
    <xf numFmtId="0" fontId="35" fillId="0" borderId="59" xfId="0" applyFont="1" applyBorder="1" applyProtection="1">
      <alignment vertical="center"/>
    </xf>
    <xf numFmtId="9" fontId="35" fillId="15" borderId="0" xfId="0" applyNumberFormat="1" applyFont="1" applyFill="1" applyAlignment="1" applyProtection="1">
      <alignment horizontal="left" vertical="center"/>
    </xf>
    <xf numFmtId="38" fontId="2" fillId="9" borderId="6" xfId="1" applyFont="1" applyFill="1" applyBorder="1" applyAlignment="1" applyProtection="1">
      <alignment horizontal="right" vertical="center"/>
    </xf>
    <xf numFmtId="0" fontId="35" fillId="0" borderId="48" xfId="0" applyFont="1" applyBorder="1" applyProtection="1">
      <alignment vertical="center"/>
    </xf>
    <xf numFmtId="0" fontId="3" fillId="0" borderId="267" xfId="0" applyFont="1" applyBorder="1" applyProtection="1">
      <alignment vertical="center"/>
    </xf>
    <xf numFmtId="0" fontId="8" fillId="0" borderId="265" xfId="0" applyFont="1" applyBorder="1" applyProtection="1">
      <alignment vertical="center"/>
    </xf>
    <xf numFmtId="38" fontId="2" fillId="9" borderId="265" xfId="1" applyFont="1" applyFill="1" applyBorder="1" applyProtection="1">
      <alignment vertical="center"/>
    </xf>
    <xf numFmtId="0" fontId="35" fillId="0" borderId="266" xfId="0" applyFont="1" applyBorder="1" applyProtection="1">
      <alignment vertical="center"/>
    </xf>
    <xf numFmtId="0" fontId="2" fillId="15" borderId="0" xfId="0" applyFont="1" applyFill="1" applyBorder="1" applyProtection="1">
      <alignment vertical="center"/>
    </xf>
    <xf numFmtId="0" fontId="7" fillId="0" borderId="265" xfId="0" applyFont="1" applyBorder="1" applyProtection="1">
      <alignment vertical="center"/>
    </xf>
    <xf numFmtId="0" fontId="3" fillId="0" borderId="25" xfId="0" applyFont="1" applyBorder="1" applyProtection="1">
      <alignment vertical="center"/>
    </xf>
    <xf numFmtId="0" fontId="7" fillId="0" borderId="18" xfId="0" applyFont="1" applyBorder="1" applyProtection="1">
      <alignment vertical="center"/>
    </xf>
    <xf numFmtId="178" fontId="2" fillId="9" borderId="18" xfId="0" applyNumberFormat="1" applyFont="1" applyFill="1" applyBorder="1" applyProtection="1">
      <alignment vertical="center"/>
    </xf>
    <xf numFmtId="0" fontId="35" fillId="0" borderId="27" xfId="0" applyFont="1" applyBorder="1" applyProtection="1">
      <alignment vertical="center"/>
    </xf>
    <xf numFmtId="9" fontId="7" fillId="15" borderId="0" xfId="2" applyFont="1" applyFill="1" applyProtection="1">
      <alignment vertical="center"/>
    </xf>
    <xf numFmtId="38" fontId="7" fillId="15" borderId="0" xfId="1" applyFont="1" applyFill="1" applyProtection="1">
      <alignment vertical="center"/>
    </xf>
    <xf numFmtId="178" fontId="0" fillId="0" borderId="275" xfId="2" applyNumberFormat="1" applyFont="1" applyFill="1" applyBorder="1" applyProtection="1">
      <alignment vertical="center"/>
    </xf>
    <xf numFmtId="9" fontId="21" fillId="15" borderId="0" xfId="0" applyNumberFormat="1" applyFont="1" applyFill="1" applyAlignment="1" applyProtection="1">
      <alignment horizontal="left" vertical="center"/>
    </xf>
    <xf numFmtId="9" fontId="0" fillId="15" borderId="0" xfId="2" applyFont="1" applyFill="1" applyBorder="1" applyProtection="1">
      <alignment vertical="center"/>
    </xf>
    <xf numFmtId="0" fontId="7" fillId="0" borderId="0" xfId="0" applyFont="1" applyAlignment="1" applyProtection="1">
      <alignment horizontal="right" vertical="center"/>
    </xf>
    <xf numFmtId="0" fontId="8" fillId="15" borderId="18" xfId="0" applyFont="1" applyFill="1" applyBorder="1" applyProtection="1">
      <alignment vertical="center"/>
    </xf>
    <xf numFmtId="178" fontId="7" fillId="15" borderId="0" xfId="0" applyNumberFormat="1" applyFont="1" applyFill="1" applyProtection="1">
      <alignment vertical="center"/>
    </xf>
    <xf numFmtId="9" fontId="32" fillId="14" borderId="122" xfId="2" applyFont="1" applyFill="1" applyBorder="1" applyAlignment="1" applyProtection="1">
      <alignment horizontal="center" vertical="center"/>
    </xf>
    <xf numFmtId="9" fontId="0" fillId="0" borderId="275" xfId="2" applyFont="1" applyFill="1" applyBorder="1" applyAlignment="1" applyProtection="1">
      <alignment horizontal="right" vertical="center"/>
    </xf>
    <xf numFmtId="38" fontId="0" fillId="0" borderId="276" xfId="1" applyFont="1" applyFill="1" applyBorder="1" applyAlignment="1" applyProtection="1">
      <alignment horizontal="right" vertical="center"/>
    </xf>
    <xf numFmtId="9" fontId="0" fillId="0" borderId="123" xfId="2" applyFont="1" applyFill="1" applyBorder="1" applyAlignment="1" applyProtection="1">
      <alignment horizontal="right" vertical="center"/>
    </xf>
    <xf numFmtId="38" fontId="0" fillId="0" borderId="53" xfId="1" applyFont="1" applyFill="1" applyBorder="1" applyAlignment="1" applyProtection="1">
      <alignment horizontal="right" vertical="center"/>
    </xf>
    <xf numFmtId="0" fontId="27" fillId="15" borderId="0" xfId="0" applyFont="1" applyFill="1" applyProtection="1">
      <alignment vertical="center"/>
    </xf>
    <xf numFmtId="56" fontId="7" fillId="15" borderId="0" xfId="0" applyNumberFormat="1" applyFont="1" applyFill="1" applyProtection="1">
      <alignment vertical="center"/>
    </xf>
    <xf numFmtId="9" fontId="0" fillId="0" borderId="145" xfId="2" applyFont="1" applyFill="1" applyBorder="1" applyAlignment="1" applyProtection="1">
      <alignment horizontal="right" vertical="center"/>
    </xf>
    <xf numFmtId="38" fontId="0" fillId="0" borderId="82" xfId="1" applyFont="1" applyFill="1" applyBorder="1" applyAlignment="1" applyProtection="1">
      <alignment horizontal="right" vertical="center"/>
    </xf>
    <xf numFmtId="9" fontId="28" fillId="15" borderId="0" xfId="2" applyFont="1" applyFill="1" applyBorder="1" applyAlignment="1" applyProtection="1">
      <alignment horizontal="right" vertical="center"/>
    </xf>
    <xf numFmtId="9" fontId="0" fillId="15" borderId="0" xfId="2" applyFont="1" applyFill="1" applyBorder="1" applyAlignment="1" applyProtection="1">
      <alignment horizontal="right" vertical="center"/>
    </xf>
    <xf numFmtId="178" fontId="0" fillId="15" borderId="0" xfId="2" applyNumberFormat="1" applyFont="1" applyFill="1" applyBorder="1" applyProtection="1">
      <alignment vertical="center"/>
    </xf>
    <xf numFmtId="38" fontId="0" fillId="15" borderId="0" xfId="1" applyFont="1" applyFill="1" applyBorder="1" applyAlignment="1" applyProtection="1">
      <alignment horizontal="right" vertical="center"/>
    </xf>
    <xf numFmtId="0" fontId="80" fillId="14" borderId="0" xfId="0" applyFont="1" applyFill="1" applyAlignment="1" applyProtection="1">
      <alignment vertical="center"/>
    </xf>
    <xf numFmtId="0" fontId="59" fillId="14" borderId="0" xfId="0" applyFont="1" applyFill="1" applyAlignment="1" applyProtection="1">
      <alignment vertical="center" wrapText="1"/>
    </xf>
    <xf numFmtId="0" fontId="12" fillId="14" borderId="0" xfId="0" applyFont="1" applyFill="1" applyBorder="1" applyAlignment="1" applyProtection="1">
      <alignment vertical="center"/>
    </xf>
    <xf numFmtId="38" fontId="12" fillId="14" borderId="0" xfId="1" applyFont="1" applyFill="1" applyBorder="1" applyAlignment="1" applyProtection="1">
      <alignment vertical="center"/>
    </xf>
    <xf numFmtId="0" fontId="60" fillId="14" borderId="0" xfId="0" applyFont="1" applyFill="1" applyProtection="1">
      <alignment vertical="center"/>
    </xf>
    <xf numFmtId="0" fontId="63" fillId="15" borderId="0" xfId="0" applyFont="1" applyFill="1" applyBorder="1" applyProtection="1">
      <alignment vertical="center"/>
    </xf>
    <xf numFmtId="0" fontId="3" fillId="15" borderId="0" xfId="0" applyFont="1" applyFill="1" applyBorder="1" applyProtection="1">
      <alignment vertical="center"/>
    </xf>
    <xf numFmtId="0" fontId="0" fillId="15" borderId="0" xfId="0" applyFont="1" applyFill="1" applyBorder="1" applyProtection="1">
      <alignment vertical="center"/>
    </xf>
    <xf numFmtId="0" fontId="67" fillId="14" borderId="112" xfId="0" applyFont="1" applyFill="1" applyBorder="1" applyAlignment="1" applyProtection="1">
      <alignment vertical="center"/>
    </xf>
    <xf numFmtId="0" fontId="67" fillId="14" borderId="49" xfId="0" applyFont="1" applyFill="1" applyBorder="1" applyAlignment="1" applyProtection="1">
      <alignment horizontal="center" vertical="center"/>
    </xf>
    <xf numFmtId="0" fontId="68" fillId="14" borderId="104" xfId="0" applyFont="1" applyFill="1" applyBorder="1" applyAlignment="1" applyProtection="1">
      <alignment vertical="center"/>
    </xf>
    <xf numFmtId="0" fontId="61" fillId="21" borderId="31" xfId="0" applyFont="1" applyFill="1" applyBorder="1" applyProtection="1">
      <alignment vertical="center"/>
    </xf>
    <xf numFmtId="38" fontId="66" fillId="21" borderId="265" xfId="1" applyFont="1" applyFill="1" applyBorder="1" applyProtection="1">
      <alignment vertical="center"/>
    </xf>
    <xf numFmtId="0" fontId="66" fillId="21" borderId="266" xfId="0" applyFont="1" applyFill="1" applyBorder="1" applyProtection="1">
      <alignment vertical="center"/>
    </xf>
    <xf numFmtId="38" fontId="66" fillId="21" borderId="252" xfId="1" applyFont="1" applyFill="1" applyBorder="1" applyAlignment="1" applyProtection="1">
      <alignment horizontal="right" vertical="center"/>
    </xf>
    <xf numFmtId="0" fontId="66" fillId="21" borderId="48" xfId="0" applyFont="1" applyFill="1" applyBorder="1" applyProtection="1">
      <alignment vertical="center"/>
    </xf>
    <xf numFmtId="0" fontId="61" fillId="21" borderId="267" xfId="0" applyFont="1" applyFill="1" applyBorder="1" applyProtection="1">
      <alignment vertical="center"/>
    </xf>
    <xf numFmtId="38" fontId="66" fillId="21" borderId="0" xfId="1" applyFont="1" applyFill="1" applyBorder="1" applyProtection="1">
      <alignment vertical="center"/>
    </xf>
    <xf numFmtId="38" fontId="65" fillId="10" borderId="0" xfId="0" applyNumberFormat="1" applyFont="1" applyFill="1" applyBorder="1" applyAlignment="1" applyProtection="1">
      <alignment horizontal="right" vertical="center"/>
    </xf>
    <xf numFmtId="0" fontId="61" fillId="21" borderId="23" xfId="0" applyFont="1" applyFill="1" applyBorder="1" applyProtection="1">
      <alignment vertical="center"/>
    </xf>
    <xf numFmtId="38" fontId="66" fillId="21" borderId="254" xfId="1" applyFont="1" applyFill="1" applyBorder="1" applyProtection="1">
      <alignment vertical="center"/>
    </xf>
    <xf numFmtId="0" fontId="2" fillId="10" borderId="0" xfId="0" applyFont="1" applyFill="1" applyBorder="1" applyAlignment="1" applyProtection="1">
      <alignment horizontal="right" vertical="center"/>
    </xf>
    <xf numFmtId="38" fontId="66" fillId="21" borderId="267" xfId="1" applyFont="1" applyFill="1" applyBorder="1" applyProtection="1">
      <alignment vertical="center"/>
    </xf>
    <xf numFmtId="38" fontId="29" fillId="15" borderId="0" xfId="1" applyFont="1" applyFill="1" applyBorder="1" applyAlignment="1" applyProtection="1">
      <alignment horizontal="center" vertical="center"/>
    </xf>
    <xf numFmtId="0" fontId="65" fillId="10" borderId="0" xfId="0" applyFont="1" applyFill="1" applyBorder="1" applyAlignment="1" applyProtection="1">
      <alignment horizontal="right" vertical="center"/>
    </xf>
    <xf numFmtId="0" fontId="61" fillId="21" borderId="255" xfId="0" applyFont="1" applyFill="1" applyBorder="1" applyProtection="1">
      <alignment vertical="center"/>
    </xf>
    <xf numFmtId="38" fontId="66" fillId="21" borderId="256" xfId="1" applyFont="1" applyFill="1" applyBorder="1" applyProtection="1">
      <alignment vertical="center"/>
    </xf>
    <xf numFmtId="0" fontId="66" fillId="21" borderId="27" xfId="0" applyFont="1" applyFill="1" applyBorder="1" applyProtection="1">
      <alignment vertical="center"/>
    </xf>
    <xf numFmtId="38" fontId="66" fillId="21" borderId="18" xfId="1" applyFont="1" applyFill="1" applyBorder="1" applyProtection="1">
      <alignment vertical="center"/>
    </xf>
    <xf numFmtId="0" fontId="0" fillId="10" borderId="0" xfId="0" applyFont="1" applyFill="1" applyBorder="1" applyAlignment="1" applyProtection="1">
      <alignment horizontal="right" vertical="center"/>
    </xf>
    <xf numFmtId="0" fontId="61" fillId="15" borderId="0" xfId="0" applyFont="1" applyFill="1" applyBorder="1" applyProtection="1">
      <alignment vertical="center"/>
    </xf>
    <xf numFmtId="38" fontId="66" fillId="15" borderId="0" xfId="1" applyFont="1" applyFill="1" applyBorder="1" applyProtection="1">
      <alignment vertical="center"/>
    </xf>
    <xf numFmtId="0" fontId="66" fillId="15" borderId="0" xfId="0" applyFont="1" applyFill="1" applyBorder="1" applyProtection="1">
      <alignment vertical="center"/>
    </xf>
    <xf numFmtId="178" fontId="66" fillId="15" borderId="0" xfId="0" applyNumberFormat="1" applyFont="1" applyFill="1" applyBorder="1" applyProtection="1">
      <alignment vertical="center"/>
    </xf>
    <xf numFmtId="38" fontId="66" fillId="15" borderId="0" xfId="1" applyFont="1" applyFill="1" applyBorder="1" applyAlignment="1" applyProtection="1">
      <alignment vertical="center"/>
    </xf>
    <xf numFmtId="38" fontId="65" fillId="10" borderId="0" xfId="1" applyFont="1" applyFill="1" applyBorder="1" applyAlignment="1" applyProtection="1">
      <alignment horizontal="right" vertical="center"/>
    </xf>
    <xf numFmtId="0" fontId="67" fillId="14" borderId="112" xfId="0" applyFont="1" applyFill="1" applyBorder="1" applyProtection="1">
      <alignment vertical="center"/>
    </xf>
    <xf numFmtId="0" fontId="68" fillId="14" borderId="104" xfId="0" applyFont="1" applyFill="1" applyBorder="1" applyAlignment="1" applyProtection="1">
      <alignment horizontal="center" vertical="center"/>
    </xf>
    <xf numFmtId="0" fontId="2" fillId="14" borderId="104" xfId="0" applyFont="1" applyFill="1" applyBorder="1" applyProtection="1">
      <alignment vertical="center"/>
    </xf>
    <xf numFmtId="0" fontId="70" fillId="21" borderId="31" xfId="0" applyFont="1" applyFill="1" applyBorder="1" applyAlignment="1" applyProtection="1">
      <alignment horizontal="left" vertical="center"/>
    </xf>
    <xf numFmtId="176" fontId="66" fillId="21" borderId="6" xfId="1" applyNumberFormat="1" applyFont="1" applyFill="1" applyBorder="1" applyProtection="1">
      <alignment vertical="center"/>
    </xf>
    <xf numFmtId="0" fontId="66" fillId="21" borderId="48" xfId="0" applyFont="1" applyFill="1" applyBorder="1" applyAlignment="1" applyProtection="1">
      <alignment horizontal="left" vertical="center"/>
    </xf>
    <xf numFmtId="38" fontId="66" fillId="21" borderId="6" xfId="1" applyFont="1" applyFill="1" applyBorder="1" applyProtection="1">
      <alignment vertical="center"/>
    </xf>
    <xf numFmtId="0" fontId="70" fillId="21" borderId="255" xfId="0" applyFont="1" applyFill="1" applyBorder="1" applyAlignment="1" applyProtection="1">
      <alignment horizontal="left" vertical="center"/>
    </xf>
    <xf numFmtId="176" fontId="66" fillId="21" borderId="256" xfId="1" applyNumberFormat="1" applyFont="1" applyFill="1" applyBorder="1" applyAlignment="1" applyProtection="1">
      <alignment horizontal="right" vertical="center"/>
    </xf>
    <xf numFmtId="0" fontId="66" fillId="21" borderId="257" xfId="0" applyFont="1" applyFill="1" applyBorder="1" applyAlignment="1" applyProtection="1">
      <alignment horizontal="left" vertical="center"/>
    </xf>
    <xf numFmtId="38" fontId="66" fillId="21" borderId="256" xfId="1" applyFont="1" applyFill="1" applyBorder="1" applyAlignment="1" applyProtection="1">
      <alignment horizontal="right" vertical="center"/>
    </xf>
    <xf numFmtId="0" fontId="63" fillId="15" borderId="0" xfId="0" applyFont="1" applyFill="1" applyBorder="1" applyAlignment="1" applyProtection="1">
      <alignment vertical="center" wrapText="1"/>
    </xf>
    <xf numFmtId="0" fontId="37" fillId="14" borderId="112" xfId="0" applyFont="1" applyFill="1" applyBorder="1" applyAlignment="1" applyProtection="1">
      <alignment horizontal="left" vertical="center"/>
    </xf>
    <xf numFmtId="0" fontId="61" fillId="21" borderId="48" xfId="0" applyFont="1" applyFill="1" applyBorder="1" applyAlignment="1" applyProtection="1">
      <alignment horizontal="left" vertical="center"/>
    </xf>
    <xf numFmtId="9" fontId="66" fillId="21" borderId="267" xfId="2" applyFont="1" applyFill="1" applyBorder="1" applyProtection="1">
      <alignment vertical="center"/>
    </xf>
    <xf numFmtId="9" fontId="66" fillId="21" borderId="266" xfId="2" applyFont="1" applyFill="1" applyBorder="1" applyProtection="1">
      <alignment vertical="center"/>
    </xf>
    <xf numFmtId="0" fontId="72" fillId="15" borderId="0" xfId="0" applyFont="1" applyFill="1" applyBorder="1" applyProtection="1">
      <alignment vertical="center"/>
    </xf>
    <xf numFmtId="0" fontId="72" fillId="15" borderId="0" xfId="0" applyFont="1" applyFill="1" applyProtection="1">
      <alignment vertical="center"/>
    </xf>
    <xf numFmtId="0" fontId="70" fillId="21" borderId="267" xfId="0" applyFont="1" applyFill="1" applyBorder="1" applyAlignment="1" applyProtection="1">
      <alignment horizontal="left" vertical="center"/>
    </xf>
    <xf numFmtId="38" fontId="66" fillId="21" borderId="265" xfId="1" applyFont="1" applyFill="1" applyBorder="1" applyAlignment="1" applyProtection="1">
      <alignment horizontal="right"/>
    </xf>
    <xf numFmtId="0" fontId="66" fillId="21" borderId="266" xfId="0" applyFont="1" applyFill="1" applyBorder="1" applyAlignment="1" applyProtection="1">
      <alignment horizontal="left" vertical="center"/>
    </xf>
    <xf numFmtId="0" fontId="2" fillId="15" borderId="247" xfId="0" applyFont="1" applyFill="1" applyBorder="1" applyProtection="1">
      <alignment vertical="center"/>
    </xf>
    <xf numFmtId="38" fontId="71" fillId="21" borderId="256" xfId="1" applyFont="1" applyFill="1" applyBorder="1" applyAlignment="1" applyProtection="1">
      <alignment horizontal="right"/>
    </xf>
    <xf numFmtId="9" fontId="66" fillId="21" borderId="255" xfId="2" applyFont="1" applyFill="1" applyBorder="1" applyProtection="1">
      <alignment vertical="center"/>
    </xf>
    <xf numFmtId="9" fontId="66" fillId="21" borderId="257" xfId="2" applyFont="1" applyFill="1" applyBorder="1" applyProtection="1">
      <alignment vertical="center"/>
    </xf>
    <xf numFmtId="0" fontId="10" fillId="0" borderId="0" xfId="0" applyFont="1" applyBorder="1" applyProtection="1">
      <alignment vertical="center"/>
    </xf>
    <xf numFmtId="0" fontId="61" fillId="21" borderId="257" xfId="0" applyFont="1" applyFill="1" applyBorder="1" applyAlignment="1" applyProtection="1">
      <alignment horizontal="left" vertical="center"/>
    </xf>
    <xf numFmtId="9" fontId="61" fillId="21" borderId="257" xfId="2" applyFont="1" applyFill="1" applyBorder="1" applyProtection="1">
      <alignment vertical="center"/>
    </xf>
    <xf numFmtId="0" fontId="7" fillId="21" borderId="0" xfId="0" applyFont="1" applyFill="1" applyProtection="1">
      <alignment vertical="center"/>
    </xf>
    <xf numFmtId="0" fontId="66" fillId="21" borderId="0" xfId="0" applyFont="1" applyFill="1" applyBorder="1" applyProtection="1">
      <alignment vertical="center"/>
    </xf>
    <xf numFmtId="38" fontId="66" fillId="21" borderId="0" xfId="1" applyFont="1" applyFill="1" applyBorder="1" applyAlignment="1" applyProtection="1">
      <alignment vertical="center"/>
    </xf>
    <xf numFmtId="0" fontId="2" fillId="21" borderId="0" xfId="0" applyFont="1" applyFill="1" applyBorder="1" applyProtection="1">
      <alignment vertical="center"/>
    </xf>
    <xf numFmtId="0" fontId="72" fillId="21" borderId="0" xfId="0" applyFont="1" applyFill="1" applyBorder="1" applyProtection="1">
      <alignment vertical="center"/>
    </xf>
    <xf numFmtId="0" fontId="72" fillId="21" borderId="0" xfId="0" applyFont="1" applyFill="1" applyProtection="1">
      <alignment vertical="center"/>
    </xf>
    <xf numFmtId="0" fontId="73" fillId="21" borderId="0" xfId="0" applyFont="1" applyFill="1" applyBorder="1" applyProtection="1">
      <alignment vertical="center"/>
    </xf>
    <xf numFmtId="0" fontId="74" fillId="21" borderId="0" xfId="0" applyFont="1" applyFill="1" applyBorder="1" applyProtection="1">
      <alignment vertical="center"/>
    </xf>
    <xf numFmtId="0" fontId="10" fillId="21" borderId="0" xfId="0" applyFont="1" applyFill="1" applyProtection="1">
      <alignment vertical="center"/>
    </xf>
    <xf numFmtId="0" fontId="75" fillId="21" borderId="114" xfId="0" applyFont="1" applyFill="1" applyBorder="1" applyProtection="1">
      <alignment vertical="center"/>
    </xf>
    <xf numFmtId="38" fontId="66" fillId="21" borderId="29" xfId="1" applyFont="1" applyFill="1" applyBorder="1" applyProtection="1">
      <alignment vertical="center"/>
    </xf>
    <xf numFmtId="0" fontId="66" fillId="21" borderId="29" xfId="0" applyFont="1" applyFill="1" applyBorder="1" applyProtection="1">
      <alignment vertical="center"/>
    </xf>
    <xf numFmtId="38" fontId="66" fillId="21" borderId="29" xfId="1" applyFont="1" applyFill="1" applyBorder="1" applyAlignment="1" applyProtection="1">
      <alignment vertical="center"/>
    </xf>
    <xf numFmtId="0" fontId="75" fillId="21" borderId="29" xfId="0" applyFont="1" applyFill="1" applyBorder="1" applyProtection="1">
      <alignment vertical="center"/>
    </xf>
    <xf numFmtId="0" fontId="72" fillId="21" borderId="29" xfId="0" applyFont="1" applyFill="1" applyBorder="1" applyProtection="1">
      <alignment vertical="center"/>
    </xf>
    <xf numFmtId="0" fontId="2" fillId="21" borderId="122" xfId="0" applyFont="1" applyFill="1" applyBorder="1" applyProtection="1">
      <alignment vertical="center"/>
    </xf>
    <xf numFmtId="0" fontId="73" fillId="21" borderId="23" xfId="0" applyFont="1" applyFill="1" applyBorder="1" applyProtection="1">
      <alignment vertical="center"/>
    </xf>
    <xf numFmtId="0" fontId="2" fillId="21" borderId="16" xfId="0" applyFont="1" applyFill="1" applyBorder="1" applyProtection="1">
      <alignment vertical="center"/>
    </xf>
    <xf numFmtId="0" fontId="68" fillId="14" borderId="49" xfId="0" applyFont="1" applyFill="1" applyBorder="1" applyProtection="1">
      <alignment vertical="center"/>
    </xf>
    <xf numFmtId="0" fontId="34" fillId="15" borderId="23" xfId="0" applyFont="1" applyFill="1" applyBorder="1" applyAlignment="1" applyProtection="1">
      <alignment vertical="center"/>
    </xf>
    <xf numFmtId="0" fontId="34" fillId="15" borderId="0" xfId="0" applyFont="1" applyFill="1" applyBorder="1" applyAlignment="1" applyProtection="1">
      <alignment vertical="center"/>
    </xf>
    <xf numFmtId="0" fontId="69" fillId="15" borderId="0" xfId="0" applyFont="1" applyFill="1" applyBorder="1" applyProtection="1">
      <alignment vertical="center"/>
    </xf>
    <xf numFmtId="0" fontId="69" fillId="0" borderId="23" xfId="0" applyFont="1" applyBorder="1" applyProtection="1">
      <alignment vertical="center"/>
    </xf>
    <xf numFmtId="38" fontId="69" fillId="0" borderId="0" xfId="0" applyNumberFormat="1" applyFont="1" applyBorder="1" applyProtection="1">
      <alignment vertical="center"/>
    </xf>
    <xf numFmtId="0" fontId="34" fillId="0" borderId="0" xfId="0" applyFont="1" applyFill="1" applyBorder="1" applyAlignment="1" applyProtection="1">
      <alignment vertical="center" wrapText="1"/>
    </xf>
    <xf numFmtId="0" fontId="34" fillId="15" borderId="23" xfId="0" applyFont="1" applyFill="1" applyBorder="1" applyProtection="1">
      <alignment vertical="center"/>
    </xf>
    <xf numFmtId="0" fontId="0" fillId="10" borderId="16" xfId="0" applyFont="1" applyFill="1" applyBorder="1" applyProtection="1">
      <alignment vertical="center"/>
    </xf>
    <xf numFmtId="0" fontId="34" fillId="0" borderId="0" xfId="0" applyFont="1" applyFill="1" applyBorder="1" applyProtection="1">
      <alignment vertical="center"/>
    </xf>
    <xf numFmtId="0" fontId="34" fillId="0" borderId="23" xfId="0" applyFont="1" applyBorder="1" applyProtection="1">
      <alignment vertical="center"/>
    </xf>
    <xf numFmtId="0" fontId="7" fillId="21" borderId="0" xfId="0" applyFont="1" applyFill="1" applyBorder="1" applyProtection="1">
      <alignment vertical="center"/>
    </xf>
    <xf numFmtId="0" fontId="64" fillId="10" borderId="16" xfId="0" applyFont="1" applyFill="1" applyBorder="1" applyProtection="1">
      <alignment vertical="center"/>
    </xf>
    <xf numFmtId="0" fontId="39" fillId="10" borderId="16" xfId="0" applyFont="1" applyFill="1" applyBorder="1" applyProtection="1">
      <alignment vertical="center"/>
    </xf>
    <xf numFmtId="0" fontId="34" fillId="0" borderId="23" xfId="0" applyFont="1" applyBorder="1" applyAlignment="1" applyProtection="1">
      <alignment vertical="center" wrapText="1"/>
    </xf>
    <xf numFmtId="0" fontId="0" fillId="10" borderId="0" xfId="0" applyFill="1" applyBorder="1" applyProtection="1">
      <alignment vertical="center"/>
    </xf>
    <xf numFmtId="9" fontId="65" fillId="10" borderId="0" xfId="0" applyNumberFormat="1" applyFont="1" applyFill="1" applyBorder="1" applyAlignment="1" applyProtection="1">
      <alignment horizontal="right" vertical="center"/>
    </xf>
    <xf numFmtId="0" fontId="44" fillId="10" borderId="16" xfId="0" applyFont="1" applyFill="1" applyBorder="1" applyProtection="1">
      <alignment vertical="center"/>
    </xf>
    <xf numFmtId="0" fontId="8" fillId="0" borderId="0" xfId="0" applyFont="1" applyAlignment="1" applyProtection="1">
      <alignment vertical="center" wrapText="1"/>
    </xf>
    <xf numFmtId="0" fontId="45" fillId="10" borderId="16" xfId="0" applyFont="1" applyFill="1" applyBorder="1" applyProtection="1">
      <alignment vertical="center"/>
    </xf>
    <xf numFmtId="0" fontId="0" fillId="10" borderId="0" xfId="0" applyFont="1" applyFill="1" applyBorder="1" applyAlignment="1" applyProtection="1">
      <alignment horizontal="center" vertical="center"/>
    </xf>
    <xf numFmtId="0" fontId="70" fillId="0" borderId="23" xfId="0" applyFont="1" applyBorder="1" applyProtection="1">
      <alignment vertical="center"/>
    </xf>
    <xf numFmtId="38" fontId="71" fillId="0" borderId="0" xfId="0" applyNumberFormat="1" applyFont="1" applyBorder="1" applyProtection="1">
      <alignment vertical="center"/>
    </xf>
    <xf numFmtId="0" fontId="70" fillId="15" borderId="23" xfId="0" applyFont="1" applyFill="1" applyBorder="1" applyProtection="1">
      <alignment vertical="center"/>
    </xf>
    <xf numFmtId="0" fontId="71" fillId="15" borderId="0" xfId="0" applyFont="1" applyFill="1" applyBorder="1" applyProtection="1">
      <alignment vertical="center"/>
    </xf>
    <xf numFmtId="0" fontId="71" fillId="0" borderId="23" xfId="0" applyFont="1" applyBorder="1" applyProtection="1">
      <alignment vertical="center"/>
    </xf>
    <xf numFmtId="0" fontId="72" fillId="10" borderId="0" xfId="0" applyFont="1" applyFill="1" applyBorder="1" applyAlignment="1" applyProtection="1">
      <alignment horizontal="right" vertical="center"/>
    </xf>
    <xf numFmtId="0" fontId="34" fillId="0" borderId="25" xfId="0" applyFont="1" applyBorder="1" applyProtection="1">
      <alignment vertical="center"/>
    </xf>
    <xf numFmtId="38" fontId="69" fillId="0" borderId="18" xfId="0" applyNumberFormat="1" applyFont="1" applyBorder="1" applyProtection="1">
      <alignment vertical="center"/>
    </xf>
    <xf numFmtId="0" fontId="7" fillId="21" borderId="18" xfId="0" applyFont="1" applyFill="1" applyBorder="1" applyProtection="1">
      <alignment vertical="center"/>
    </xf>
    <xf numFmtId="0" fontId="2" fillId="10" borderId="18" xfId="0" applyFont="1" applyFill="1" applyBorder="1" applyProtection="1">
      <alignment vertical="center"/>
    </xf>
    <xf numFmtId="0" fontId="0" fillId="10" borderId="18" xfId="0" applyFill="1" applyBorder="1" applyProtection="1">
      <alignment vertical="center"/>
    </xf>
    <xf numFmtId="0" fontId="2" fillId="10" borderId="27" xfId="0" applyFont="1" applyFill="1" applyBorder="1" applyProtection="1">
      <alignment vertical="center"/>
    </xf>
    <xf numFmtId="0" fontId="20" fillId="15" borderId="0" xfId="0" applyFont="1" applyFill="1" applyProtection="1">
      <alignment vertical="center"/>
    </xf>
    <xf numFmtId="38" fontId="41" fillId="9" borderId="230" xfId="1" applyFont="1" applyFill="1" applyBorder="1" applyProtection="1">
      <alignment vertical="center"/>
      <protection locked="0"/>
    </xf>
    <xf numFmtId="178" fontId="41" fillId="9" borderId="230" xfId="2" applyNumberFormat="1" applyFont="1" applyFill="1" applyBorder="1" applyProtection="1">
      <alignment vertical="center"/>
      <protection locked="0"/>
    </xf>
    <xf numFmtId="178" fontId="41" fillId="10" borderId="230" xfId="2" applyNumberFormat="1" applyFont="1" applyFill="1" applyBorder="1" applyProtection="1">
      <alignment vertical="center"/>
      <protection locked="0"/>
    </xf>
    <xf numFmtId="38" fontId="43" fillId="10" borderId="230" xfId="1" applyFont="1" applyFill="1" applyBorder="1" applyProtection="1">
      <alignment vertical="center"/>
      <protection locked="0"/>
    </xf>
    <xf numFmtId="181" fontId="43" fillId="10" borderId="229" xfId="0" applyNumberFormat="1" applyFont="1" applyFill="1" applyBorder="1" applyAlignment="1" applyProtection="1">
      <alignment horizontal="right" vertical="center"/>
      <protection locked="0"/>
    </xf>
    <xf numFmtId="181" fontId="43" fillId="10" borderId="239" xfId="0" applyNumberFormat="1" applyFont="1" applyFill="1" applyBorder="1" applyAlignment="1" applyProtection="1">
      <alignment vertical="center"/>
      <protection locked="0"/>
    </xf>
    <xf numFmtId="181" fontId="43" fillId="10" borderId="142" xfId="0" applyNumberFormat="1" applyFont="1" applyFill="1" applyBorder="1" applyAlignment="1" applyProtection="1">
      <alignment vertical="center"/>
      <protection locked="0"/>
    </xf>
    <xf numFmtId="38" fontId="43" fillId="15" borderId="229" xfId="1" applyFont="1" applyFill="1" applyBorder="1" applyAlignment="1" applyProtection="1">
      <alignment horizontal="right" vertical="center"/>
      <protection locked="0"/>
    </xf>
    <xf numFmtId="0" fontId="40" fillId="0" borderId="21" xfId="0" applyFont="1" applyBorder="1" applyProtection="1">
      <alignment vertical="center"/>
      <protection locked="0"/>
    </xf>
    <xf numFmtId="0" fontId="40" fillId="0" borderId="21" xfId="0" applyFont="1" applyBorder="1" applyProtection="1">
      <alignment vertical="center"/>
    </xf>
    <xf numFmtId="0" fontId="40" fillId="15" borderId="21" xfId="0" applyFont="1" applyFill="1" applyBorder="1" applyProtection="1">
      <alignment vertical="center"/>
      <protection locked="0"/>
    </xf>
    <xf numFmtId="0" fontId="40" fillId="10" borderId="21" xfId="0" applyFont="1" applyFill="1" applyBorder="1" applyProtection="1">
      <alignment vertical="center"/>
      <protection locked="0"/>
    </xf>
    <xf numFmtId="38" fontId="43" fillId="10" borderId="229" xfId="1" applyFont="1" applyFill="1" applyBorder="1" applyAlignment="1" applyProtection="1">
      <alignment horizontal="right" vertical="center"/>
      <protection locked="0"/>
    </xf>
    <xf numFmtId="1" fontId="43" fillId="10" borderId="229" xfId="0" applyNumberFormat="1" applyFont="1" applyFill="1" applyBorder="1" applyAlignment="1" applyProtection="1">
      <alignment horizontal="right" vertical="center"/>
      <protection locked="0"/>
    </xf>
    <xf numFmtId="38" fontId="43" fillId="15" borderId="236" xfId="1" applyFont="1" applyFill="1" applyBorder="1" applyAlignment="1" applyProtection="1">
      <alignment horizontal="right" vertical="center"/>
      <protection locked="0"/>
    </xf>
    <xf numFmtId="182" fontId="43" fillId="15" borderId="236" xfId="1" applyNumberFormat="1" applyFont="1" applyFill="1" applyBorder="1" applyAlignment="1" applyProtection="1">
      <alignment horizontal="right" vertical="center"/>
      <protection locked="0"/>
    </xf>
    <xf numFmtId="176" fontId="43" fillId="15" borderId="236" xfId="1" applyNumberFormat="1" applyFont="1" applyFill="1" applyBorder="1" applyAlignment="1" applyProtection="1">
      <alignment horizontal="right" vertical="center"/>
      <protection locked="0"/>
    </xf>
    <xf numFmtId="181" fontId="43" fillId="15" borderId="268" xfId="0" applyNumberFormat="1" applyFont="1" applyFill="1" applyBorder="1" applyAlignment="1" applyProtection="1">
      <alignment vertical="center"/>
      <protection locked="0"/>
    </xf>
    <xf numFmtId="9" fontId="43" fillId="15" borderId="141" xfId="2" applyFont="1" applyFill="1" applyBorder="1" applyAlignment="1" applyProtection="1">
      <alignment horizontal="right" vertical="center"/>
      <protection locked="0"/>
    </xf>
    <xf numFmtId="38" fontId="43" fillId="10" borderId="236" xfId="1" applyFont="1" applyFill="1" applyBorder="1" applyAlignment="1" applyProtection="1">
      <alignment horizontal="right" vertical="center"/>
      <protection locked="0"/>
    </xf>
    <xf numFmtId="9" fontId="43" fillId="10" borderId="241" xfId="2" applyFont="1" applyFill="1" applyBorder="1" applyAlignment="1" applyProtection="1">
      <alignment horizontal="right" vertical="center"/>
      <protection locked="0"/>
    </xf>
    <xf numFmtId="1" fontId="43" fillId="10" borderId="235" xfId="0" applyNumberFormat="1" applyFont="1" applyFill="1" applyBorder="1" applyAlignment="1" applyProtection="1">
      <alignment horizontal="right" vertical="center"/>
      <protection locked="0"/>
    </xf>
    <xf numFmtId="9" fontId="43" fillId="10" borderId="235" xfId="2" applyFont="1" applyFill="1" applyBorder="1" applyAlignment="1" applyProtection="1">
      <alignment horizontal="right" vertical="center"/>
      <protection locked="0"/>
    </xf>
    <xf numFmtId="1" fontId="43" fillId="10" borderId="242" xfId="0" applyNumberFormat="1" applyFont="1" applyFill="1" applyBorder="1" applyAlignment="1" applyProtection="1">
      <alignment horizontal="right" vertical="center"/>
      <protection locked="0"/>
    </xf>
    <xf numFmtId="9" fontId="41" fillId="15" borderId="241" xfId="2" applyFont="1" applyFill="1" applyBorder="1" applyAlignment="1" applyProtection="1">
      <alignment horizontal="right" vertical="center"/>
      <protection locked="0"/>
    </xf>
    <xf numFmtId="1" fontId="41" fillId="15" borderId="235" xfId="0" applyNumberFormat="1" applyFont="1" applyFill="1" applyBorder="1" applyAlignment="1" applyProtection="1">
      <alignment horizontal="right" vertical="center"/>
      <protection locked="0"/>
    </xf>
    <xf numFmtId="9" fontId="41" fillId="15" borderId="235" xfId="2" applyFont="1" applyFill="1" applyBorder="1" applyAlignment="1" applyProtection="1">
      <alignment horizontal="right" vertical="center"/>
      <protection locked="0"/>
    </xf>
    <xf numFmtId="1" fontId="41" fillId="15" borderId="242" xfId="0" applyNumberFormat="1" applyFont="1" applyFill="1" applyBorder="1" applyAlignment="1" applyProtection="1">
      <alignment horizontal="right" vertical="center"/>
      <protection locked="0"/>
    </xf>
    <xf numFmtId="0" fontId="45" fillId="10" borderId="11" xfId="0" applyFont="1" applyFill="1" applyBorder="1" applyProtection="1">
      <alignment vertical="center"/>
      <protection locked="0"/>
    </xf>
    <xf numFmtId="0" fontId="40" fillId="0" borderId="11" xfId="0" applyFont="1" applyBorder="1" applyProtection="1">
      <alignment vertical="center"/>
      <protection locked="0"/>
    </xf>
    <xf numFmtId="0" fontId="45" fillId="15" borderId="11" xfId="0" applyFont="1" applyFill="1" applyBorder="1" applyProtection="1">
      <alignment vertical="center"/>
      <protection locked="0"/>
    </xf>
    <xf numFmtId="38" fontId="43" fillId="10" borderId="141" xfId="1" applyFont="1" applyFill="1" applyBorder="1" applyAlignment="1" applyProtection="1">
      <alignment horizontal="right" vertical="center"/>
      <protection locked="0"/>
    </xf>
    <xf numFmtId="9" fontId="43" fillId="10" borderId="141" xfId="2" applyFont="1" applyFill="1" applyBorder="1" applyAlignment="1" applyProtection="1">
      <alignment horizontal="right" vertical="center"/>
      <protection locked="0"/>
    </xf>
    <xf numFmtId="38" fontId="43" fillId="15" borderId="141" xfId="1" applyFont="1" applyFill="1" applyBorder="1" applyAlignment="1" applyProtection="1">
      <alignment horizontal="right" vertical="center"/>
      <protection locked="0"/>
    </xf>
    <xf numFmtId="38" fontId="43" fillId="15" borderId="262" xfId="1" applyFont="1" applyFill="1" applyBorder="1" applyAlignment="1" applyProtection="1">
      <alignment horizontal="right" vertical="center"/>
      <protection locked="0"/>
    </xf>
    <xf numFmtId="0" fontId="40" fillId="15" borderId="11" xfId="0" applyFont="1" applyFill="1" applyBorder="1" applyProtection="1">
      <alignment vertical="center"/>
      <protection locked="0"/>
    </xf>
    <xf numFmtId="178" fontId="43" fillId="15" borderId="236" xfId="2" applyNumberFormat="1" applyFont="1" applyFill="1" applyBorder="1" applyAlignment="1" applyProtection="1">
      <alignment horizontal="right" vertical="center"/>
      <protection locked="0"/>
    </xf>
    <xf numFmtId="9" fontId="43" fillId="15" borderId="236" xfId="2" applyFont="1" applyFill="1" applyBorder="1" applyAlignment="1" applyProtection="1">
      <alignment horizontal="right" vertical="center"/>
      <protection locked="0"/>
    </xf>
    <xf numFmtId="9" fontId="43" fillId="15" borderId="237" xfId="2" applyFont="1" applyFill="1" applyBorder="1" applyAlignment="1" applyProtection="1">
      <alignment horizontal="right" vertical="center"/>
      <protection locked="0"/>
    </xf>
    <xf numFmtId="0" fontId="0" fillId="9" borderId="0" xfId="0" applyFill="1" applyProtection="1">
      <alignment vertical="center"/>
      <protection locked="0"/>
    </xf>
    <xf numFmtId="9" fontId="0" fillId="9" borderId="0" xfId="0" applyNumberFormat="1" applyFill="1" applyProtection="1">
      <alignment vertical="center"/>
      <protection locked="0"/>
    </xf>
    <xf numFmtId="9" fontId="86" fillId="9" borderId="0" xfId="0" applyNumberFormat="1" applyFont="1" applyFill="1" applyProtection="1">
      <alignment vertical="center"/>
      <protection locked="0"/>
    </xf>
    <xf numFmtId="9" fontId="0" fillId="9" borderId="0" xfId="2" applyFont="1" applyFill="1" applyProtection="1">
      <alignment vertical="center"/>
      <protection locked="0"/>
    </xf>
    <xf numFmtId="38" fontId="51" fillId="9" borderId="230" xfId="1" applyFont="1" applyFill="1" applyBorder="1" applyProtection="1">
      <alignment vertical="center"/>
      <protection locked="0"/>
    </xf>
    <xf numFmtId="181" fontId="43" fillId="21" borderId="240" xfId="0" applyNumberFormat="1" applyFont="1" applyFill="1" applyBorder="1" applyAlignment="1">
      <alignment vertical="center"/>
    </xf>
    <xf numFmtId="181" fontId="43" fillId="21" borderId="294" xfId="0" applyNumberFormat="1" applyFont="1" applyFill="1" applyBorder="1" applyAlignment="1">
      <alignment vertical="center"/>
    </xf>
    <xf numFmtId="181" fontId="43" fillId="21" borderId="23" xfId="0" applyNumberFormat="1" applyFont="1" applyFill="1" applyBorder="1" applyAlignment="1" applyProtection="1">
      <alignment vertical="center"/>
      <protection locked="0"/>
    </xf>
    <xf numFmtId="181" fontId="43" fillId="21" borderId="0" xfId="0" applyNumberFormat="1" applyFont="1" applyFill="1" applyBorder="1" applyAlignment="1">
      <alignment vertical="center"/>
    </xf>
    <xf numFmtId="181" fontId="43" fillId="21" borderId="25" xfId="0" applyNumberFormat="1" applyFont="1" applyFill="1" applyBorder="1" applyAlignment="1" applyProtection="1">
      <alignment vertical="center"/>
      <protection locked="0"/>
    </xf>
    <xf numFmtId="181" fontId="43" fillId="21" borderId="18" xfId="0" applyNumberFormat="1" applyFont="1" applyFill="1" applyBorder="1" applyAlignment="1">
      <alignment vertical="center"/>
    </xf>
    <xf numFmtId="0" fontId="87" fillId="0" borderId="0" xfId="0" applyFont="1" applyProtection="1">
      <alignment vertical="center"/>
    </xf>
    <xf numFmtId="38" fontId="88" fillId="0" borderId="0" xfId="1" applyFont="1" applyProtection="1">
      <alignment vertical="center"/>
    </xf>
    <xf numFmtId="9" fontId="89" fillId="0" borderId="0" xfId="0" applyNumberFormat="1" applyFont="1" applyProtection="1">
      <alignment vertical="center"/>
    </xf>
    <xf numFmtId="0" fontId="89" fillId="0" borderId="0" xfId="0" applyFont="1" applyProtection="1">
      <alignment vertical="center"/>
    </xf>
    <xf numFmtId="0" fontId="89" fillId="0" borderId="0" xfId="0" applyFont="1" applyFill="1" applyBorder="1" applyProtection="1">
      <alignment vertical="center"/>
    </xf>
    <xf numFmtId="38" fontId="89" fillId="0" borderId="0" xfId="0" applyNumberFormat="1" applyFont="1" applyFill="1" applyBorder="1" applyProtection="1">
      <alignment vertical="center"/>
    </xf>
    <xf numFmtId="0" fontId="89" fillId="0" borderId="0" xfId="0" applyFont="1" applyFill="1" applyBorder="1" applyAlignment="1" applyProtection="1">
      <alignment vertical="center"/>
    </xf>
    <xf numFmtId="38" fontId="89" fillId="0" borderId="0" xfId="1" applyFont="1" applyFill="1" applyBorder="1" applyProtection="1">
      <alignment vertical="center"/>
    </xf>
    <xf numFmtId="0" fontId="90" fillId="0" borderId="0" xfId="0" applyFont="1" applyFill="1" applyBorder="1" applyProtection="1">
      <alignment vertical="center"/>
    </xf>
    <xf numFmtId="0" fontId="87" fillId="0" borderId="0" xfId="0" applyFont="1" applyFill="1" applyBorder="1" applyProtection="1">
      <alignment vertical="center"/>
    </xf>
    <xf numFmtId="0" fontId="90" fillId="0" borderId="0" xfId="0" applyFont="1" applyProtection="1">
      <alignment vertical="center"/>
    </xf>
    <xf numFmtId="0" fontId="90" fillId="0" borderId="0" xfId="0" applyFont="1" applyFill="1" applyBorder="1" applyAlignment="1" applyProtection="1"/>
    <xf numFmtId="38" fontId="87" fillId="0" borderId="0" xfId="1" applyFont="1" applyProtection="1">
      <alignment vertical="center"/>
    </xf>
    <xf numFmtId="178" fontId="87" fillId="0" borderId="0" xfId="0" applyNumberFormat="1" applyFont="1" applyProtection="1">
      <alignment vertical="center"/>
    </xf>
    <xf numFmtId="9" fontId="87" fillId="0" borderId="0" xfId="0" applyNumberFormat="1" applyFont="1" applyProtection="1">
      <alignment vertical="center"/>
    </xf>
    <xf numFmtId="0" fontId="87" fillId="0" borderId="0" xfId="0" applyFont="1" applyFill="1" applyBorder="1" applyAlignment="1" applyProtection="1"/>
    <xf numFmtId="181" fontId="87" fillId="0" borderId="0" xfId="0" applyNumberFormat="1" applyFont="1" applyProtection="1">
      <alignment vertical="center"/>
    </xf>
    <xf numFmtId="38" fontId="87" fillId="0" borderId="0" xfId="0" applyNumberFormat="1" applyFont="1" applyProtection="1">
      <alignment vertical="center"/>
    </xf>
    <xf numFmtId="0" fontId="87" fillId="0" borderId="0" xfId="0" applyFont="1" applyBorder="1" applyProtection="1">
      <alignment vertical="center"/>
    </xf>
    <xf numFmtId="9" fontId="91" fillId="10" borderId="0" xfId="0" applyNumberFormat="1" applyFont="1" applyFill="1" applyProtection="1">
      <alignment vertical="center"/>
    </xf>
    <xf numFmtId="9" fontId="89" fillId="9" borderId="0" xfId="2" applyFont="1" applyFill="1" applyProtection="1">
      <alignment vertical="center"/>
    </xf>
    <xf numFmtId="0" fontId="87" fillId="0" borderId="0" xfId="0" applyFont="1" applyFill="1" applyProtection="1">
      <alignment vertical="center"/>
    </xf>
    <xf numFmtId="0" fontId="91" fillId="0" borderId="0" xfId="0" applyFont="1" applyFill="1" applyProtection="1">
      <alignment vertical="center"/>
    </xf>
    <xf numFmtId="38" fontId="91" fillId="0" borderId="0" xfId="1" applyFont="1" applyFill="1" applyProtection="1">
      <alignment vertical="center"/>
    </xf>
    <xf numFmtId="9" fontId="89" fillId="0" borderId="0" xfId="0" applyNumberFormat="1" applyFont="1" applyFill="1" applyAlignment="1" applyProtection="1">
      <alignment horizontal="right" vertical="center"/>
    </xf>
    <xf numFmtId="9" fontId="89" fillId="0" borderId="0" xfId="2" applyFont="1" applyProtection="1">
      <alignment vertical="center"/>
    </xf>
    <xf numFmtId="0" fontId="87" fillId="0" borderId="0" xfId="0" applyFont="1" applyAlignment="1" applyProtection="1">
      <alignment horizontal="right" vertical="center"/>
    </xf>
    <xf numFmtId="0" fontId="87" fillId="0" borderId="0" xfId="0" applyFont="1" applyAlignment="1" applyProtection="1">
      <alignment horizontal="center" vertical="center"/>
    </xf>
    <xf numFmtId="2" fontId="87" fillId="0" borderId="0" xfId="0" applyNumberFormat="1" applyFont="1" applyAlignment="1" applyProtection="1">
      <alignment horizontal="center" vertical="center"/>
    </xf>
    <xf numFmtId="0" fontId="90" fillId="0" borderId="0" xfId="0" applyFont="1" applyAlignment="1" applyProtection="1">
      <alignment horizontal="center" vertical="center"/>
    </xf>
    <xf numFmtId="181" fontId="87" fillId="0" borderId="0" xfId="0" applyNumberFormat="1" applyFont="1" applyAlignment="1" applyProtection="1">
      <alignment horizontal="center" vertical="center"/>
    </xf>
    <xf numFmtId="0" fontId="92" fillId="16" borderId="0" xfId="0" applyFont="1" applyFill="1" applyProtection="1">
      <alignment vertical="center"/>
    </xf>
    <xf numFmtId="0" fontId="93" fillId="16" borderId="0" xfId="0" applyFont="1" applyFill="1" applyProtection="1">
      <alignment vertical="center"/>
    </xf>
    <xf numFmtId="0" fontId="94" fillId="0" borderId="0" xfId="0" applyFont="1" applyFill="1" applyBorder="1" applyAlignment="1" applyProtection="1">
      <alignment vertical="center" wrapText="1"/>
    </xf>
    <xf numFmtId="38" fontId="95" fillId="0" borderId="0" xfId="0" applyNumberFormat="1" applyFont="1" applyFill="1" applyBorder="1" applyProtection="1">
      <alignment vertical="center"/>
    </xf>
    <xf numFmtId="0" fontId="95" fillId="0" borderId="0" xfId="0" applyFont="1" applyFill="1" applyBorder="1" applyProtection="1">
      <alignment vertical="center"/>
    </xf>
    <xf numFmtId="38" fontId="95" fillId="0" borderId="0" xfId="1" applyFont="1" applyFill="1" applyBorder="1" applyProtection="1">
      <alignment vertical="center"/>
    </xf>
    <xf numFmtId="0" fontId="87" fillId="0" borderId="0" xfId="0" applyFont="1" applyBorder="1" applyAlignment="1" applyProtection="1">
      <alignment horizontal="center" vertical="center"/>
    </xf>
    <xf numFmtId="0" fontId="93" fillId="16" borderId="0" xfId="0" applyFont="1" applyFill="1" applyBorder="1" applyProtection="1">
      <alignment vertical="center"/>
    </xf>
    <xf numFmtId="9" fontId="87" fillId="0" borderId="0" xfId="2" applyFont="1" applyBorder="1" applyProtection="1">
      <alignment vertical="center"/>
    </xf>
    <xf numFmtId="0" fontId="13" fillId="14" borderId="112" xfId="0" applyFont="1" applyFill="1" applyBorder="1" applyAlignment="1" applyProtection="1">
      <alignment horizontal="center" vertical="center"/>
    </xf>
    <xf numFmtId="0" fontId="13" fillId="14" borderId="49" xfId="0" applyFont="1" applyFill="1" applyBorder="1" applyAlignment="1" applyProtection="1">
      <alignment horizontal="center" vertical="center"/>
    </xf>
    <xf numFmtId="9" fontId="40" fillId="21" borderId="295" xfId="2" applyFont="1" applyFill="1" applyBorder="1" applyAlignment="1">
      <alignment horizontal="left" vertical="center"/>
    </xf>
    <xf numFmtId="0" fontId="37" fillId="8" borderId="35" xfId="0" applyFont="1" applyFill="1" applyBorder="1" applyAlignment="1">
      <alignment horizontal="left" vertical="center"/>
    </xf>
    <xf numFmtId="0" fontId="37" fillId="8" borderId="36" xfId="0" applyFont="1" applyFill="1" applyBorder="1" applyAlignment="1">
      <alignment horizontal="center" vertical="center"/>
    </xf>
    <xf numFmtId="0" fontId="37" fillId="8" borderId="36" xfId="0" applyFont="1" applyFill="1" applyBorder="1" applyAlignment="1">
      <alignment horizontal="left" vertical="center"/>
    </xf>
    <xf numFmtId="0" fontId="37" fillId="8" borderId="38" xfId="0" applyFont="1" applyFill="1" applyBorder="1" applyAlignment="1">
      <alignment horizontal="center" vertical="center"/>
    </xf>
    <xf numFmtId="178" fontId="41" fillId="21" borderId="140" xfId="2" applyNumberFormat="1" applyFont="1" applyFill="1" applyBorder="1">
      <alignment vertical="center"/>
    </xf>
    <xf numFmtId="178" fontId="41" fillId="21" borderId="259" xfId="2" applyNumberFormat="1" applyFont="1" applyFill="1" applyBorder="1">
      <alignment vertical="center"/>
    </xf>
    <xf numFmtId="178" fontId="56" fillId="21" borderId="259" xfId="2" applyNumberFormat="1" applyFont="1" applyFill="1" applyBorder="1">
      <alignment vertical="center"/>
    </xf>
    <xf numFmtId="178" fontId="41" fillId="21" borderId="226" xfId="2" applyNumberFormat="1" applyFont="1" applyFill="1" applyBorder="1">
      <alignment vertical="center"/>
    </xf>
    <xf numFmtId="9" fontId="40" fillId="21" borderId="236" xfId="2" applyFont="1" applyFill="1" applyBorder="1" applyAlignment="1">
      <alignment horizontal="right" vertical="center"/>
    </xf>
    <xf numFmtId="38" fontId="42" fillId="21" borderId="140" xfId="1" applyFont="1" applyFill="1" applyBorder="1" applyAlignment="1">
      <alignment vertical="center"/>
    </xf>
    <xf numFmtId="38" fontId="42" fillId="21" borderId="259" xfId="1" applyFont="1" applyFill="1" applyBorder="1" applyAlignment="1">
      <alignment vertical="center"/>
    </xf>
    <xf numFmtId="38" fontId="42" fillId="21" borderId="226" xfId="1" applyFont="1" applyFill="1" applyBorder="1" applyAlignment="1">
      <alignment vertical="center"/>
    </xf>
    <xf numFmtId="38" fontId="42" fillId="21" borderId="269" xfId="1" applyFont="1" applyFill="1" applyBorder="1" applyAlignment="1">
      <alignment vertical="center"/>
    </xf>
    <xf numFmtId="38" fontId="42" fillId="21" borderId="270" xfId="1" applyFont="1" applyFill="1" applyBorder="1" applyAlignment="1">
      <alignment vertical="center"/>
    </xf>
    <xf numFmtId="38" fontId="42" fillId="21" borderId="236" xfId="1" applyFont="1" applyFill="1" applyBorder="1">
      <alignment vertical="center"/>
    </xf>
    <xf numFmtId="38" fontId="41" fillId="21" borderId="259" xfId="1" applyFont="1" applyFill="1" applyBorder="1">
      <alignment vertical="center"/>
    </xf>
    <xf numFmtId="38" fontId="41" fillId="21" borderId="226" xfId="1" applyFont="1" applyFill="1" applyBorder="1">
      <alignment vertical="center"/>
    </xf>
    <xf numFmtId="181" fontId="40" fillId="21" borderId="140" xfId="0" applyNumberFormat="1" applyFont="1" applyFill="1" applyBorder="1" applyAlignment="1">
      <alignment vertical="center"/>
    </xf>
    <xf numFmtId="181" fontId="43" fillId="21" borderId="259" xfId="0" applyNumberFormat="1" applyFont="1" applyFill="1" applyBorder="1" applyAlignment="1">
      <alignment vertical="center"/>
    </xf>
    <xf numFmtId="38" fontId="45" fillId="21" borderId="239" xfId="1" applyFont="1" applyFill="1" applyBorder="1">
      <alignment vertical="center"/>
    </xf>
    <xf numFmtId="38" fontId="45" fillId="21" borderId="271" xfId="1" applyFont="1" applyFill="1" applyBorder="1">
      <alignment vertical="center"/>
    </xf>
    <xf numFmtId="9" fontId="43" fillId="21" borderId="271" xfId="2" applyFont="1" applyFill="1" applyBorder="1" applyAlignment="1">
      <alignment horizontal="left" vertical="center"/>
    </xf>
    <xf numFmtId="178" fontId="42" fillId="21" borderId="114" xfId="2" applyNumberFormat="1" applyFont="1" applyFill="1" applyBorder="1">
      <alignment vertical="center"/>
    </xf>
    <xf numFmtId="178" fontId="42" fillId="21" borderId="140" xfId="2" applyNumberFormat="1" applyFont="1" applyFill="1" applyBorder="1">
      <alignment vertical="center"/>
    </xf>
    <xf numFmtId="178" fontId="42" fillId="21" borderId="259" xfId="2" applyNumberFormat="1" applyFont="1" applyFill="1" applyBorder="1">
      <alignment vertical="center"/>
    </xf>
    <xf numFmtId="178" fontId="41" fillId="15" borderId="226" xfId="2" applyNumberFormat="1" applyFont="1" applyFill="1" applyBorder="1" applyProtection="1">
      <alignment vertical="center"/>
      <protection locked="0"/>
    </xf>
    <xf numFmtId="178" fontId="41" fillId="21" borderId="260" xfId="2" applyNumberFormat="1" applyFont="1" applyFill="1" applyBorder="1">
      <alignment vertical="center"/>
    </xf>
    <xf numFmtId="178" fontId="42" fillId="21" borderId="228" xfId="2" applyNumberFormat="1" applyFont="1" applyFill="1" applyBorder="1">
      <alignment vertical="center"/>
    </xf>
    <xf numFmtId="38" fontId="41" fillId="21" borderId="228" xfId="1" applyFont="1" applyFill="1" applyBorder="1">
      <alignment vertical="center"/>
    </xf>
    <xf numFmtId="9" fontId="43" fillId="10" borderId="302" xfId="2" applyFont="1" applyFill="1" applyBorder="1" applyAlignment="1" applyProtection="1">
      <alignment horizontal="right" vertical="center"/>
      <protection locked="0"/>
    </xf>
    <xf numFmtId="1" fontId="43" fillId="10" borderId="228" xfId="0" applyNumberFormat="1" applyFont="1" applyFill="1" applyBorder="1" applyAlignment="1" applyProtection="1">
      <alignment horizontal="right" vertical="center"/>
      <protection locked="0"/>
    </xf>
    <xf numFmtId="9" fontId="43" fillId="10" borderId="228" xfId="2" applyFont="1" applyFill="1" applyBorder="1" applyAlignment="1" applyProtection="1">
      <alignment horizontal="right" vertical="center"/>
      <protection locked="0"/>
    </xf>
    <xf numFmtId="1" fontId="43" fillId="10" borderId="141" xfId="0" applyNumberFormat="1" applyFont="1" applyFill="1" applyBorder="1" applyAlignment="1" applyProtection="1">
      <alignment horizontal="right" vertical="center"/>
      <protection locked="0"/>
    </xf>
    <xf numFmtId="9" fontId="43" fillId="15" borderId="302" xfId="2" applyFont="1" applyFill="1" applyBorder="1" applyAlignment="1" applyProtection="1">
      <alignment horizontal="right" vertical="center"/>
      <protection locked="0"/>
    </xf>
    <xf numFmtId="1" fontId="43" fillId="15" borderId="228" xfId="0" applyNumberFormat="1" applyFont="1" applyFill="1" applyBorder="1" applyAlignment="1" applyProtection="1">
      <alignment horizontal="right" vertical="center"/>
      <protection locked="0"/>
    </xf>
    <xf numFmtId="9" fontId="43" fillId="15" borderId="228" xfId="2" applyFont="1" applyFill="1" applyBorder="1" applyAlignment="1" applyProtection="1">
      <alignment horizontal="right" vertical="center"/>
      <protection locked="0"/>
    </xf>
    <xf numFmtId="1" fontId="43" fillId="15" borderId="141" xfId="0" applyNumberFormat="1" applyFont="1" applyFill="1" applyBorder="1" applyAlignment="1" applyProtection="1">
      <alignment horizontal="right" vertical="center"/>
      <protection locked="0"/>
    </xf>
    <xf numFmtId="38" fontId="42" fillId="21" borderId="296" xfId="1" applyFont="1" applyFill="1" applyBorder="1" applyAlignment="1">
      <alignment vertical="center"/>
    </xf>
    <xf numFmtId="38" fontId="42" fillId="21" borderId="297" xfId="1" applyFont="1" applyFill="1" applyBorder="1" applyAlignment="1">
      <alignment vertical="center"/>
    </xf>
    <xf numFmtId="38" fontId="42" fillId="21" borderId="298" xfId="1" applyFont="1" applyFill="1" applyBorder="1" applyAlignment="1">
      <alignment vertical="center"/>
    </xf>
    <xf numFmtId="38" fontId="40" fillId="21" borderId="299" xfId="1" applyFont="1" applyFill="1" applyBorder="1" applyAlignment="1">
      <alignment vertical="center"/>
    </xf>
    <xf numFmtId="38" fontId="43" fillId="21" borderId="300" xfId="1" applyFont="1" applyFill="1" applyBorder="1" applyAlignment="1">
      <alignment vertical="center"/>
    </xf>
    <xf numFmtId="38" fontId="43" fillId="21" borderId="301" xfId="1" applyFont="1" applyFill="1" applyBorder="1" applyAlignment="1">
      <alignment vertical="center"/>
    </xf>
    <xf numFmtId="38" fontId="42" fillId="21" borderId="263" xfId="1" applyFont="1" applyFill="1" applyBorder="1" applyAlignment="1">
      <alignment vertical="center" wrapText="1"/>
    </xf>
    <xf numFmtId="38" fontId="42" fillId="21" borderId="264" xfId="1" applyFont="1" applyFill="1" applyBorder="1" applyAlignment="1">
      <alignment vertical="center" wrapText="1"/>
    </xf>
    <xf numFmtId="38" fontId="42" fillId="21" borderId="191" xfId="1" applyFont="1" applyFill="1" applyBorder="1" applyAlignment="1">
      <alignment vertical="center" wrapText="1"/>
    </xf>
    <xf numFmtId="176" fontId="41" fillId="9" borderId="230" xfId="1" applyNumberFormat="1" applyFont="1" applyFill="1" applyBorder="1" applyProtection="1">
      <alignment vertical="center"/>
      <protection locked="0"/>
    </xf>
    <xf numFmtId="0" fontId="96" fillId="16" borderId="114" xfId="0" applyFont="1" applyFill="1" applyBorder="1" applyProtection="1">
      <alignment vertical="center"/>
    </xf>
    <xf numFmtId="0" fontId="13" fillId="16" borderId="29" xfId="0" applyFont="1" applyFill="1" applyBorder="1" applyProtection="1">
      <alignment vertical="center"/>
    </xf>
    <xf numFmtId="0" fontId="68" fillId="16" borderId="122" xfId="0" applyFont="1" applyFill="1" applyBorder="1" applyAlignment="1" applyProtection="1">
      <alignment horizontal="center" vertical="center"/>
    </xf>
    <xf numFmtId="0" fontId="67" fillId="16" borderId="31" xfId="0" applyFont="1" applyFill="1" applyBorder="1" applyAlignment="1" applyProtection="1">
      <alignment vertical="center"/>
    </xf>
    <xf numFmtId="0" fontId="67" fillId="16" borderId="6" xfId="0" applyFont="1" applyFill="1" applyBorder="1" applyAlignment="1" applyProtection="1">
      <alignment horizontal="center" vertical="center"/>
    </xf>
    <xf numFmtId="0" fontId="68" fillId="16" borderId="48" xfId="0" applyFont="1" applyFill="1" applyBorder="1" applyAlignment="1" applyProtection="1">
      <alignment horizontal="center" vertical="center"/>
    </xf>
    <xf numFmtId="0" fontId="61" fillId="21" borderId="303" xfId="0" applyFont="1" applyFill="1" applyBorder="1" applyProtection="1">
      <alignment vertical="center"/>
    </xf>
    <xf numFmtId="0" fontId="66" fillId="21" borderId="266" xfId="0" applyFont="1" applyFill="1" applyBorder="1" applyAlignment="1" applyProtection="1">
      <alignment horizontal="right" vertical="center"/>
    </xf>
    <xf numFmtId="0" fontId="61" fillId="21" borderId="304" xfId="0" applyFont="1" applyFill="1" applyBorder="1" applyProtection="1">
      <alignment vertical="center"/>
    </xf>
    <xf numFmtId="38" fontId="66" fillId="21" borderId="6" xfId="1" applyFont="1" applyFill="1" applyBorder="1" applyAlignment="1" applyProtection="1">
      <alignment horizontal="right" vertical="center"/>
    </xf>
    <xf numFmtId="0" fontId="61" fillId="21" borderId="305" xfId="0" applyFont="1" applyFill="1" applyBorder="1" applyProtection="1">
      <alignment vertical="center"/>
    </xf>
    <xf numFmtId="0" fontId="61" fillId="21" borderId="306" xfId="0" applyFont="1" applyFill="1" applyBorder="1" applyProtection="1">
      <alignment vertical="center"/>
    </xf>
    <xf numFmtId="38" fontId="66" fillId="21" borderId="5" xfId="1" applyFont="1" applyFill="1" applyBorder="1" applyProtection="1">
      <alignment vertical="center"/>
    </xf>
    <xf numFmtId="0" fontId="61" fillId="21" borderId="125" xfId="0" applyFont="1" applyFill="1" applyBorder="1" applyProtection="1">
      <alignment vertical="center"/>
    </xf>
    <xf numFmtId="0" fontId="66" fillId="21" borderId="257" xfId="0" applyFont="1" applyFill="1" applyBorder="1" applyAlignment="1" applyProtection="1">
      <alignment horizontal="right" vertical="center"/>
    </xf>
    <xf numFmtId="0" fontId="0" fillId="21" borderId="0" xfId="0" applyFill="1" applyProtection="1">
      <alignment vertical="center"/>
    </xf>
    <xf numFmtId="40" fontId="7" fillId="9" borderId="141" xfId="1" applyNumberFormat="1" applyFont="1" applyFill="1" applyBorder="1" applyAlignment="1" applyProtection="1">
      <alignment horizontal="right" vertical="center"/>
    </xf>
    <xf numFmtId="38" fontId="66" fillId="21" borderId="23" xfId="1" applyFont="1" applyFill="1" applyBorder="1" applyAlignment="1" applyProtection="1">
      <alignment vertical="center"/>
    </xf>
    <xf numFmtId="38" fontId="66" fillId="21" borderId="25" xfId="1" applyFont="1" applyFill="1" applyBorder="1" applyAlignment="1" applyProtection="1">
      <alignment vertical="center"/>
    </xf>
    <xf numFmtId="0" fontId="64" fillId="9" borderId="244" xfId="0" applyFont="1" applyFill="1" applyBorder="1">
      <alignment vertical="center"/>
    </xf>
    <xf numFmtId="0" fontId="0" fillId="9" borderId="245" xfId="0" applyFill="1" applyBorder="1">
      <alignment vertical="center"/>
    </xf>
    <xf numFmtId="0" fontId="0" fillId="9" borderId="246" xfId="0" applyFill="1" applyBorder="1">
      <alignment vertical="center"/>
    </xf>
    <xf numFmtId="0" fontId="2" fillId="15" borderId="0" xfId="0" applyFont="1" applyFill="1" applyBorder="1">
      <alignment vertical="center"/>
    </xf>
    <xf numFmtId="0" fontId="0" fillId="9" borderId="247" xfId="0" applyFill="1" applyBorder="1">
      <alignment vertical="center"/>
    </xf>
    <xf numFmtId="0" fontId="0" fillId="9" borderId="0" xfId="0" applyFill="1" applyBorder="1">
      <alignment vertical="center"/>
    </xf>
    <xf numFmtId="0" fontId="0" fillId="9" borderId="248" xfId="0" applyFill="1" applyBorder="1">
      <alignment vertical="center"/>
    </xf>
    <xf numFmtId="0" fontId="0" fillId="9" borderId="247" xfId="0" applyFill="1" applyBorder="1" applyAlignment="1">
      <alignment vertical="center"/>
    </xf>
    <xf numFmtId="0" fontId="0" fillId="9" borderId="0" xfId="0" applyFill="1" applyBorder="1" applyAlignment="1">
      <alignment vertical="center"/>
    </xf>
    <xf numFmtId="0" fontId="0" fillId="9" borderId="248" xfId="0" applyFill="1" applyBorder="1" applyAlignment="1">
      <alignment vertical="center"/>
    </xf>
    <xf numFmtId="0" fontId="0" fillId="9" borderId="247" xfId="0" applyFill="1" applyBorder="1" applyAlignment="1">
      <alignment horizontal="left" vertical="center"/>
    </xf>
    <xf numFmtId="0" fontId="0" fillId="9" borderId="0" xfId="0" applyFill="1" applyBorder="1" applyAlignment="1">
      <alignment horizontal="left" vertical="center"/>
    </xf>
    <xf numFmtId="0" fontId="0" fillId="9" borderId="248" xfId="0" applyFill="1" applyBorder="1" applyAlignment="1">
      <alignment horizontal="left" vertical="center"/>
    </xf>
    <xf numFmtId="0" fontId="0" fillId="9" borderId="249" xfId="0" applyFill="1" applyBorder="1">
      <alignment vertical="center"/>
    </xf>
    <xf numFmtId="0" fontId="0" fillId="9" borderId="250" xfId="0" applyFill="1" applyBorder="1">
      <alignment vertical="center"/>
    </xf>
    <xf numFmtId="0" fontId="0" fillId="9" borderId="251" xfId="0" applyFill="1" applyBorder="1">
      <alignment vertical="center"/>
    </xf>
    <xf numFmtId="0" fontId="72" fillId="15" borderId="0" xfId="0" applyFont="1" applyFill="1">
      <alignment vertical="center"/>
    </xf>
    <xf numFmtId="0" fontId="72" fillId="15" borderId="0" xfId="0" applyFont="1" applyFill="1" applyBorder="1">
      <alignment vertical="center"/>
    </xf>
    <xf numFmtId="38" fontId="61" fillId="15" borderId="0" xfId="1" applyFont="1" applyFill="1" applyBorder="1" applyAlignment="1" applyProtection="1">
      <alignment horizontal="left" vertical="center"/>
    </xf>
    <xf numFmtId="0" fontId="3" fillId="0" borderId="23" xfId="0" applyFont="1" applyFill="1" applyBorder="1" applyAlignment="1" applyProtection="1"/>
    <xf numFmtId="0" fontId="9" fillId="0" borderId="0" xfId="0" applyFont="1" applyFill="1" applyBorder="1" applyAlignment="1" applyProtection="1"/>
    <xf numFmtId="0" fontId="3" fillId="0" borderId="52" xfId="0" applyFont="1" applyFill="1" applyBorder="1" applyAlignment="1" applyProtection="1"/>
    <xf numFmtId="0" fontId="9" fillId="0" borderId="123" xfId="0" applyFont="1" applyFill="1" applyBorder="1" applyAlignment="1" applyProtection="1"/>
    <xf numFmtId="179" fontId="3" fillId="0" borderId="256" xfId="0" applyNumberFormat="1" applyFont="1" applyBorder="1" applyAlignment="1" applyProtection="1"/>
    <xf numFmtId="0" fontId="3" fillId="0" borderId="65" xfId="0" applyFont="1" applyFill="1" applyBorder="1" applyAlignment="1" applyProtection="1"/>
    <xf numFmtId="0" fontId="3" fillId="0" borderId="66" xfId="0" applyFont="1" applyFill="1" applyBorder="1" applyAlignment="1" applyProtection="1"/>
    <xf numFmtId="0" fontId="3" fillId="0" borderId="0" xfId="0" applyFont="1" applyFill="1" applyBorder="1" applyAlignment="1" applyProtection="1"/>
    <xf numFmtId="0" fontId="3" fillId="0" borderId="123" xfId="0" applyFont="1" applyFill="1" applyBorder="1" applyAlignment="1" applyProtection="1"/>
    <xf numFmtId="0" fontId="3" fillId="0" borderId="83" xfId="0" applyFont="1" applyFill="1" applyBorder="1" applyAlignment="1" applyProtection="1"/>
    <xf numFmtId="0" fontId="3" fillId="0" borderId="48" xfId="0" applyFont="1" applyFill="1" applyBorder="1" applyAlignment="1" applyProtection="1"/>
    <xf numFmtId="1" fontId="41" fillId="15" borderId="307" xfId="0" applyNumberFormat="1" applyFont="1" applyFill="1" applyBorder="1" applyAlignment="1" applyProtection="1">
      <alignment horizontal="right" vertical="center"/>
      <protection locked="0"/>
    </xf>
    <xf numFmtId="0" fontId="45" fillId="10" borderId="0" xfId="0" applyFont="1" applyFill="1" applyBorder="1">
      <alignment vertical="center"/>
    </xf>
    <xf numFmtId="1" fontId="41" fillId="15" borderId="308" xfId="0" applyNumberFormat="1" applyFont="1" applyFill="1" applyBorder="1" applyAlignment="1" applyProtection="1">
      <alignment horizontal="right" vertical="center"/>
      <protection locked="0"/>
    </xf>
    <xf numFmtId="9" fontId="41" fillId="15" borderId="22" xfId="2" applyFont="1" applyFill="1" applyBorder="1" applyAlignment="1" applyProtection="1">
      <alignment horizontal="right" vertical="center"/>
      <protection locked="0"/>
    </xf>
    <xf numFmtId="1" fontId="41" fillId="15" borderId="22" xfId="0" applyNumberFormat="1" applyFont="1" applyFill="1" applyBorder="1" applyAlignment="1" applyProtection="1">
      <alignment horizontal="right" vertical="center"/>
      <protection locked="0"/>
    </xf>
    <xf numFmtId="0" fontId="2" fillId="14" borderId="104" xfId="0" applyFont="1" applyFill="1" applyBorder="1" applyAlignment="1" applyProtection="1">
      <alignment horizontal="center" vertical="center"/>
    </xf>
    <xf numFmtId="0" fontId="98" fillId="14" borderId="49" xfId="0" applyFont="1" applyFill="1" applyBorder="1" applyAlignment="1" applyProtection="1">
      <alignment horizontal="center" vertical="center"/>
    </xf>
    <xf numFmtId="0" fontId="0" fillId="21" borderId="0" xfId="0" applyFill="1" applyAlignment="1">
      <alignment horizontal="right" vertical="center"/>
    </xf>
    <xf numFmtId="0" fontId="27" fillId="21" borderId="0" xfId="0" applyFont="1" applyFill="1">
      <alignment vertical="center"/>
    </xf>
    <xf numFmtId="0" fontId="8" fillId="21" borderId="0" xfId="0" applyFont="1" applyFill="1" applyBorder="1" applyProtection="1">
      <alignment vertical="center"/>
    </xf>
    <xf numFmtId="38" fontId="97" fillId="26" borderId="256" xfId="1" applyFont="1" applyFill="1" applyBorder="1" applyProtection="1">
      <alignment vertical="center"/>
      <protection locked="0"/>
    </xf>
    <xf numFmtId="0" fontId="99" fillId="0" borderId="0" xfId="0" applyFont="1">
      <alignment vertical="center"/>
    </xf>
    <xf numFmtId="0" fontId="90" fillId="0" borderId="0" xfId="0" applyFont="1">
      <alignment vertical="center"/>
    </xf>
    <xf numFmtId="0" fontId="87" fillId="0" borderId="0" xfId="0" applyFont="1">
      <alignment vertical="center"/>
    </xf>
    <xf numFmtId="0" fontId="83" fillId="14" borderId="0" xfId="0" applyFont="1" applyFill="1">
      <alignment vertical="center"/>
    </xf>
    <xf numFmtId="0" fontId="100" fillId="21" borderId="0" xfId="0" applyFont="1" applyFill="1">
      <alignment vertical="center"/>
    </xf>
    <xf numFmtId="176" fontId="7" fillId="9" borderId="280" xfId="1" applyNumberFormat="1" applyFont="1" applyFill="1" applyBorder="1" applyAlignment="1" applyProtection="1">
      <alignment horizontal="right" vertical="center"/>
    </xf>
    <xf numFmtId="38" fontId="7" fillId="9" borderId="148" xfId="1" applyFont="1" applyFill="1" applyBorder="1" applyAlignment="1" applyProtection="1">
      <alignment horizontal="right" vertical="center"/>
    </xf>
    <xf numFmtId="38" fontId="43" fillId="10" borderId="229" xfId="0" applyNumberFormat="1" applyFont="1" applyFill="1" applyBorder="1" applyAlignment="1" applyProtection="1">
      <alignment horizontal="right" vertical="center"/>
      <protection locked="0"/>
    </xf>
    <xf numFmtId="0" fontId="0" fillId="0" borderId="0" xfId="0" applyFill="1">
      <alignment vertical="center"/>
    </xf>
    <xf numFmtId="0" fontId="46" fillId="0" borderId="0" xfId="8" applyFont="1" applyFill="1" applyAlignment="1">
      <alignment vertical="center"/>
    </xf>
    <xf numFmtId="38" fontId="46" fillId="0" borderId="0" xfId="1" applyFont="1" applyFill="1" applyAlignment="1">
      <alignment vertical="center" wrapText="1"/>
    </xf>
    <xf numFmtId="178" fontId="101" fillId="0" borderId="0" xfId="11" applyNumberFormat="1" applyFill="1" applyAlignment="1">
      <alignment vertical="center"/>
    </xf>
    <xf numFmtId="178" fontId="0" fillId="9" borderId="0" xfId="10" applyNumberFormat="1" applyFont="1" applyFill="1">
      <alignment vertical="center"/>
    </xf>
    <xf numFmtId="9" fontId="47" fillId="27" borderId="0" xfId="0" applyNumberFormat="1" applyFont="1" applyFill="1" applyBorder="1">
      <alignment vertical="center"/>
    </xf>
    <xf numFmtId="9" fontId="47" fillId="27" borderId="252" xfId="0" applyNumberFormat="1" applyFont="1" applyFill="1" applyBorder="1">
      <alignment vertical="center"/>
    </xf>
    <xf numFmtId="0" fontId="36" fillId="0" borderId="252" xfId="0" applyFont="1" applyFill="1" applyBorder="1" applyAlignment="1">
      <alignment horizontal="left" vertical="center"/>
    </xf>
    <xf numFmtId="38" fontId="46" fillId="0" borderId="252" xfId="1" applyFont="1" applyBorder="1">
      <alignment vertical="center"/>
    </xf>
    <xf numFmtId="0" fontId="36" fillId="0" borderId="265" xfId="0" applyFont="1" applyFill="1" applyBorder="1" applyAlignment="1">
      <alignment horizontal="left" vertical="center"/>
    </xf>
    <xf numFmtId="0" fontId="46" fillId="0" borderId="265" xfId="0" applyFont="1" applyBorder="1">
      <alignment vertical="center"/>
    </xf>
    <xf numFmtId="0" fontId="22" fillId="0" borderId="266" xfId="0" applyFont="1" applyFill="1" applyBorder="1" applyAlignment="1"/>
    <xf numFmtId="38" fontId="46" fillId="0" borderId="265" xfId="1" applyFont="1" applyBorder="1">
      <alignment vertical="center"/>
    </xf>
    <xf numFmtId="0" fontId="36" fillId="27" borderId="0" xfId="0" applyFont="1" applyFill="1" applyBorder="1" applyAlignment="1">
      <alignment horizontal="left" vertical="center"/>
    </xf>
    <xf numFmtId="0" fontId="46" fillId="27" borderId="0" xfId="0" applyFont="1" applyFill="1" applyBorder="1">
      <alignment vertical="center"/>
    </xf>
    <xf numFmtId="0" fontId="46" fillId="27" borderId="16" xfId="0" applyFont="1" applyFill="1" applyBorder="1">
      <alignment vertical="center"/>
    </xf>
    <xf numFmtId="38" fontId="46" fillId="27" borderId="0" xfId="1" applyFont="1" applyFill="1" applyBorder="1">
      <alignment vertical="center"/>
    </xf>
    <xf numFmtId="38" fontId="46" fillId="27" borderId="51" xfId="1" applyFont="1" applyFill="1" applyBorder="1">
      <alignment vertical="center"/>
    </xf>
    <xf numFmtId="38" fontId="46" fillId="27" borderId="174" xfId="1" applyFont="1" applyFill="1" applyBorder="1">
      <alignment vertical="center"/>
    </xf>
    <xf numFmtId="0" fontId="46" fillId="27" borderId="0" xfId="0" applyFont="1" applyFill="1">
      <alignment vertical="center"/>
    </xf>
    <xf numFmtId="0" fontId="46" fillId="27" borderId="23" xfId="0" applyFont="1" applyFill="1" applyBorder="1">
      <alignment vertical="center"/>
    </xf>
    <xf numFmtId="38" fontId="46" fillId="27" borderId="183" xfId="1" applyFont="1" applyFill="1" applyBorder="1" applyAlignment="1"/>
    <xf numFmtId="9" fontId="55" fillId="27" borderId="0" xfId="0" applyNumberFormat="1" applyFont="1" applyFill="1" applyBorder="1">
      <alignment vertical="center"/>
    </xf>
    <xf numFmtId="0" fontId="36" fillId="27" borderId="252" xfId="0" applyFont="1" applyFill="1" applyBorder="1" applyAlignment="1">
      <alignment horizontal="left" vertical="center"/>
    </xf>
    <xf numFmtId="0" fontId="46" fillId="0" borderId="252" xfId="0" applyFont="1" applyBorder="1">
      <alignment vertical="center"/>
    </xf>
    <xf numFmtId="0" fontId="36" fillId="27" borderId="0" xfId="0" applyFont="1" applyFill="1" applyBorder="1" applyAlignment="1"/>
    <xf numFmtId="9" fontId="47" fillId="27" borderId="6" xfId="0" applyNumberFormat="1" applyFont="1" applyFill="1" applyBorder="1">
      <alignment vertical="center"/>
    </xf>
    <xf numFmtId="0" fontId="47" fillId="27" borderId="0" xfId="0" applyFont="1" applyFill="1" applyBorder="1">
      <alignment vertical="center"/>
    </xf>
    <xf numFmtId="0" fontId="47" fillId="27" borderId="23" xfId="0" applyFont="1" applyFill="1" applyBorder="1">
      <alignment vertical="center"/>
    </xf>
    <xf numFmtId="0" fontId="47" fillId="27" borderId="25" xfId="0" applyFont="1" applyFill="1" applyBorder="1">
      <alignment vertical="center"/>
    </xf>
    <xf numFmtId="0" fontId="36" fillId="0" borderId="0" xfId="0" applyFont="1" applyFill="1" applyBorder="1" applyAlignment="1">
      <alignment horizontal="center"/>
    </xf>
    <xf numFmtId="0" fontId="46" fillId="0" borderId="0" xfId="0" applyFont="1" applyFill="1">
      <alignment vertical="center"/>
    </xf>
    <xf numFmtId="0" fontId="22" fillId="0" borderId="23" xfId="0" applyFont="1" applyFill="1" applyBorder="1" applyAlignment="1">
      <alignment horizontal="left"/>
    </xf>
    <xf numFmtId="0" fontId="24" fillId="0" borderId="16" xfId="0" applyFont="1" applyFill="1" applyBorder="1" applyAlignment="1">
      <alignment horizontal="left"/>
    </xf>
    <xf numFmtId="38" fontId="22" fillId="0" borderId="0" xfId="1" applyFont="1" applyFill="1" applyBorder="1" applyAlignment="1">
      <alignment horizontal="right"/>
    </xf>
    <xf numFmtId="179" fontId="22" fillId="0" borderId="0" xfId="0" applyNumberFormat="1" applyFont="1" applyFill="1" applyBorder="1" applyAlignment="1">
      <alignment horizontal="right"/>
    </xf>
    <xf numFmtId="179" fontId="22" fillId="0" borderId="309" xfId="0" applyNumberFormat="1" applyFont="1" applyFill="1" applyBorder="1" applyAlignment="1">
      <alignment horizontal="right"/>
    </xf>
    <xf numFmtId="38" fontId="22" fillId="0" borderId="174" xfId="1" applyFont="1" applyBorder="1" applyAlignment="1"/>
    <xf numFmtId="0" fontId="36" fillId="0" borderId="267" xfId="0" applyFont="1" applyFill="1" applyBorder="1" applyAlignment="1"/>
    <xf numFmtId="0" fontId="36" fillId="0" borderId="265" xfId="0" applyFont="1" applyFill="1" applyBorder="1" applyAlignment="1"/>
    <xf numFmtId="38" fontId="24" fillId="0" borderId="265" xfId="1" applyFont="1" applyFill="1" applyBorder="1" applyAlignment="1"/>
    <xf numFmtId="176" fontId="24" fillId="0" borderId="265" xfId="0" applyNumberFormat="1" applyFont="1" applyFill="1" applyBorder="1" applyAlignment="1"/>
    <xf numFmtId="176" fontId="24" fillId="0" borderId="60" xfId="1" applyNumberFormat="1" applyFont="1" applyBorder="1" applyAlignment="1"/>
    <xf numFmtId="178" fontId="0" fillId="10" borderId="0" xfId="10" applyNumberFormat="1" applyFont="1" applyFill="1">
      <alignment vertical="center"/>
    </xf>
    <xf numFmtId="0" fontId="14" fillId="16" borderId="1" xfId="3" applyNumberFormat="1" applyFont="1" applyFill="1" applyBorder="1" applyAlignment="1">
      <alignment horizontal="center"/>
    </xf>
    <xf numFmtId="0" fontId="13" fillId="16" borderId="281" xfId="0" applyFont="1" applyFill="1" applyBorder="1" applyAlignment="1"/>
    <xf numFmtId="0" fontId="13" fillId="16" borderId="265" xfId="0" applyFont="1" applyFill="1" applyBorder="1" applyAlignment="1"/>
    <xf numFmtId="38" fontId="14" fillId="16" borderId="265" xfId="0" applyNumberFormat="1" applyFont="1" applyFill="1" applyBorder="1" applyAlignment="1"/>
    <xf numFmtId="38" fontId="14" fillId="16" borderId="43" xfId="0" applyNumberFormat="1" applyFont="1" applyFill="1" applyBorder="1" applyAlignment="1"/>
    <xf numFmtId="0" fontId="3" fillId="0" borderId="1" xfId="0" applyFont="1" applyFill="1" applyBorder="1" applyAlignment="1"/>
    <xf numFmtId="0" fontId="16" fillId="0" borderId="1" xfId="0" applyFont="1" applyFill="1" applyBorder="1" applyAlignment="1">
      <alignment horizontal="center"/>
    </xf>
    <xf numFmtId="0" fontId="2" fillId="0" borderId="1" xfId="3" applyNumberFormat="1" applyFont="1" applyFill="1" applyBorder="1" applyAlignment="1">
      <alignment horizontal="center"/>
    </xf>
    <xf numFmtId="9" fontId="2" fillId="0" borderId="1" xfId="2" applyFont="1" applyFill="1" applyBorder="1" applyAlignment="1">
      <alignment horizontal="right"/>
    </xf>
    <xf numFmtId="0" fontId="14" fillId="16" borderId="265" xfId="0" applyFont="1" applyFill="1" applyBorder="1" applyAlignment="1">
      <alignment horizontal="center"/>
    </xf>
    <xf numFmtId="0" fontId="14" fillId="16" borderId="265" xfId="3" applyNumberFormat="1" applyFont="1" applyFill="1" applyBorder="1" applyAlignment="1">
      <alignment horizontal="center"/>
    </xf>
    <xf numFmtId="9" fontId="14" fillId="16" borderId="265" xfId="2" applyFont="1" applyFill="1" applyBorder="1" applyAlignment="1">
      <alignment horizontal="right"/>
    </xf>
    <xf numFmtId="9" fontId="14" fillId="16" borderId="43" xfId="2" applyFont="1" applyFill="1" applyBorder="1" applyAlignment="1">
      <alignment horizontal="right"/>
    </xf>
    <xf numFmtId="0" fontId="2" fillId="0" borderId="1" xfId="0" applyFont="1" applyFill="1" applyBorder="1" applyAlignment="1"/>
    <xf numFmtId="176" fontId="2" fillId="0" borderId="1" xfId="3" applyNumberFormat="1" applyFont="1" applyFill="1" applyBorder="1" applyAlignment="1">
      <alignment horizontal="right"/>
    </xf>
    <xf numFmtId="176" fontId="2" fillId="0" borderId="1" xfId="1" applyNumberFormat="1" applyFont="1" applyFill="1" applyBorder="1" applyAlignment="1"/>
    <xf numFmtId="0" fontId="13" fillId="14" borderId="281" xfId="0" applyFont="1" applyFill="1" applyBorder="1" applyAlignment="1"/>
    <xf numFmtId="0" fontId="13" fillId="14" borderId="265" xfId="0" applyFont="1" applyFill="1" applyBorder="1" applyAlignment="1"/>
    <xf numFmtId="38" fontId="14" fillId="14" borderId="265" xfId="0" applyNumberFormat="1" applyFont="1" applyFill="1" applyBorder="1" applyAlignment="1"/>
    <xf numFmtId="0" fontId="3" fillId="0" borderId="1" xfId="0" applyFont="1" applyBorder="1" applyAlignment="1"/>
    <xf numFmtId="38" fontId="7" fillId="0" borderId="1" xfId="1" applyFont="1" applyBorder="1">
      <alignment vertical="center"/>
    </xf>
    <xf numFmtId="38" fontId="20" fillId="0" borderId="1" xfId="1" applyFont="1" applyBorder="1">
      <alignment vertical="center"/>
    </xf>
    <xf numFmtId="0" fontId="13" fillId="7" borderId="281" xfId="0" applyFont="1" applyFill="1" applyBorder="1" applyAlignment="1"/>
    <xf numFmtId="0" fontId="13" fillId="7" borderId="265" xfId="0" applyFont="1" applyFill="1" applyBorder="1" applyAlignment="1"/>
    <xf numFmtId="38" fontId="14" fillId="7" borderId="265" xfId="0" applyNumberFormat="1" applyFont="1" applyFill="1" applyBorder="1" applyAlignment="1"/>
    <xf numFmtId="38" fontId="10" fillId="0" borderId="1" xfId="1" applyFont="1" applyBorder="1">
      <alignment vertical="center"/>
    </xf>
    <xf numFmtId="0" fontId="39" fillId="10" borderId="0" xfId="0" applyFont="1" applyFill="1" applyBorder="1" applyAlignment="1" applyProtection="1">
      <alignment horizontal="left" vertical="center"/>
    </xf>
    <xf numFmtId="0" fontId="45" fillId="10" borderId="0" xfId="0" applyFont="1" applyFill="1" applyBorder="1" applyAlignment="1" applyProtection="1">
      <alignment horizontal="left" vertical="center"/>
    </xf>
    <xf numFmtId="0" fontId="44" fillId="10" borderId="0" xfId="0" applyFont="1" applyFill="1" applyBorder="1" applyAlignment="1" applyProtection="1">
      <alignment horizontal="left" vertical="center"/>
    </xf>
    <xf numFmtId="0" fontId="45" fillId="10" borderId="0" xfId="0" applyFont="1" applyFill="1" applyBorder="1" applyAlignment="1">
      <alignment horizontal="left" vertical="center"/>
    </xf>
    <xf numFmtId="0" fontId="102" fillId="9" borderId="244" xfId="0" applyFont="1" applyFill="1" applyBorder="1">
      <alignment vertical="center"/>
    </xf>
    <xf numFmtId="0" fontId="39" fillId="9" borderId="247" xfId="0" applyFont="1" applyFill="1" applyBorder="1">
      <alignment vertical="center"/>
    </xf>
    <xf numFmtId="0" fontId="39" fillId="9" borderId="247" xfId="0" applyFont="1" applyFill="1" applyBorder="1" applyProtection="1">
      <alignment vertical="center"/>
    </xf>
    <xf numFmtId="1" fontId="43" fillId="10" borderId="308" xfId="0" applyNumberFormat="1" applyFont="1" applyFill="1" applyBorder="1" applyAlignment="1" applyProtection="1">
      <alignment horizontal="right" vertical="center"/>
      <protection locked="0"/>
    </xf>
    <xf numFmtId="9" fontId="43" fillId="10" borderId="310" xfId="2" applyFont="1" applyFill="1" applyBorder="1" applyAlignment="1" applyProtection="1">
      <alignment horizontal="right" vertical="center"/>
      <protection locked="0"/>
    </xf>
    <xf numFmtId="9" fontId="41" fillId="15" borderId="144" xfId="2" applyFont="1" applyFill="1" applyBorder="1" applyAlignment="1" applyProtection="1">
      <alignment horizontal="right" vertical="center"/>
      <protection locked="0"/>
    </xf>
    <xf numFmtId="1" fontId="43" fillId="10" borderId="311" xfId="0" applyNumberFormat="1" applyFont="1" applyFill="1" applyBorder="1" applyAlignment="1" applyProtection="1">
      <alignment horizontal="right" vertical="center"/>
      <protection locked="0"/>
    </xf>
    <xf numFmtId="0" fontId="0" fillId="0" borderId="0" xfId="0" applyFill="1" applyAlignment="1">
      <alignment horizontal="left" vertical="center"/>
    </xf>
    <xf numFmtId="14" fontId="0" fillId="0" borderId="0" xfId="0" applyNumberFormat="1" applyFill="1">
      <alignment vertical="center"/>
    </xf>
    <xf numFmtId="14" fontId="0" fillId="0" borderId="0" xfId="0" applyNumberFormat="1" applyFill="1" applyAlignment="1">
      <alignment vertical="center"/>
    </xf>
    <xf numFmtId="0" fontId="0" fillId="0" borderId="0" xfId="0" applyFill="1" applyAlignment="1"/>
    <xf numFmtId="0" fontId="0" fillId="0" borderId="0" xfId="0" quotePrefix="1" applyFill="1">
      <alignment vertical="center"/>
    </xf>
    <xf numFmtId="0" fontId="8" fillId="0" borderId="271" xfId="0" applyFont="1" applyBorder="1">
      <alignment vertical="center"/>
    </xf>
    <xf numFmtId="0" fontId="8" fillId="0" borderId="272" xfId="0" applyFont="1" applyBorder="1">
      <alignment vertical="center"/>
    </xf>
    <xf numFmtId="0" fontId="8" fillId="0" borderId="293" xfId="0" applyFont="1" applyBorder="1">
      <alignment vertical="center"/>
    </xf>
    <xf numFmtId="0" fontId="8" fillId="0" borderId="279" xfId="0" applyFont="1" applyBorder="1">
      <alignment vertical="center"/>
    </xf>
    <xf numFmtId="0" fontId="7" fillId="15" borderId="0" xfId="0" applyFont="1" applyFill="1">
      <alignment vertical="center"/>
    </xf>
    <xf numFmtId="0" fontId="8" fillId="15" borderId="0" xfId="0" applyFont="1" applyFill="1" applyAlignment="1">
      <alignment horizontal="right" vertical="center"/>
    </xf>
    <xf numFmtId="38" fontId="65" fillId="10" borderId="0" xfId="0" applyNumberFormat="1" applyFont="1" applyFill="1" applyBorder="1" applyAlignment="1" applyProtection="1">
      <alignment horizontal="right" vertical="center"/>
    </xf>
    <xf numFmtId="0" fontId="30" fillId="15" borderId="0" xfId="0" applyFont="1" applyFill="1" applyAlignment="1" applyProtection="1">
      <alignment horizontal="left" vertical="center"/>
    </xf>
    <xf numFmtId="0" fontId="30" fillId="15" borderId="0" xfId="0" applyFont="1" applyFill="1" applyAlignment="1">
      <alignment horizontal="left" vertical="center"/>
    </xf>
    <xf numFmtId="38" fontId="65" fillId="10" borderId="0" xfId="1" applyFont="1" applyFill="1" applyBorder="1" applyAlignment="1" applyProtection="1">
      <alignment horizontal="right" vertical="center"/>
    </xf>
    <xf numFmtId="0" fontId="65" fillId="10" borderId="0" xfId="0" applyFont="1" applyFill="1" applyBorder="1" applyAlignment="1" applyProtection="1">
      <alignment horizontal="right" vertical="center"/>
    </xf>
    <xf numFmtId="0" fontId="67" fillId="14" borderId="114" xfId="0" applyFont="1" applyFill="1" applyBorder="1" applyAlignment="1" applyProtection="1">
      <alignment horizontal="center" vertical="center"/>
    </xf>
    <xf numFmtId="0" fontId="67" fillId="14" borderId="122" xfId="0" applyFont="1" applyFill="1" applyBorder="1" applyAlignment="1" applyProtection="1">
      <alignment horizontal="center" vertical="center"/>
    </xf>
    <xf numFmtId="0" fontId="63" fillId="15" borderId="18" xfId="0" applyFont="1" applyFill="1" applyBorder="1" applyAlignment="1" applyProtection="1">
      <alignment horizontal="left" vertical="center" wrapText="1"/>
    </xf>
    <xf numFmtId="0" fontId="67" fillId="14" borderId="112" xfId="0" applyFont="1" applyFill="1" applyBorder="1" applyAlignment="1" applyProtection="1">
      <alignment horizontal="center" vertical="center" wrapText="1"/>
    </xf>
    <xf numFmtId="0" fontId="67" fillId="14" borderId="104" xfId="0" applyFont="1" applyFill="1" applyBorder="1" applyAlignment="1" applyProtection="1">
      <alignment horizontal="center" vertical="center" wrapText="1"/>
    </xf>
    <xf numFmtId="0" fontId="0" fillId="9" borderId="247" xfId="0" applyFill="1" applyBorder="1" applyAlignment="1" applyProtection="1">
      <alignment horizontal="left" vertical="top" wrapText="1"/>
    </xf>
    <xf numFmtId="0" fontId="0" fillId="9" borderId="0" xfId="0" applyFill="1" applyBorder="1" applyAlignment="1" applyProtection="1">
      <alignment horizontal="left" vertical="top" wrapText="1"/>
    </xf>
    <xf numFmtId="0" fontId="0" fillId="9" borderId="248" xfId="0" applyFill="1" applyBorder="1" applyAlignment="1" applyProtection="1">
      <alignment horizontal="left" vertical="top" wrapText="1"/>
    </xf>
    <xf numFmtId="0" fontId="14" fillId="16" borderId="1" xfId="0" applyFont="1" applyFill="1" applyBorder="1" applyAlignment="1">
      <alignment horizontal="center"/>
    </xf>
    <xf numFmtId="0" fontId="33" fillId="22" borderId="0" xfId="0" applyFont="1" applyFill="1" applyAlignment="1">
      <alignment horizontal="center" vertical="center" wrapText="1"/>
    </xf>
    <xf numFmtId="0" fontId="33" fillId="23" borderId="0" xfId="0" applyFont="1" applyFill="1" applyAlignment="1">
      <alignment horizontal="center" vertical="center" wrapText="1"/>
    </xf>
    <xf numFmtId="0" fontId="53" fillId="0" borderId="39" xfId="0" applyFont="1" applyBorder="1" applyAlignment="1">
      <alignment horizontal="center"/>
    </xf>
    <xf numFmtId="0" fontId="54" fillId="0" borderId="40" xfId="0" applyFont="1" applyBorder="1" applyAlignment="1">
      <alignment horizontal="center"/>
    </xf>
    <xf numFmtId="0" fontId="16" fillId="0" borderId="39" xfId="0" applyFont="1" applyBorder="1" applyAlignment="1">
      <alignment horizontal="center"/>
    </xf>
    <xf numFmtId="0" fontId="16" fillId="0" borderId="40" xfId="0" applyFont="1" applyBorder="1" applyAlignment="1">
      <alignment horizontal="center"/>
    </xf>
  </cellXfs>
  <cellStyles count="12">
    <cellStyle name="パーセント" xfId="2" builtinId="5"/>
    <cellStyle name="パーセント 2" xfId="10" xr:uid="{00000000-0005-0000-0000-000001000000}"/>
    <cellStyle name="パーセント 3" xfId="4" xr:uid="{00000000-0005-0000-0000-000002000000}"/>
    <cellStyle name="ハイパーリンク" xfId="11" builtinId="8"/>
    <cellStyle name="桁区切り" xfId="1" builtinId="6"/>
    <cellStyle name="桁区切り 2" xfId="6" xr:uid="{00000000-0005-0000-0000-000005000000}"/>
    <cellStyle name="桁区切り 5" xfId="3" xr:uid="{00000000-0005-0000-0000-000006000000}"/>
    <cellStyle name="標準" xfId="0" builtinId="0"/>
    <cellStyle name="標準 2" xfId="5" xr:uid="{00000000-0005-0000-0000-000008000000}"/>
    <cellStyle name="標準 3" xfId="7" xr:uid="{00000000-0005-0000-0000-000009000000}"/>
    <cellStyle name="標準 3 2" xfId="9" xr:uid="{00000000-0005-0000-0000-00000A000000}"/>
    <cellStyle name="標準 4" xfId="8" xr:uid="{00000000-0005-0000-0000-00000B000000}"/>
  </cellStyles>
  <dxfs count="7">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bgColor rgb="FFFF0000"/>
        </patternFill>
      </fill>
    </dxf>
    <dxf>
      <fill>
        <patternFill>
          <bgColor rgb="FFFF0000"/>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 Id="rId3" Target="../drawings/drawing4.xml" Type="http://schemas.openxmlformats.org/officeDocument/2006/relationships/chartUserShapes"/></Relationships>
</file>

<file path=xl/charts/_rels/chart10.xml.rels><?xml version="1.0" encoding="UTF-8" standalone="yes"?><Relationships xmlns="http://schemas.openxmlformats.org/package/2006/relationships"><Relationship Id="rId1" Target="style10.xml" Type="http://schemas.microsoft.com/office/2011/relationships/chartStyle"/><Relationship Id="rId2" Target="colors10.xml" Type="http://schemas.microsoft.com/office/2011/relationships/chartColorStyle"/><Relationship Id="rId3" Target="../drawings/drawing10.xml" Type="http://schemas.openxmlformats.org/officeDocument/2006/relationships/chartUserShapes"/></Relationships>
</file>

<file path=xl/charts/_rels/chart11.xml.rels><?xml version="1.0" encoding="UTF-8" standalone="yes"?><Relationships xmlns="http://schemas.openxmlformats.org/package/2006/relationships"><Relationship Id="rId1" Target="style11.xml" Type="http://schemas.microsoft.com/office/2011/relationships/chartStyle"/><Relationship Id="rId2" Target="colors11.xml" Type="http://schemas.microsoft.com/office/2011/relationships/chartColorStyle"/><Relationship Id="rId3" Target="../drawings/drawing11.xml" Type="http://schemas.openxmlformats.org/officeDocument/2006/relationships/chartUserShapes"/></Relationships>
</file>

<file path=xl/charts/_rels/chart2.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 Id="rId3" Target="../drawings/drawing5.xml" Type="http://schemas.openxmlformats.org/officeDocument/2006/relationships/chartUserShapes"/></Relationships>
</file>

<file path=xl/charts/_rels/chart3.xml.rels><?xml version="1.0" encoding="UTF-8" standalone="yes"?><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 Id="rId3" Target="../drawings/drawing6.xml" Type="http://schemas.openxmlformats.org/officeDocument/2006/relationships/chartUserShapes"/></Relationships>
</file>

<file path=xl/charts/_rels/chart4.xml.rels><?xml version="1.0" encoding="UTF-8" standalone="yes"?><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5.xml.rels><?xml version="1.0" encoding="UTF-8" standalone="yes"?><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_rels/chart6.xml.rels><?xml version="1.0" encoding="UTF-8" standalone="yes"?><Relationships xmlns="http://schemas.openxmlformats.org/package/2006/relationships"><Relationship Id="rId1" Target="style6.xml" Type="http://schemas.microsoft.com/office/2011/relationships/chartStyle"/><Relationship Id="rId2" Target="colors6.xml" Type="http://schemas.microsoft.com/office/2011/relationships/chartColorStyle"/></Relationships>
</file>

<file path=xl/charts/_rels/chart7.xml.rels><?xml version="1.0" encoding="UTF-8" standalone="yes"?><Relationships xmlns="http://schemas.openxmlformats.org/package/2006/relationships"><Relationship Id="rId1" Target="style7.xml" Type="http://schemas.microsoft.com/office/2011/relationships/chartStyle"/><Relationship Id="rId2" Target="colors7.xml" Type="http://schemas.microsoft.com/office/2011/relationships/chartColorStyle"/><Relationship Id="rId3" Target="../drawings/drawing7.xml" Type="http://schemas.openxmlformats.org/officeDocument/2006/relationships/chartUserShapes"/></Relationships>
</file>

<file path=xl/charts/_rels/chart8.xml.rels><?xml version="1.0" encoding="UTF-8" standalone="yes"?><Relationships xmlns="http://schemas.openxmlformats.org/package/2006/relationships"><Relationship Id="rId1" Target="style8.xml" Type="http://schemas.microsoft.com/office/2011/relationships/chartStyle"/><Relationship Id="rId2" Target="colors8.xml" Type="http://schemas.microsoft.com/office/2011/relationships/chartColorStyle"/><Relationship Id="rId3" Target="../drawings/drawing8.xml" Type="http://schemas.openxmlformats.org/officeDocument/2006/relationships/chartUserShapes"/></Relationships>
</file>

<file path=xl/charts/_rels/chart9.xml.rels><?xml version="1.0" encoding="UTF-8" standalone="yes"?><Relationships xmlns="http://schemas.openxmlformats.org/package/2006/relationships"><Relationship Id="rId1" Target="style9.xml" Type="http://schemas.microsoft.com/office/2011/relationships/chartStyle"/><Relationship Id="rId2" Target="colors9.xml" Type="http://schemas.microsoft.com/office/2011/relationships/chartColorStyle"/><Relationship Id="rId3" Target="../drawings/drawing9.xml" Type="http://schemas.openxmlformats.org/officeDocument/2006/relationships/chartUserShapes"/></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77393955262415"/>
          <c:y val="0.37492216314172816"/>
          <c:w val="0.76618915557392553"/>
          <c:h val="0.51884904931764975"/>
        </c:manualLayout>
      </c:layout>
      <c:barChart>
        <c:barDir val="bar"/>
        <c:grouping val="stacked"/>
        <c:varyColors val="0"/>
        <c:ser>
          <c:idx val="0"/>
          <c:order val="0"/>
          <c:tx>
            <c:strRef>
              <c:f>計算結果確認シート!$X$27</c:f>
              <c:strCache>
                <c:ptCount val="1"/>
                <c:pt idx="0">
                  <c:v>売電収益</c:v>
                </c:pt>
              </c:strCache>
            </c:strRef>
          </c:tx>
          <c:spPr>
            <a:solidFill>
              <a:schemeClr val="accent1"/>
            </a:solidFill>
            <a:ln>
              <a:noFill/>
            </a:ln>
            <a:effectLst/>
          </c:spPr>
          <c:invertIfNegative val="0"/>
          <c:cat>
            <c:strRef>
              <c:f>計算結果確認シート!$Y$26:$Z$26</c:f>
              <c:strCache>
                <c:ptCount val="2"/>
                <c:pt idx="0">
                  <c:v>支出</c:v>
                </c:pt>
                <c:pt idx="1">
                  <c:v>収入</c:v>
                </c:pt>
              </c:strCache>
            </c:strRef>
          </c:cat>
          <c:val>
            <c:numRef>
              <c:f>計算結果確認シート!$Y$27:$Z$27</c:f>
              <c:numCache>
                <c:formatCode>#,##0_);[Red]\(#,##0\)</c:formatCode>
                <c:ptCount val="2"/>
                <c:pt idx="1">
                  <c:v>9994.6673749999991</c:v>
                </c:pt>
              </c:numCache>
            </c:numRef>
          </c:val>
          <c:extLst>
            <c:ext xmlns:c16="http://schemas.microsoft.com/office/drawing/2014/chart" uri="{C3380CC4-5D6E-409C-BE32-E72D297353CC}">
              <c16:uniqueId val="{00000000-0E1E-4D3A-89E2-111893BD0535}"/>
            </c:ext>
          </c:extLst>
        </c:ser>
        <c:ser>
          <c:idx val="1"/>
          <c:order val="1"/>
          <c:tx>
            <c:strRef>
              <c:f>計算結果確認シート!$X$28</c:f>
              <c:strCache>
                <c:ptCount val="1"/>
                <c:pt idx="0">
                  <c:v>売熱収益</c:v>
                </c:pt>
              </c:strCache>
            </c:strRef>
          </c:tx>
          <c:spPr>
            <a:solidFill>
              <a:schemeClr val="accent2"/>
            </a:solidFill>
            <a:ln>
              <a:noFill/>
            </a:ln>
            <a:effectLst/>
          </c:spPr>
          <c:invertIfNegative val="0"/>
          <c:cat>
            <c:strRef>
              <c:f>計算結果確認シート!$Y$26:$Z$26</c:f>
              <c:strCache>
                <c:ptCount val="2"/>
                <c:pt idx="0">
                  <c:v>支出</c:v>
                </c:pt>
                <c:pt idx="1">
                  <c:v>収入</c:v>
                </c:pt>
              </c:strCache>
            </c:strRef>
          </c:cat>
          <c:val>
            <c:numRef>
              <c:f>計算結果確認シート!$Y$28:$Z$28</c:f>
              <c:numCache>
                <c:formatCode>#,##0_);[Red]\(#,##0\)</c:formatCode>
                <c:ptCount val="2"/>
                <c:pt idx="1">
                  <c:v>7067.5091666666676</c:v>
                </c:pt>
              </c:numCache>
            </c:numRef>
          </c:val>
          <c:extLst>
            <c:ext xmlns:c16="http://schemas.microsoft.com/office/drawing/2014/chart" uri="{C3380CC4-5D6E-409C-BE32-E72D297353CC}">
              <c16:uniqueId val="{00000001-0E1E-4D3A-89E2-111893BD0535}"/>
            </c:ext>
          </c:extLst>
        </c:ser>
        <c:ser>
          <c:idx val="2"/>
          <c:order val="2"/>
          <c:tx>
            <c:strRef>
              <c:f>計算結果確認シート!$X$29</c:f>
              <c:strCache>
                <c:ptCount val="1"/>
                <c:pt idx="0">
                  <c:v>燃料費</c:v>
                </c:pt>
              </c:strCache>
            </c:strRef>
          </c:tx>
          <c:spPr>
            <a:solidFill>
              <a:schemeClr val="accent3"/>
            </a:solidFill>
            <a:ln>
              <a:noFill/>
            </a:ln>
            <a:effectLst/>
          </c:spPr>
          <c:invertIfNegative val="0"/>
          <c:cat>
            <c:strRef>
              <c:f>計算結果確認シート!$Y$26:$Z$26</c:f>
              <c:strCache>
                <c:ptCount val="2"/>
                <c:pt idx="0">
                  <c:v>支出</c:v>
                </c:pt>
                <c:pt idx="1">
                  <c:v>収入</c:v>
                </c:pt>
              </c:strCache>
            </c:strRef>
          </c:cat>
          <c:val>
            <c:numRef>
              <c:f>計算結果確認シート!$Y$29:$Z$29</c:f>
              <c:numCache>
                <c:formatCode>#,##0_);[Red]\(#,##0\)</c:formatCode>
                <c:ptCount val="2"/>
                <c:pt idx="1">
                  <c:v>40726.559999999998</c:v>
                </c:pt>
              </c:numCache>
            </c:numRef>
          </c:val>
          <c:extLst>
            <c:ext xmlns:c16="http://schemas.microsoft.com/office/drawing/2014/chart" uri="{C3380CC4-5D6E-409C-BE32-E72D297353CC}">
              <c16:uniqueId val="{0000000C-0E1E-4D3A-89E2-111893BD0535}"/>
            </c:ext>
          </c:extLst>
        </c:ser>
        <c:ser>
          <c:idx val="3"/>
          <c:order val="3"/>
          <c:tx>
            <c:strRef>
              <c:f>計算結果確認シート!$X$30</c:f>
              <c:strCache>
                <c:ptCount val="1"/>
                <c:pt idx="0">
                  <c:v>その他収益</c:v>
                </c:pt>
              </c:strCache>
            </c:strRef>
          </c:tx>
          <c:spPr>
            <a:solidFill>
              <a:schemeClr val="accent4"/>
            </a:solidFill>
            <a:ln>
              <a:noFill/>
            </a:ln>
            <a:effectLst/>
          </c:spPr>
          <c:invertIfNegative val="0"/>
          <c:cat>
            <c:strRef>
              <c:f>計算結果確認シート!$Y$26:$Z$26</c:f>
              <c:strCache>
                <c:ptCount val="2"/>
                <c:pt idx="0">
                  <c:v>支出</c:v>
                </c:pt>
                <c:pt idx="1">
                  <c:v>収入</c:v>
                </c:pt>
              </c:strCache>
            </c:strRef>
          </c:cat>
          <c:val>
            <c:numRef>
              <c:f>計算結果確認シート!$Y$30:$Z$30</c:f>
              <c:numCache>
                <c:formatCode>#,##0_);[Red]\(#,##0\)</c:formatCode>
                <c:ptCount val="2"/>
                <c:pt idx="1">
                  <c:v>15438</c:v>
                </c:pt>
              </c:numCache>
            </c:numRef>
          </c:val>
          <c:extLst>
            <c:ext xmlns:c16="http://schemas.microsoft.com/office/drawing/2014/chart" uri="{C3380CC4-5D6E-409C-BE32-E72D297353CC}">
              <c16:uniqueId val="{00000002-0E1E-4D3A-89E2-111893BD0535}"/>
            </c:ext>
          </c:extLst>
        </c:ser>
        <c:ser>
          <c:idx val="4"/>
          <c:order val="4"/>
          <c:tx>
            <c:strRef>
              <c:f>計算結果確認シート!$X$31</c:f>
              <c:strCache>
                <c:ptCount val="1"/>
                <c:pt idx="0">
                  <c:v>助成金等</c:v>
                </c:pt>
              </c:strCache>
            </c:strRef>
          </c:tx>
          <c:spPr>
            <a:solidFill>
              <a:schemeClr val="accent5"/>
            </a:solidFill>
            <a:ln>
              <a:noFill/>
            </a:ln>
            <a:effectLst/>
          </c:spPr>
          <c:invertIfNegative val="0"/>
          <c:cat>
            <c:strRef>
              <c:f>計算結果確認シート!$Y$26:$Z$26</c:f>
              <c:strCache>
                <c:ptCount val="2"/>
                <c:pt idx="0">
                  <c:v>支出</c:v>
                </c:pt>
                <c:pt idx="1">
                  <c:v>収入</c:v>
                </c:pt>
              </c:strCache>
            </c:strRef>
          </c:cat>
          <c:val>
            <c:numRef>
              <c:f>計算結果確認シート!$Y$31:$Z$31</c:f>
              <c:numCache>
                <c:formatCode>#,##0_);[Red]\(#,##0\)</c:formatCode>
                <c:ptCount val="2"/>
                <c:pt idx="1">
                  <c:v>15000</c:v>
                </c:pt>
              </c:numCache>
            </c:numRef>
          </c:val>
          <c:extLst>
            <c:ext xmlns:c16="http://schemas.microsoft.com/office/drawing/2014/chart" uri="{C3380CC4-5D6E-409C-BE32-E72D297353CC}">
              <c16:uniqueId val="{00000003-0E1E-4D3A-89E2-111893BD0535}"/>
            </c:ext>
          </c:extLst>
        </c:ser>
        <c:ser>
          <c:idx val="5"/>
          <c:order val="5"/>
          <c:tx>
            <c:strRef>
              <c:f>計算結果確認シート!$X$32</c:f>
              <c:strCache>
                <c:ptCount val="1"/>
                <c:pt idx="0">
                  <c:v>燃料費</c:v>
                </c:pt>
              </c:strCache>
            </c:strRef>
          </c:tx>
          <c:spPr>
            <a:solidFill>
              <a:schemeClr val="accent6"/>
            </a:solidFill>
            <a:ln>
              <a:noFill/>
            </a:ln>
            <a:effectLst/>
          </c:spPr>
          <c:invertIfNegative val="0"/>
          <c:cat>
            <c:strRef>
              <c:f>計算結果確認シート!$Y$26:$Z$26</c:f>
              <c:strCache>
                <c:ptCount val="2"/>
                <c:pt idx="0">
                  <c:v>支出</c:v>
                </c:pt>
                <c:pt idx="1">
                  <c:v>収入</c:v>
                </c:pt>
              </c:strCache>
            </c:strRef>
          </c:cat>
          <c:val>
            <c:numRef>
              <c:f>計算結果確認シート!$Y$32:$Z$32</c:f>
              <c:numCache>
                <c:formatCode>#,##0_);[Red]\(#,##0\)</c:formatCode>
                <c:ptCount val="2"/>
                <c:pt idx="0">
                  <c:v>0</c:v>
                </c:pt>
              </c:numCache>
            </c:numRef>
          </c:val>
          <c:extLst>
            <c:ext xmlns:c16="http://schemas.microsoft.com/office/drawing/2014/chart" uri="{C3380CC4-5D6E-409C-BE32-E72D297353CC}">
              <c16:uniqueId val="{00000004-0E1E-4D3A-89E2-111893BD0535}"/>
            </c:ext>
          </c:extLst>
        </c:ser>
        <c:ser>
          <c:idx val="6"/>
          <c:order val="6"/>
          <c:tx>
            <c:strRef>
              <c:f>計算結果確認シート!$X$33</c:f>
              <c:strCache>
                <c:ptCount val="1"/>
                <c:pt idx="0">
                  <c:v>初期投資費用</c:v>
                </c:pt>
              </c:strCache>
            </c:strRef>
          </c:tx>
          <c:spPr>
            <a:solidFill>
              <a:schemeClr val="accent1">
                <a:lumMod val="60000"/>
              </a:schemeClr>
            </a:solidFill>
            <a:ln>
              <a:noFill/>
            </a:ln>
            <a:effectLst/>
          </c:spPr>
          <c:invertIfNegative val="0"/>
          <c:cat>
            <c:strRef>
              <c:f>計算結果確認シート!$Y$26:$Z$26</c:f>
              <c:strCache>
                <c:ptCount val="2"/>
                <c:pt idx="0">
                  <c:v>支出</c:v>
                </c:pt>
                <c:pt idx="1">
                  <c:v>収入</c:v>
                </c:pt>
              </c:strCache>
            </c:strRef>
          </c:cat>
          <c:val>
            <c:numRef>
              <c:f>計算結果確認シート!$Y$33:$Z$33</c:f>
              <c:numCache>
                <c:formatCode>#,##0_);[Red]\(#,##0\)</c:formatCode>
                <c:ptCount val="2"/>
                <c:pt idx="0">
                  <c:v>34750</c:v>
                </c:pt>
              </c:numCache>
            </c:numRef>
          </c:val>
          <c:extLst>
            <c:ext xmlns:c16="http://schemas.microsoft.com/office/drawing/2014/chart" uri="{C3380CC4-5D6E-409C-BE32-E72D297353CC}">
              <c16:uniqueId val="{00000005-0E1E-4D3A-89E2-111893BD0535}"/>
            </c:ext>
          </c:extLst>
        </c:ser>
        <c:ser>
          <c:idx val="7"/>
          <c:order val="7"/>
          <c:tx>
            <c:strRef>
              <c:f>計算結果確認シート!$X$34</c:f>
              <c:strCache>
                <c:ptCount val="1"/>
                <c:pt idx="0">
                  <c:v>維持管理費</c:v>
                </c:pt>
              </c:strCache>
            </c:strRef>
          </c:tx>
          <c:spPr>
            <a:solidFill>
              <a:schemeClr val="accent2">
                <a:lumMod val="60000"/>
              </a:schemeClr>
            </a:solidFill>
            <a:ln>
              <a:noFill/>
            </a:ln>
            <a:effectLst/>
          </c:spPr>
          <c:invertIfNegative val="0"/>
          <c:cat>
            <c:strRef>
              <c:f>計算結果確認シート!$Y$26:$Z$26</c:f>
              <c:strCache>
                <c:ptCount val="2"/>
                <c:pt idx="0">
                  <c:v>支出</c:v>
                </c:pt>
                <c:pt idx="1">
                  <c:v>収入</c:v>
                </c:pt>
              </c:strCache>
            </c:strRef>
          </c:cat>
          <c:val>
            <c:numRef>
              <c:f>計算結果確認シート!$Y$34:$Z$34</c:f>
              <c:numCache>
                <c:formatCode>#,##0_);[Red]\(#,##0\)</c:formatCode>
                <c:ptCount val="2"/>
                <c:pt idx="0">
                  <c:v>7300</c:v>
                </c:pt>
              </c:numCache>
            </c:numRef>
          </c:val>
          <c:extLst>
            <c:ext xmlns:c16="http://schemas.microsoft.com/office/drawing/2014/chart" uri="{C3380CC4-5D6E-409C-BE32-E72D297353CC}">
              <c16:uniqueId val="{00000006-0E1E-4D3A-89E2-111893BD0535}"/>
            </c:ext>
          </c:extLst>
        </c:ser>
        <c:ser>
          <c:idx val="8"/>
          <c:order val="8"/>
          <c:tx>
            <c:strRef>
              <c:f>計算結果確認シート!$X$35</c:f>
              <c:strCache>
                <c:ptCount val="1"/>
                <c:pt idx="0">
                  <c:v>ユーティリティ費用</c:v>
                </c:pt>
              </c:strCache>
            </c:strRef>
          </c:tx>
          <c:spPr>
            <a:solidFill>
              <a:schemeClr val="accent3">
                <a:lumMod val="60000"/>
              </a:schemeClr>
            </a:solidFill>
            <a:ln>
              <a:noFill/>
            </a:ln>
            <a:effectLst/>
          </c:spPr>
          <c:invertIfNegative val="0"/>
          <c:cat>
            <c:strRef>
              <c:f>計算結果確認シート!$Y$26:$Z$26</c:f>
              <c:strCache>
                <c:ptCount val="2"/>
                <c:pt idx="0">
                  <c:v>支出</c:v>
                </c:pt>
                <c:pt idx="1">
                  <c:v>収入</c:v>
                </c:pt>
              </c:strCache>
            </c:strRef>
          </c:cat>
          <c:val>
            <c:numRef>
              <c:f>計算結果確認シート!$Y$35:$Z$35</c:f>
              <c:numCache>
                <c:formatCode>#,##0_);[Red]\(#,##0\)</c:formatCode>
                <c:ptCount val="2"/>
                <c:pt idx="0">
                  <c:v>12200</c:v>
                </c:pt>
              </c:numCache>
            </c:numRef>
          </c:val>
          <c:extLst>
            <c:ext xmlns:c16="http://schemas.microsoft.com/office/drawing/2014/chart" uri="{C3380CC4-5D6E-409C-BE32-E72D297353CC}">
              <c16:uniqueId val="{00000007-0E1E-4D3A-89E2-111893BD0535}"/>
            </c:ext>
          </c:extLst>
        </c:ser>
        <c:ser>
          <c:idx val="13"/>
          <c:order val="13"/>
          <c:tx>
            <c:strRef>
              <c:f>計算結果確認シート!$X$40</c:f>
              <c:strCache>
                <c:ptCount val="1"/>
                <c:pt idx="0">
                  <c:v>人件費</c:v>
                </c:pt>
              </c:strCache>
            </c:strRef>
          </c:tx>
          <c:spPr>
            <a:solidFill>
              <a:schemeClr val="accent2">
                <a:lumMod val="80000"/>
                <a:lumOff val="20000"/>
              </a:schemeClr>
            </a:solidFill>
            <a:ln>
              <a:noFill/>
            </a:ln>
            <a:effectLst/>
          </c:spPr>
          <c:invertIfNegative val="0"/>
          <c:cat>
            <c:strRef>
              <c:f>計算結果確認シート!$Y$26:$Z$26</c:f>
              <c:strCache>
                <c:ptCount val="2"/>
                <c:pt idx="0">
                  <c:v>支出</c:v>
                </c:pt>
                <c:pt idx="1">
                  <c:v>収入</c:v>
                </c:pt>
              </c:strCache>
            </c:strRef>
          </c:cat>
          <c:val>
            <c:numRef>
              <c:f>計算結果確認シート!$Y$40:$Z$40</c:f>
              <c:numCache>
                <c:formatCode>#,##0_);[Red]\(#,##0\)</c:formatCode>
                <c:ptCount val="2"/>
                <c:pt idx="0">
                  <c:v>4800</c:v>
                </c:pt>
              </c:numCache>
            </c:numRef>
          </c:val>
          <c:extLst>
            <c:ext xmlns:c16="http://schemas.microsoft.com/office/drawing/2014/chart" uri="{C3380CC4-5D6E-409C-BE32-E72D297353CC}">
              <c16:uniqueId val="{0000000B-0E1E-4D3A-89E2-111893BD0535}"/>
            </c:ext>
          </c:extLst>
        </c:ser>
        <c:ser>
          <c:idx val="14"/>
          <c:order val="14"/>
          <c:tx>
            <c:strRef>
              <c:f>計算結果確認シート!$X$41</c:f>
              <c:strCache>
                <c:ptCount val="1"/>
                <c:pt idx="0">
                  <c:v>補修費</c:v>
                </c:pt>
              </c:strCache>
            </c:strRef>
          </c:tx>
          <c:spPr>
            <a:solidFill>
              <a:schemeClr val="accent3">
                <a:lumMod val="80000"/>
                <a:lumOff val="20000"/>
              </a:schemeClr>
            </a:solidFill>
            <a:ln>
              <a:noFill/>
            </a:ln>
            <a:effectLst/>
          </c:spPr>
          <c:invertIfNegative val="0"/>
          <c:cat>
            <c:strRef>
              <c:f>計算結果確認シート!$Y$26:$Z$26</c:f>
              <c:strCache>
                <c:ptCount val="2"/>
                <c:pt idx="0">
                  <c:v>支出</c:v>
                </c:pt>
                <c:pt idx="1">
                  <c:v>収入</c:v>
                </c:pt>
              </c:strCache>
            </c:strRef>
          </c:cat>
          <c:val>
            <c:numRef>
              <c:f>計算結果確認シート!$Y$41:$Z$41</c:f>
              <c:numCache>
                <c:formatCode>#,##0_);[Red]\(#,##0\)</c:formatCode>
                <c:ptCount val="2"/>
                <c:pt idx="0">
                  <c:v>0</c:v>
                </c:pt>
              </c:numCache>
            </c:numRef>
          </c:val>
          <c:extLst>
            <c:ext xmlns:c16="http://schemas.microsoft.com/office/drawing/2014/chart" uri="{C3380CC4-5D6E-409C-BE32-E72D297353CC}">
              <c16:uniqueId val="{0000000E-0E1E-4D3A-89E2-111893BD0535}"/>
            </c:ext>
          </c:extLst>
        </c:ser>
        <c:ser>
          <c:idx val="19"/>
          <c:order val="18"/>
          <c:tx>
            <c:strRef>
              <c:f>計算結果確認シート!$X$46</c:f>
              <c:strCache>
                <c:ptCount val="1"/>
                <c:pt idx="0">
                  <c:v>固定資産税等</c:v>
                </c:pt>
              </c:strCache>
            </c:strRef>
          </c:tx>
          <c:spPr>
            <a:solidFill>
              <a:schemeClr val="accent2">
                <a:lumMod val="80000"/>
              </a:schemeClr>
            </a:solidFill>
            <a:ln>
              <a:noFill/>
            </a:ln>
            <a:effectLst/>
          </c:spPr>
          <c:invertIfNegative val="0"/>
          <c:cat>
            <c:strRef>
              <c:f>計算結果確認シート!$Y$26:$Z$26</c:f>
              <c:strCache>
                <c:ptCount val="2"/>
                <c:pt idx="0">
                  <c:v>支出</c:v>
                </c:pt>
                <c:pt idx="1">
                  <c:v>収入</c:v>
                </c:pt>
              </c:strCache>
            </c:strRef>
          </c:cat>
          <c:val>
            <c:numRef>
              <c:f>計算結果確認シート!$Y$46:$Z$46</c:f>
              <c:numCache>
                <c:formatCode>#,##0_);[Red]\(#,##0\)</c:formatCode>
                <c:ptCount val="2"/>
                <c:pt idx="0">
                  <c:v>9029.7136256250014</c:v>
                </c:pt>
              </c:numCache>
            </c:numRef>
          </c:val>
          <c:extLst>
            <c:ext xmlns:c16="http://schemas.microsoft.com/office/drawing/2014/chart" uri="{C3380CC4-5D6E-409C-BE32-E72D297353CC}">
              <c16:uniqueId val="{00000013-0E1E-4D3A-89E2-111893BD0535}"/>
            </c:ext>
          </c:extLst>
        </c:ser>
        <c:dLbls>
          <c:showLegendKey val="0"/>
          <c:showVal val="0"/>
          <c:showCatName val="0"/>
          <c:showSerName val="0"/>
          <c:showPercent val="0"/>
          <c:showBubbleSize val="0"/>
        </c:dLbls>
        <c:gapWidth val="150"/>
        <c:overlap val="100"/>
        <c:axId val="449352816"/>
        <c:axId val="449348112"/>
        <c:extLst>
          <c:ext xmlns:c15="http://schemas.microsoft.com/office/drawing/2012/chart" uri="{02D57815-91ED-43cb-92C2-25804820EDAC}">
            <c15:filteredBarSeries>
              <c15:ser>
                <c:idx val="9"/>
                <c:order val="9"/>
                <c:tx>
                  <c:strRef>
                    <c:extLst>
                      <c:ext uri="{02D57815-91ED-43cb-92C2-25804820EDAC}">
                        <c15:formulaRef>
                          <c15:sqref>計算結果確認シート!$X$36</c15:sqref>
                        </c15:formulaRef>
                      </c:ext>
                    </c:extLst>
                    <c:strCache>
                      <c:ptCount val="1"/>
                    </c:strCache>
                  </c:strRef>
                </c:tx>
                <c:spPr>
                  <a:solidFill>
                    <a:schemeClr val="accent4">
                      <a:lumMod val="60000"/>
                    </a:schemeClr>
                  </a:solidFill>
                  <a:ln>
                    <a:noFill/>
                  </a:ln>
                  <a:effectLst/>
                </c:spPr>
                <c:invertIfNegative val="0"/>
                <c:cat>
                  <c:strRef>
                    <c:extLst>
                      <c:ext uri="{02D57815-91ED-43cb-92C2-25804820EDAC}">
                        <c15:formulaRef>
                          <c15:sqref>計算結果確認シート!$Y$26:$Z$26</c15:sqref>
                        </c15:formulaRef>
                      </c:ext>
                    </c:extLst>
                    <c:strCache>
                      <c:ptCount val="2"/>
                      <c:pt idx="0">
                        <c:v>支出</c:v>
                      </c:pt>
                      <c:pt idx="1">
                        <c:v>収入</c:v>
                      </c:pt>
                    </c:strCache>
                  </c:strRef>
                </c:cat>
                <c:val>
                  <c:numRef>
                    <c:extLst>
                      <c:ext uri="{02D57815-91ED-43cb-92C2-25804820EDAC}">
                        <c15:formulaRef>
                          <c15:sqref>計算結果確認シート!$Y$36:$Z$36</c15:sqref>
                        </c15:formulaRef>
                      </c:ext>
                    </c:extLst>
                    <c:numCache>
                      <c:formatCode>#,##0_);[Red]\(#,##0\)</c:formatCode>
                      <c:ptCount val="2"/>
                      <c:pt idx="0">
                        <c:v>0</c:v>
                      </c:pt>
                    </c:numCache>
                  </c:numRef>
                </c:val>
                <c:extLst>
                  <c:ext xmlns:c16="http://schemas.microsoft.com/office/drawing/2014/chart" uri="{C3380CC4-5D6E-409C-BE32-E72D297353CC}">
                    <c16:uniqueId val="{00000008-0E1E-4D3A-89E2-111893BD0535}"/>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計算結果確認シート!$X$37</c15:sqref>
                        </c15:formulaRef>
                      </c:ext>
                    </c:extLst>
                    <c:strCache>
                      <c:ptCount val="1"/>
                    </c:strCache>
                  </c:strRef>
                </c:tx>
                <c:spPr>
                  <a:solidFill>
                    <a:schemeClr val="accent5">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計算結果確認シート!$Y$26:$Z$26</c15:sqref>
                        </c15:formulaRef>
                      </c:ext>
                    </c:extLst>
                    <c:strCache>
                      <c:ptCount val="2"/>
                      <c:pt idx="0">
                        <c:v>支出</c:v>
                      </c:pt>
                      <c:pt idx="1">
                        <c:v>収入</c:v>
                      </c:pt>
                    </c:strCache>
                  </c:strRef>
                </c:cat>
                <c:val>
                  <c:numRef>
                    <c:extLst xmlns:c15="http://schemas.microsoft.com/office/drawing/2012/chart">
                      <c:ext xmlns:c15="http://schemas.microsoft.com/office/drawing/2012/chart" uri="{02D57815-91ED-43cb-92C2-25804820EDAC}">
                        <c15:formulaRef>
                          <c15:sqref>計算結果確認シート!$Y$37:$Z$37</c15:sqref>
                        </c15:formulaRef>
                      </c:ext>
                    </c:extLst>
                    <c:numCache>
                      <c:formatCode>#,##0_);[Red]\(#,##0\)</c:formatCode>
                      <c:ptCount val="2"/>
                      <c:pt idx="0">
                        <c:v>250</c:v>
                      </c:pt>
                    </c:numCache>
                  </c:numRef>
                </c:val>
                <c:extLst xmlns:c15="http://schemas.microsoft.com/office/drawing/2012/chart">
                  <c:ext xmlns:c16="http://schemas.microsoft.com/office/drawing/2014/chart" uri="{C3380CC4-5D6E-409C-BE32-E72D297353CC}">
                    <c16:uniqueId val="{00000009-0E1E-4D3A-89E2-111893BD0535}"/>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計算結果確認シート!$X$38</c15:sqref>
                        </c15:formulaRef>
                      </c:ext>
                    </c:extLst>
                    <c:strCache>
                      <c:ptCount val="1"/>
                    </c:strCache>
                  </c:strRef>
                </c:tx>
                <c:spPr>
                  <a:solidFill>
                    <a:schemeClr val="accent6">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計算結果確認シート!$Y$26:$Z$26</c15:sqref>
                        </c15:formulaRef>
                      </c:ext>
                    </c:extLst>
                    <c:strCache>
                      <c:ptCount val="2"/>
                      <c:pt idx="0">
                        <c:v>支出</c:v>
                      </c:pt>
                      <c:pt idx="1">
                        <c:v>収入</c:v>
                      </c:pt>
                    </c:strCache>
                  </c:strRef>
                </c:cat>
                <c:val>
                  <c:numRef>
                    <c:extLst xmlns:c15="http://schemas.microsoft.com/office/drawing/2012/chart">
                      <c:ext xmlns:c15="http://schemas.microsoft.com/office/drawing/2012/chart" uri="{02D57815-91ED-43cb-92C2-25804820EDAC}">
                        <c15:formulaRef>
                          <c15:sqref>計算結果確認シート!$Y$38:$Z$38</c15:sqref>
                        </c15:formulaRef>
                      </c:ext>
                    </c:extLst>
                    <c:numCache>
                      <c:formatCode>#,##0_);[Red]\(#,##0\)</c:formatCode>
                      <c:ptCount val="2"/>
                      <c:pt idx="0">
                        <c:v>0</c:v>
                      </c:pt>
                    </c:numCache>
                  </c:numRef>
                </c:val>
                <c:extLst xmlns:c15="http://schemas.microsoft.com/office/drawing/2012/chart">
                  <c:ext xmlns:c16="http://schemas.microsoft.com/office/drawing/2014/chart" uri="{C3380CC4-5D6E-409C-BE32-E72D297353CC}">
                    <c16:uniqueId val="{0000000A-0E1E-4D3A-89E2-111893BD0535}"/>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計算結果確認シート!$X$39</c15:sqref>
                        </c15:formulaRef>
                      </c:ext>
                    </c:extLst>
                    <c:strCache>
                      <c:ptCount val="1"/>
                    </c:strCache>
                  </c:strRef>
                </c:tx>
                <c:spPr>
                  <a:solidFill>
                    <a:schemeClr val="accent1">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計算結果確認シート!$Y$26:$Z$26</c15:sqref>
                        </c15:formulaRef>
                      </c:ext>
                    </c:extLst>
                    <c:strCache>
                      <c:ptCount val="2"/>
                      <c:pt idx="0">
                        <c:v>支出</c:v>
                      </c:pt>
                      <c:pt idx="1">
                        <c:v>収入</c:v>
                      </c:pt>
                    </c:strCache>
                  </c:strRef>
                </c:cat>
                <c:val>
                  <c:numRef>
                    <c:extLst xmlns:c15="http://schemas.microsoft.com/office/drawing/2012/chart">
                      <c:ext xmlns:c15="http://schemas.microsoft.com/office/drawing/2012/chart" uri="{02D57815-91ED-43cb-92C2-25804820EDAC}">
                        <c15:formulaRef>
                          <c15:sqref>計算結果確認シート!$Y$39:$Z$39</c15:sqref>
                        </c15:formulaRef>
                      </c:ext>
                    </c:extLst>
                    <c:numCache>
                      <c:formatCode>#,##0_);[Red]\(#,##0\)</c:formatCode>
                      <c:ptCount val="2"/>
                      <c:pt idx="0">
                        <c:v>0</c:v>
                      </c:pt>
                    </c:numCache>
                  </c:numRef>
                </c:val>
                <c:extLst xmlns:c15="http://schemas.microsoft.com/office/drawing/2012/chart">
                  <c:ext xmlns:c16="http://schemas.microsoft.com/office/drawing/2014/chart" uri="{C3380CC4-5D6E-409C-BE32-E72D297353CC}">
                    <c16:uniqueId val="{0000000D-0E1E-4D3A-89E2-111893BD0535}"/>
                  </c:ext>
                </c:extLst>
              </c15:ser>
            </c15:filteredBarSeries>
            <c15:filteredBarSeries>
              <c15:ser>
                <c:idx val="15"/>
                <c:order val="15"/>
                <c:tx>
                  <c:strRef>
                    <c:extLst xmlns:c15="http://schemas.microsoft.com/office/drawing/2012/chart">
                      <c:ext xmlns:c15="http://schemas.microsoft.com/office/drawing/2012/chart" uri="{02D57815-91ED-43cb-92C2-25804820EDAC}">
                        <c15:formulaRef>
                          <c15:sqref>計算結果確認シート!$X$42</c15:sqref>
                        </c15:formulaRef>
                      </c:ext>
                    </c:extLst>
                    <c:strCache>
                      <c:ptCount val="1"/>
                    </c:strCache>
                  </c:strRef>
                </c:tx>
                <c:spPr>
                  <a:solidFill>
                    <a:schemeClr val="accent4">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計算結果確認シート!$Y$26:$Z$26</c15:sqref>
                        </c15:formulaRef>
                      </c:ext>
                    </c:extLst>
                    <c:strCache>
                      <c:ptCount val="2"/>
                      <c:pt idx="0">
                        <c:v>支出</c:v>
                      </c:pt>
                      <c:pt idx="1">
                        <c:v>収入</c:v>
                      </c:pt>
                    </c:strCache>
                  </c:strRef>
                </c:cat>
                <c:val>
                  <c:numRef>
                    <c:extLst xmlns:c15="http://schemas.microsoft.com/office/drawing/2012/chart">
                      <c:ext xmlns:c15="http://schemas.microsoft.com/office/drawing/2012/chart" uri="{02D57815-91ED-43cb-92C2-25804820EDAC}">
                        <c15:formulaRef>
                          <c15:sqref>計算結果確認シート!$Y$42:$Z$42</c15:sqref>
                        </c15:formulaRef>
                      </c:ext>
                    </c:extLst>
                    <c:numCache>
                      <c:formatCode>#,##0_);[Red]\(#,##0\)</c:formatCode>
                      <c:ptCount val="2"/>
                      <c:pt idx="0">
                        <c:v>7300</c:v>
                      </c:pt>
                    </c:numCache>
                  </c:numRef>
                </c:val>
                <c:extLst xmlns:c15="http://schemas.microsoft.com/office/drawing/2012/chart">
                  <c:ext xmlns:c16="http://schemas.microsoft.com/office/drawing/2014/chart" uri="{C3380CC4-5D6E-409C-BE32-E72D297353CC}">
                    <c16:uniqueId val="{0000000F-0E1E-4D3A-89E2-111893BD0535}"/>
                  </c:ext>
                </c:extLst>
              </c15:ser>
            </c15:filteredBarSeries>
            <c15:filteredBarSeries>
              <c15:ser>
                <c:idx val="16"/>
                <c:order val="16"/>
                <c:tx>
                  <c:strRef>
                    <c:extLst xmlns:c15="http://schemas.microsoft.com/office/drawing/2012/chart">
                      <c:ext xmlns:c15="http://schemas.microsoft.com/office/drawing/2012/chart" uri="{02D57815-91ED-43cb-92C2-25804820EDAC}">
                        <c15:formulaRef>
                          <c15:sqref>計算結果確認シート!$X$43</c15:sqref>
                        </c15:formulaRef>
                      </c:ext>
                    </c:extLst>
                    <c:strCache>
                      <c:ptCount val="1"/>
                    </c:strCache>
                  </c:strRef>
                </c:tx>
                <c:spPr>
                  <a:solidFill>
                    <a:schemeClr val="accent5">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計算結果確認シート!$Y$26:$Z$26</c15:sqref>
                        </c15:formulaRef>
                      </c:ext>
                    </c:extLst>
                    <c:strCache>
                      <c:ptCount val="2"/>
                      <c:pt idx="0">
                        <c:v>支出</c:v>
                      </c:pt>
                      <c:pt idx="1">
                        <c:v>収入</c:v>
                      </c:pt>
                    </c:strCache>
                  </c:strRef>
                </c:cat>
                <c:val>
                  <c:numRef>
                    <c:extLst xmlns:c15="http://schemas.microsoft.com/office/drawing/2012/chart">
                      <c:ext xmlns:c15="http://schemas.microsoft.com/office/drawing/2012/chart" uri="{02D57815-91ED-43cb-92C2-25804820EDAC}">
                        <c15:formulaRef>
                          <c15:sqref>計算結果確認シート!$Y$43:$Z$43</c15:sqref>
                        </c15:formulaRef>
                      </c:ext>
                    </c:extLst>
                    <c:numCache>
                      <c:formatCode>#,##0_);[Red]\(#,##0\)</c:formatCode>
                      <c:ptCount val="2"/>
                      <c:pt idx="0">
                        <c:v>0</c:v>
                      </c:pt>
                    </c:numCache>
                  </c:numRef>
                </c:val>
                <c:extLst xmlns:c15="http://schemas.microsoft.com/office/drawing/2012/chart">
                  <c:ext xmlns:c16="http://schemas.microsoft.com/office/drawing/2014/chart" uri="{C3380CC4-5D6E-409C-BE32-E72D297353CC}">
                    <c16:uniqueId val="{00000010-0E1E-4D3A-89E2-111893BD0535}"/>
                  </c:ext>
                </c:extLst>
              </c15:ser>
            </c15:filteredBarSeries>
            <c15:filteredBarSeries>
              <c15:ser>
                <c:idx val="17"/>
                <c:order val="17"/>
                <c:tx>
                  <c:strRef>
                    <c:extLst xmlns:c15="http://schemas.microsoft.com/office/drawing/2012/chart">
                      <c:ext xmlns:c15="http://schemas.microsoft.com/office/drawing/2012/chart" uri="{02D57815-91ED-43cb-92C2-25804820EDAC}">
                        <c15:formulaRef>
                          <c15:sqref>計算結果確認シート!$X$44</c15:sqref>
                        </c15:formulaRef>
                      </c:ext>
                    </c:extLst>
                    <c:strCache>
                      <c:ptCount val="1"/>
                    </c:strCache>
                  </c:strRef>
                </c:tx>
                <c:spPr>
                  <a:solidFill>
                    <a:schemeClr val="accent6">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計算結果確認シート!$Y$26:$Z$26</c15:sqref>
                        </c15:formulaRef>
                      </c:ext>
                    </c:extLst>
                    <c:strCache>
                      <c:ptCount val="2"/>
                      <c:pt idx="0">
                        <c:v>支出</c:v>
                      </c:pt>
                      <c:pt idx="1">
                        <c:v>収入</c:v>
                      </c:pt>
                    </c:strCache>
                  </c:strRef>
                </c:cat>
                <c:val>
                  <c:numRef>
                    <c:extLst xmlns:c15="http://schemas.microsoft.com/office/drawing/2012/chart">
                      <c:ext xmlns:c15="http://schemas.microsoft.com/office/drawing/2012/chart" uri="{02D57815-91ED-43cb-92C2-25804820EDAC}">
                        <c15:formulaRef>
                          <c15:sqref>計算結果確認シート!$Y$44:$Z$44</c15:sqref>
                        </c15:formulaRef>
                      </c:ext>
                    </c:extLst>
                    <c:numCache>
                      <c:formatCode>#,##0_);[Red]\(#,##0\)</c:formatCode>
                      <c:ptCount val="2"/>
                      <c:pt idx="0">
                        <c:v>0</c:v>
                      </c:pt>
                    </c:numCache>
                  </c:numRef>
                </c:val>
                <c:extLst xmlns:c15="http://schemas.microsoft.com/office/drawing/2012/chart">
                  <c:ext xmlns:c16="http://schemas.microsoft.com/office/drawing/2014/chart" uri="{C3380CC4-5D6E-409C-BE32-E72D297353CC}">
                    <c16:uniqueId val="{00000011-0E1E-4D3A-89E2-111893BD0535}"/>
                  </c:ext>
                </c:extLst>
              </c15:ser>
            </c15:filteredBarSeries>
          </c:ext>
        </c:extLst>
      </c:barChart>
      <c:catAx>
        <c:axId val="4493528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49348112"/>
        <c:crosses val="autoZero"/>
        <c:auto val="1"/>
        <c:lblAlgn val="ctr"/>
        <c:lblOffset val="100"/>
        <c:noMultiLvlLbl val="0"/>
      </c:catAx>
      <c:valAx>
        <c:axId val="449348112"/>
        <c:scaling>
          <c:orientation val="minMax"/>
        </c:scaling>
        <c:delete val="0"/>
        <c:axPos val="b"/>
        <c:majorGridlines>
          <c:spPr>
            <a:ln w="9525" cap="flat" cmpd="sng" algn="ctr">
              <a:solidFill>
                <a:schemeClr val="tx1">
                  <a:lumMod val="15000"/>
                  <a:lumOff val="85000"/>
                </a:schemeClr>
              </a:solidFill>
              <a:round/>
            </a:ln>
            <a:effectLst/>
          </c:spPr>
        </c:majorGridlines>
        <c:numFmt formatCode="#,##0_);[Red]\(#,##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49352816"/>
        <c:crosses val="autoZero"/>
        <c:crossBetween val="between"/>
      </c:valAx>
      <c:spPr>
        <a:noFill/>
        <a:ln>
          <a:noFill/>
        </a:ln>
        <a:effectLst/>
      </c:spPr>
    </c:plotArea>
    <c:legend>
      <c:legendPos val="t"/>
      <c:layout>
        <c:manualLayout>
          <c:xMode val="edge"/>
          <c:yMode val="edge"/>
          <c:x val="3.7204281634066905E-3"/>
          <c:y val="2.5362320046517558E-2"/>
          <c:w val="0.95618011218747678"/>
          <c:h val="0.2978025478993652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0"/>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paperSize="9" orientation="landscape"/>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205853480271929E-2"/>
          <c:y val="2.8503118953581291E-2"/>
          <c:w val="0.67716657998373064"/>
          <c:h val="0.84694815882487151"/>
        </c:manualLayout>
      </c:layout>
      <c:barChart>
        <c:barDir val="col"/>
        <c:grouping val="stacked"/>
        <c:varyColors val="0"/>
        <c:ser>
          <c:idx val="7"/>
          <c:order val="0"/>
          <c:tx>
            <c:strRef>
              <c:f>地域経済性計算シート!$C$1118</c:f>
              <c:strCache>
                <c:ptCount val="1"/>
                <c:pt idx="0">
                  <c:v>⑧需要家のエネルギー費用
削減効果</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地域経済性計算シート!$D$1118:$AH$1118</c15:sqref>
                  </c15:fullRef>
                </c:ext>
              </c:extLst>
              <c:f>地域経済性計算シート!$D$1118:$X$1118</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0-F636-479E-AD4F-009FB3F6CE46}"/>
            </c:ext>
          </c:extLst>
        </c:ser>
        <c:ser>
          <c:idx val="6"/>
          <c:order val="1"/>
          <c:tx>
            <c:strRef>
              <c:f>地域経済性計算シート!$C$1117</c:f>
              <c:strCache>
                <c:ptCount val="1"/>
                <c:pt idx="0">
                  <c:v>⑦廃棄物受入元の
処理委託費用削減効果</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地域経済性計算シート!$D$1117:$AH$1117</c15:sqref>
                  </c15:fullRef>
                </c:ext>
              </c:extLst>
              <c:f>地域経済性計算シート!$D$1117:$X$1117</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1-F636-479E-AD4F-009FB3F6CE46}"/>
            </c:ext>
          </c:extLst>
        </c:ser>
        <c:ser>
          <c:idx val="9"/>
          <c:order val="2"/>
          <c:tx>
            <c:strRef>
              <c:f>地域経済性計算シート!$C$1116</c:f>
              <c:strCache>
                <c:ptCount val="1"/>
                <c:pt idx="0">
                  <c:v>⑥地域内金融機関
利息収入</c:v>
                </c:pt>
              </c:strCache>
            </c:strRef>
          </c:tx>
          <c:spPr>
            <a:solidFill>
              <a:schemeClr val="accent4">
                <a:lumMod val="60000"/>
              </a:schemeClr>
            </a:solidFill>
            <a:ln>
              <a:noFill/>
            </a:ln>
            <a:effectLst/>
          </c:spPr>
          <c:invertIfNegative val="0"/>
          <c:cat>
            <c:strLit>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地域経済性計算シート!$D$1116:$AH$1116</c15:sqref>
                  </c15:fullRef>
                </c:ext>
              </c:extLst>
              <c:f>地域経済性計算シート!$D$1116:$X$1116</c:f>
              <c:numCache>
                <c:formatCode>#,##0_);[Red]\(#,##0\)</c:formatCode>
                <c:ptCount val="21"/>
                <c:pt idx="0">
                  <c:v>0</c:v>
                </c:pt>
                <c:pt idx="1">
                  <c:v>0.12497773870447811</c:v>
                </c:pt>
                <c:pt idx="2">
                  <c:v>0.11247996483403029</c:v>
                </c:pt>
                <c:pt idx="3">
                  <c:v>9.998219096358249E-2</c:v>
                </c:pt>
                <c:pt idx="4">
                  <c:v>8.7484417093134675E-2</c:v>
                </c:pt>
                <c:pt idx="5">
                  <c:v>7.4986643222686861E-2</c:v>
                </c:pt>
                <c:pt idx="6">
                  <c:v>6.2488869352239053E-2</c:v>
                </c:pt>
                <c:pt idx="7">
                  <c:v>4.9991095481791245E-2</c:v>
                </c:pt>
                <c:pt idx="8">
                  <c:v>3.749332161134343E-2</c:v>
                </c:pt>
                <c:pt idx="9">
                  <c:v>2.4995547740895623E-2</c:v>
                </c:pt>
                <c:pt idx="10">
                  <c:v>1.2497773870447811E-2</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7-F636-479E-AD4F-009FB3F6CE46}"/>
            </c:ext>
          </c:extLst>
        </c:ser>
        <c:ser>
          <c:idx val="5"/>
          <c:order val="3"/>
          <c:tx>
            <c:strRef>
              <c:f>地域経済性計算シート!$C$1115</c:f>
              <c:strCache>
                <c:ptCount val="1"/>
                <c:pt idx="0">
                  <c:v>⑤自治体地方税</c:v>
                </c:pt>
              </c:strCache>
            </c:strRef>
          </c:tx>
          <c:spPr>
            <a:solidFill>
              <a:schemeClr val="accent6"/>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地域経済性計算シート!$D$1115:$AH$1115</c15:sqref>
                  </c15:fullRef>
                </c:ext>
              </c:extLst>
              <c:f>地域経済性計算シート!$D$1115:$X$1115</c:f>
              <c:numCache>
                <c:formatCode>#,##0_);[Red]\(#,##0\)</c:formatCode>
                <c:ptCount val="21"/>
                <c:pt idx="0">
                  <c:v>18.246129366271788</c:v>
                </c:pt>
                <c:pt idx="1">
                  <c:v>11.032701709118721</c:v>
                </c:pt>
                <c:pt idx="2">
                  <c:v>10.397362800272184</c:v>
                </c:pt>
                <c:pt idx="3">
                  <c:v>9.7620238914256472</c:v>
                </c:pt>
                <c:pt idx="4">
                  <c:v>9.1266849825791105</c:v>
                </c:pt>
                <c:pt idx="5">
                  <c:v>8.4913460737325739</c:v>
                </c:pt>
                <c:pt idx="6">
                  <c:v>7.8560071648860372</c:v>
                </c:pt>
                <c:pt idx="7">
                  <c:v>7.2206682560395006</c:v>
                </c:pt>
                <c:pt idx="8">
                  <c:v>6.5853293471929621</c:v>
                </c:pt>
                <c:pt idx="9">
                  <c:v>5.9499904383464273</c:v>
                </c:pt>
                <c:pt idx="10">
                  <c:v>5.3146515294998906</c:v>
                </c:pt>
                <c:pt idx="11">
                  <c:v>4.679312620653354</c:v>
                </c:pt>
                <c:pt idx="12">
                  <c:v>4.0458126206533525</c:v>
                </c:pt>
                <c:pt idx="13">
                  <c:v>4.2021566336742504</c:v>
                </c:pt>
                <c:pt idx="14">
                  <c:v>4.9278934615672867</c:v>
                </c:pt>
                <c:pt idx="15">
                  <c:v>4.8718934615672866</c:v>
                </c:pt>
                <c:pt idx="16">
                  <c:v>4.8158934615672866</c:v>
                </c:pt>
                <c:pt idx="17">
                  <c:v>4.7598934615672865</c:v>
                </c:pt>
                <c:pt idx="18">
                  <c:v>4.7038934615672856</c:v>
                </c:pt>
                <c:pt idx="19">
                  <c:v>4.6478934615672856</c:v>
                </c:pt>
                <c:pt idx="20">
                  <c:v>4.5918934615672855</c:v>
                </c:pt>
              </c:numCache>
            </c:numRef>
          </c:val>
          <c:extLst xmlns:c15="http://schemas.microsoft.com/office/drawing/2012/chart">
            <c:ext xmlns:c16="http://schemas.microsoft.com/office/drawing/2014/chart" uri="{C3380CC4-5D6E-409C-BE32-E72D297353CC}">
              <c16:uniqueId val="{00000002-F636-479E-AD4F-009FB3F6CE46}"/>
            </c:ext>
          </c:extLst>
        </c:ser>
        <c:ser>
          <c:idx val="4"/>
          <c:order val="4"/>
          <c:tx>
            <c:strRef>
              <c:f>地域経済性計算シート!$C$1114</c:f>
              <c:strCache>
                <c:ptCount val="1"/>
                <c:pt idx="0">
                  <c:v>④雇用効果
（従業員可処分所得）</c:v>
                </c:pt>
              </c:strCache>
            </c:strRef>
          </c:tx>
          <c:spPr>
            <a:solidFill>
              <a:schemeClr val="accent5"/>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地域経済性計算シート!$D$1114:$AH$1114</c15:sqref>
                  </c15:fullRef>
                </c:ext>
              </c:extLst>
              <c:f>地域経済性計算シート!$D$1114:$X$1114</c:f>
              <c:numCache>
                <c:formatCode>#,##0_);[Red]\(#,##0\)</c:formatCode>
                <c:ptCount val="21"/>
                <c:pt idx="0">
                  <c:v>45.044656693278334</c:v>
                </c:pt>
                <c:pt idx="1">
                  <c:v>4.8854197933635</c:v>
                </c:pt>
                <c:pt idx="2">
                  <c:v>4.8854197933635</c:v>
                </c:pt>
                <c:pt idx="3">
                  <c:v>4.8854197933635</c:v>
                </c:pt>
                <c:pt idx="4">
                  <c:v>4.8854197933635</c:v>
                </c:pt>
                <c:pt idx="5">
                  <c:v>4.8854197933635</c:v>
                </c:pt>
                <c:pt idx="6">
                  <c:v>4.8854197933635</c:v>
                </c:pt>
                <c:pt idx="7">
                  <c:v>4.8854197933635</c:v>
                </c:pt>
                <c:pt idx="8">
                  <c:v>4.8854197933635</c:v>
                </c:pt>
                <c:pt idx="9">
                  <c:v>4.8854197933635</c:v>
                </c:pt>
                <c:pt idx="10">
                  <c:v>4.8854197933635</c:v>
                </c:pt>
                <c:pt idx="11">
                  <c:v>4.8854197933635</c:v>
                </c:pt>
                <c:pt idx="12">
                  <c:v>4.8854197933635</c:v>
                </c:pt>
                <c:pt idx="13">
                  <c:v>4.8854197933635</c:v>
                </c:pt>
                <c:pt idx="14">
                  <c:v>4.8854197933635</c:v>
                </c:pt>
                <c:pt idx="15">
                  <c:v>4.8854197933635</c:v>
                </c:pt>
                <c:pt idx="16">
                  <c:v>4.8854197933635</c:v>
                </c:pt>
                <c:pt idx="17">
                  <c:v>4.8854197933635</c:v>
                </c:pt>
                <c:pt idx="18">
                  <c:v>4.8854197933635</c:v>
                </c:pt>
                <c:pt idx="19">
                  <c:v>4.8854197933635</c:v>
                </c:pt>
                <c:pt idx="20">
                  <c:v>4.8854197933635</c:v>
                </c:pt>
              </c:numCache>
            </c:numRef>
          </c:val>
          <c:extLst xmlns:c15="http://schemas.microsoft.com/office/drawing/2012/chart">
            <c:ext xmlns:c16="http://schemas.microsoft.com/office/drawing/2014/chart" uri="{C3380CC4-5D6E-409C-BE32-E72D297353CC}">
              <c16:uniqueId val="{00000003-F636-479E-AD4F-009FB3F6CE46}"/>
            </c:ext>
          </c:extLst>
        </c:ser>
        <c:ser>
          <c:idx val="3"/>
          <c:order val="5"/>
          <c:tx>
            <c:strRef>
              <c:f>地域経済性計算シート!$C$1113</c:f>
              <c:strCache>
                <c:ptCount val="1"/>
                <c:pt idx="0">
                  <c:v>③運転・維持関連の
地域事業者利益</c:v>
                </c:pt>
              </c:strCache>
            </c:strRef>
          </c:tx>
          <c:spPr>
            <a:solidFill>
              <a:schemeClr val="accent4"/>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地域経済性計算シート!$D$1113:$AH$1113</c15:sqref>
                  </c15:fullRef>
                </c:ext>
              </c:extLst>
              <c:f>地域経済性計算シート!$D$1113:$X$1113</c:f>
              <c:numCache>
                <c:formatCode>#,##0_);[Red]\(#,##0\)</c:formatCode>
                <c:ptCount val="21"/>
                <c:pt idx="0">
                  <c:v>0</c:v>
                </c:pt>
                <c:pt idx="1">
                  <c:v>0.7275986946923465</c:v>
                </c:pt>
                <c:pt idx="2">
                  <c:v>0.7275986946923465</c:v>
                </c:pt>
                <c:pt idx="3">
                  <c:v>0.7275986946923465</c:v>
                </c:pt>
                <c:pt idx="4">
                  <c:v>0.7275986946923465</c:v>
                </c:pt>
                <c:pt idx="5">
                  <c:v>0.7275986946923465</c:v>
                </c:pt>
                <c:pt idx="6">
                  <c:v>0.7275986946923465</c:v>
                </c:pt>
                <c:pt idx="7">
                  <c:v>0.7275986946923465</c:v>
                </c:pt>
                <c:pt idx="8">
                  <c:v>0.7275986946923465</c:v>
                </c:pt>
                <c:pt idx="9">
                  <c:v>0.7275986946923465</c:v>
                </c:pt>
                <c:pt idx="10">
                  <c:v>0.7275986946923465</c:v>
                </c:pt>
                <c:pt idx="11">
                  <c:v>0.7275986946923465</c:v>
                </c:pt>
                <c:pt idx="12">
                  <c:v>0.7275986946923465</c:v>
                </c:pt>
                <c:pt idx="13">
                  <c:v>0.7275986946923465</c:v>
                </c:pt>
                <c:pt idx="14">
                  <c:v>0.7275986946923465</c:v>
                </c:pt>
                <c:pt idx="15">
                  <c:v>0.7275986946923465</c:v>
                </c:pt>
                <c:pt idx="16">
                  <c:v>0.7275986946923465</c:v>
                </c:pt>
                <c:pt idx="17">
                  <c:v>0.7275986946923465</c:v>
                </c:pt>
                <c:pt idx="18">
                  <c:v>0.7275986946923465</c:v>
                </c:pt>
                <c:pt idx="19">
                  <c:v>0.7275986946923465</c:v>
                </c:pt>
                <c:pt idx="20">
                  <c:v>0.7275986946923465</c:v>
                </c:pt>
              </c:numCache>
            </c:numRef>
          </c:val>
          <c:extLst xmlns:c15="http://schemas.microsoft.com/office/drawing/2012/chart">
            <c:ext xmlns:c16="http://schemas.microsoft.com/office/drawing/2014/chart" uri="{C3380CC4-5D6E-409C-BE32-E72D297353CC}">
              <c16:uniqueId val="{00000004-F636-479E-AD4F-009FB3F6CE46}"/>
            </c:ext>
          </c:extLst>
        </c:ser>
        <c:ser>
          <c:idx val="2"/>
          <c:order val="6"/>
          <c:tx>
            <c:strRef>
              <c:f>地域経済性計算シート!$C$1112</c:f>
              <c:strCache>
                <c:ptCount val="1"/>
                <c:pt idx="0">
                  <c:v>②建設関連の
地域事業者利益</c:v>
                </c:pt>
              </c:strCache>
            </c:strRef>
          </c:tx>
          <c:spPr>
            <a:solidFill>
              <a:schemeClr val="accent3"/>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地域経済性計算シート!$D$1112:$AH$1112</c15:sqref>
                  </c15:fullRef>
                </c:ext>
              </c:extLst>
              <c:f>地域経済性計算シート!$D$1112:$X$1112</c:f>
              <c:numCache>
                <c:formatCode>#,##0_);[Red]\(#,##0\)</c:formatCode>
                <c:ptCount val="21"/>
                <c:pt idx="0">
                  <c:v>17.54534949100308</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F636-479E-AD4F-009FB3F6CE46}"/>
            </c:ext>
          </c:extLst>
        </c:ser>
        <c:ser>
          <c:idx val="1"/>
          <c:order val="7"/>
          <c:tx>
            <c:strRef>
              <c:f>地域経済性計算シート!$C$1110</c:f>
              <c:strCache>
                <c:ptCount val="1"/>
                <c:pt idx="0">
                  <c:v>バイオマス事業における
キャッシュフロー</c:v>
                </c:pt>
              </c:strCache>
            </c:strRef>
          </c:tx>
          <c:spPr>
            <a:solidFill>
              <a:schemeClr val="accent2"/>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地域経済性計算シート!$D$1110:$AH$1110</c15:sqref>
                  </c15:fullRef>
                </c:ext>
              </c:extLst>
              <c:f>地域経済性計算シート!$D$1110:$X$1110</c:f>
              <c:numCache>
                <c:formatCode>#,##0_);[Red]\(#,##0\)</c:formatCode>
                <c:ptCount val="21"/>
                <c:pt idx="0">
                  <c:v>-395</c:v>
                </c:pt>
                <c:pt idx="1">
                  <c:v>30.896736541666673</c:v>
                </c:pt>
                <c:pt idx="2">
                  <c:v>31.630236541666676</c:v>
                </c:pt>
                <c:pt idx="3">
                  <c:v>32.363736541666675</c:v>
                </c:pt>
                <c:pt idx="4">
                  <c:v>33.097236541666668</c:v>
                </c:pt>
                <c:pt idx="5">
                  <c:v>33.830736541666674</c:v>
                </c:pt>
                <c:pt idx="6">
                  <c:v>29.564236541666673</c:v>
                </c:pt>
                <c:pt idx="7">
                  <c:v>35.297736541666673</c:v>
                </c:pt>
                <c:pt idx="8">
                  <c:v>36.031236541666679</c:v>
                </c:pt>
                <c:pt idx="9">
                  <c:v>36.764736541666672</c:v>
                </c:pt>
                <c:pt idx="10">
                  <c:v>37.498236541666671</c:v>
                </c:pt>
                <c:pt idx="11">
                  <c:v>38.23173654166667</c:v>
                </c:pt>
                <c:pt idx="12">
                  <c:v>38.865236541666675</c:v>
                </c:pt>
                <c:pt idx="13">
                  <c:v>33.825610766666678</c:v>
                </c:pt>
                <c:pt idx="14">
                  <c:v>28.266715579166675</c:v>
                </c:pt>
                <c:pt idx="15">
                  <c:v>28.322715579166676</c:v>
                </c:pt>
                <c:pt idx="16">
                  <c:v>28.378715579166673</c:v>
                </c:pt>
                <c:pt idx="17">
                  <c:v>28.434715579166674</c:v>
                </c:pt>
                <c:pt idx="18">
                  <c:v>28.490715579166675</c:v>
                </c:pt>
                <c:pt idx="19">
                  <c:v>28.546715579166673</c:v>
                </c:pt>
                <c:pt idx="20">
                  <c:v>28.602715579166677</c:v>
                </c:pt>
              </c:numCache>
            </c:numRef>
          </c:val>
          <c:extLst>
            <c:ext xmlns:c16="http://schemas.microsoft.com/office/drawing/2014/chart" uri="{C3380CC4-5D6E-409C-BE32-E72D297353CC}">
              <c16:uniqueId val="{00000006-F636-479E-AD4F-009FB3F6CE46}"/>
            </c:ext>
          </c:extLst>
        </c:ser>
        <c:dLbls>
          <c:showLegendKey val="0"/>
          <c:showVal val="0"/>
          <c:showCatName val="0"/>
          <c:showSerName val="0"/>
          <c:showPercent val="0"/>
          <c:showBubbleSize val="0"/>
        </c:dLbls>
        <c:gapWidth val="150"/>
        <c:overlap val="100"/>
        <c:axId val="704969648"/>
        <c:axId val="704966120"/>
      </c:barChart>
      <c:lineChart>
        <c:grouping val="standard"/>
        <c:varyColors val="0"/>
        <c:ser>
          <c:idx val="8"/>
          <c:order val="8"/>
          <c:tx>
            <c:strRef>
              <c:f>地域経済性計算シート!$C$1119</c:f>
              <c:strCache>
                <c:ptCount val="1"/>
                <c:pt idx="0">
                  <c:v>地域経済効果を踏まえた
キャッシュフロー</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地域経済性計算シート!$D$1119:$AH$1119</c15:sqref>
                  </c15:fullRef>
                </c:ext>
              </c:extLst>
              <c:f>地域経済性計算シート!$D$1119:$X$1119</c:f>
              <c:numCache>
                <c:formatCode>#,##0_);[Red]\(#,##0\)</c:formatCode>
                <c:ptCount val="21"/>
                <c:pt idx="0">
                  <c:v>-529.90999381571862</c:v>
                </c:pt>
                <c:pt idx="1">
                  <c:v>51.958123300555854</c:v>
                </c:pt>
                <c:pt idx="2">
                  <c:v>53.058373300555857</c:v>
                </c:pt>
                <c:pt idx="3">
                  <c:v>54.15862330055586</c:v>
                </c:pt>
                <c:pt idx="4">
                  <c:v>55.258873300555848</c:v>
                </c:pt>
                <c:pt idx="5">
                  <c:v>56.359123300555851</c:v>
                </c:pt>
                <c:pt idx="6">
                  <c:v>49.959373300555853</c:v>
                </c:pt>
                <c:pt idx="7">
                  <c:v>58.559623300555856</c:v>
                </c:pt>
                <c:pt idx="8">
                  <c:v>59.659873300555859</c:v>
                </c:pt>
                <c:pt idx="9">
                  <c:v>60.760123300555847</c:v>
                </c:pt>
                <c:pt idx="10">
                  <c:v>61.86037330055585</c:v>
                </c:pt>
                <c:pt idx="11">
                  <c:v>62.960623300555852</c:v>
                </c:pt>
                <c:pt idx="12">
                  <c:v>63.910873300555863</c:v>
                </c:pt>
                <c:pt idx="13">
                  <c:v>56.351434638055864</c:v>
                </c:pt>
                <c:pt idx="14">
                  <c:v>48.013091856805858</c:v>
                </c:pt>
                <c:pt idx="15">
                  <c:v>48.097091856805861</c:v>
                </c:pt>
                <c:pt idx="16">
                  <c:v>48.18109185680585</c:v>
                </c:pt>
                <c:pt idx="17">
                  <c:v>48.265091856805853</c:v>
                </c:pt>
                <c:pt idx="18">
                  <c:v>48.349091856805856</c:v>
                </c:pt>
                <c:pt idx="19">
                  <c:v>48.433091856805859</c:v>
                </c:pt>
                <c:pt idx="20">
                  <c:v>48.517091856805862</c:v>
                </c:pt>
              </c:numCache>
            </c:numRef>
          </c:val>
          <c:smooth val="0"/>
          <c:extLst>
            <c:ext xmlns:c16="http://schemas.microsoft.com/office/drawing/2014/chart" uri="{C3380CC4-5D6E-409C-BE32-E72D297353CC}">
              <c16:uniqueId val="{00000008-F636-479E-AD4F-009FB3F6CE46}"/>
            </c:ext>
          </c:extLst>
        </c:ser>
        <c:ser>
          <c:idx val="0"/>
          <c:order val="9"/>
          <c:tx>
            <c:strRef>
              <c:f>地域経済性計算シート!$C$1120</c:f>
              <c:strCache>
                <c:ptCount val="1"/>
                <c:pt idx="0">
                  <c:v>初期投資支出ー地域内経済効果を踏まえた累積収支</c:v>
                </c:pt>
              </c:strCache>
            </c:strRef>
          </c:tx>
          <c:spPr>
            <a:ln w="28575" cap="rnd">
              <a:solidFill>
                <a:schemeClr val="accent2"/>
              </a:solidFill>
              <a:round/>
            </a:ln>
            <a:effectLst/>
          </c:spPr>
          <c:marker>
            <c:symbol val="none"/>
          </c:marker>
          <c:cat>
            <c:strLit>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地域経済性計算シート!$D$1120:$AH$1120</c15:sqref>
                  </c15:fullRef>
                </c:ext>
              </c:extLst>
              <c:f>地域経済性計算シート!$D$1120:$X$1120</c:f>
              <c:numCache>
                <c:formatCode>#,##0_);[Red]\(#,##0\)</c:formatCode>
                <c:ptCount val="21"/>
                <c:pt idx="0">
                  <c:v>-529.90999381571862</c:v>
                </c:pt>
                <c:pt idx="1">
                  <c:v>-477.9518705151628</c:v>
                </c:pt>
                <c:pt idx="2">
                  <c:v>-424.89349721460695</c:v>
                </c:pt>
                <c:pt idx="3">
                  <c:v>-370.73487391405109</c:v>
                </c:pt>
                <c:pt idx="4">
                  <c:v>-315.47600061349522</c:v>
                </c:pt>
                <c:pt idx="5">
                  <c:v>-259.11687731293938</c:v>
                </c:pt>
                <c:pt idx="6">
                  <c:v>-209.15750401238353</c:v>
                </c:pt>
                <c:pt idx="7">
                  <c:v>-150.59788071182766</c:v>
                </c:pt>
                <c:pt idx="8">
                  <c:v>-90.938007411271798</c:v>
                </c:pt>
                <c:pt idx="9">
                  <c:v>-30.177884110715951</c:v>
                </c:pt>
                <c:pt idx="10">
                  <c:v>31.682489189839899</c:v>
                </c:pt>
                <c:pt idx="11">
                  <c:v>94.643112490395751</c:v>
                </c:pt>
                <c:pt idx="12">
                  <c:v>158.55398579095163</c:v>
                </c:pt>
                <c:pt idx="13">
                  <c:v>214.90542042900751</c:v>
                </c:pt>
                <c:pt idx="14">
                  <c:v>262.91851228581334</c:v>
                </c:pt>
                <c:pt idx="15">
                  <c:v>311.01560414261917</c:v>
                </c:pt>
                <c:pt idx="16">
                  <c:v>359.196695999425</c:v>
                </c:pt>
                <c:pt idx="17">
                  <c:v>407.46178785623084</c:v>
                </c:pt>
                <c:pt idx="18">
                  <c:v>455.81087971303668</c:v>
                </c:pt>
                <c:pt idx="19">
                  <c:v>504.24397156984253</c:v>
                </c:pt>
                <c:pt idx="20">
                  <c:v>552.76106342664843</c:v>
                </c:pt>
              </c:numCache>
            </c:numRef>
          </c:val>
          <c:smooth val="0"/>
          <c:extLst>
            <c:ext xmlns:c16="http://schemas.microsoft.com/office/drawing/2014/chart" uri="{C3380CC4-5D6E-409C-BE32-E72D297353CC}">
              <c16:uniqueId val="{00000009-F636-479E-AD4F-009FB3F6CE46}"/>
            </c:ext>
          </c:extLst>
        </c:ser>
        <c:dLbls>
          <c:showLegendKey val="0"/>
          <c:showVal val="0"/>
          <c:showCatName val="0"/>
          <c:showSerName val="0"/>
          <c:showPercent val="0"/>
          <c:showBubbleSize val="0"/>
        </c:dLbls>
        <c:marker val="1"/>
        <c:smooth val="0"/>
        <c:axId val="704969648"/>
        <c:axId val="704966120"/>
      </c:lineChart>
      <c:catAx>
        <c:axId val="70496964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704966120"/>
        <c:crosses val="autoZero"/>
        <c:auto val="1"/>
        <c:lblAlgn val="ctr"/>
        <c:lblOffset val="100"/>
        <c:noMultiLvlLbl val="0"/>
      </c:catAx>
      <c:valAx>
        <c:axId val="704966120"/>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704969648"/>
        <c:crosses val="autoZero"/>
        <c:crossBetween val="between"/>
      </c:valAx>
      <c:spPr>
        <a:noFill/>
        <a:ln>
          <a:noFill/>
        </a:ln>
        <a:effectLst/>
      </c:spPr>
    </c:plotArea>
    <c:legend>
      <c:legendPos val="r"/>
      <c:layout>
        <c:manualLayout>
          <c:xMode val="edge"/>
          <c:yMode val="edge"/>
          <c:x val="0.78412242157963763"/>
          <c:y val="3.4687499999999983E-3"/>
          <c:w val="0.20436679817303591"/>
          <c:h val="0.9965312499999999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67882824741167"/>
          <c:y val="0.12202161901307675"/>
          <c:w val="0.84493020723573242"/>
          <c:h val="0.65958438866268954"/>
        </c:manualLayout>
      </c:layout>
      <c:barChart>
        <c:barDir val="col"/>
        <c:grouping val="stacked"/>
        <c:varyColors val="0"/>
        <c:ser>
          <c:idx val="0"/>
          <c:order val="0"/>
          <c:spPr>
            <a:solidFill>
              <a:schemeClr val="bg1">
                <a:lumMod val="50000"/>
              </a:schemeClr>
            </a:solidFill>
            <a:ln>
              <a:noFill/>
            </a:ln>
            <a:effectLst/>
          </c:spPr>
          <c:invertIfNegative val="0"/>
          <c:cat>
            <c:strRef>
              <c:f>計算結果確認シート!$X$4:$X$6</c:f>
              <c:strCache>
                <c:ptCount val="3"/>
                <c:pt idx="0">
                  <c:v>投資額</c:v>
                </c:pt>
                <c:pt idx="1">
                  <c:v>事業収入</c:v>
                </c:pt>
                <c:pt idx="2">
                  <c:v>地域経済効果
＋事業収入</c:v>
                </c:pt>
              </c:strCache>
            </c:strRef>
          </c:cat>
          <c:val>
            <c:numRef>
              <c:f>計算結果確認シート!$Y$4:$Y$6</c:f>
              <c:numCache>
                <c:formatCode>General</c:formatCode>
                <c:ptCount val="3"/>
                <c:pt idx="0" formatCode="#,##0_);[Red]\(#,##0\)">
                  <c:v>1512.5942725125003</c:v>
                </c:pt>
              </c:numCache>
            </c:numRef>
          </c:val>
          <c:extLst>
            <c:ext xmlns:c16="http://schemas.microsoft.com/office/drawing/2014/chart" uri="{C3380CC4-5D6E-409C-BE32-E72D297353CC}">
              <c16:uniqueId val="{00000000-F77F-4FF4-89EB-BDA3EF51EB99}"/>
            </c:ext>
          </c:extLst>
        </c:ser>
        <c:ser>
          <c:idx val="1"/>
          <c:order val="1"/>
          <c:spPr>
            <a:solidFill>
              <a:schemeClr val="accent1"/>
            </a:solidFill>
            <a:ln>
              <a:noFill/>
            </a:ln>
            <a:effectLst/>
          </c:spPr>
          <c:invertIfNegative val="0"/>
          <c:cat>
            <c:strRef>
              <c:f>計算結果確認シート!$X$4:$X$6</c:f>
              <c:strCache>
                <c:ptCount val="3"/>
                <c:pt idx="0">
                  <c:v>投資額</c:v>
                </c:pt>
                <c:pt idx="1">
                  <c:v>事業収入</c:v>
                </c:pt>
                <c:pt idx="2">
                  <c:v>地域経済効果
＋事業収入</c:v>
                </c:pt>
              </c:strCache>
            </c:strRef>
          </c:cat>
          <c:val>
            <c:numRef>
              <c:f>計算結果確認シート!$Z$4:$Z$6</c:f>
              <c:numCache>
                <c:formatCode>#,##0_);[Red]\(#,##0\)</c:formatCode>
                <c:ptCount val="3"/>
                <c:pt idx="1">
                  <c:v>1764.5347308333335</c:v>
                </c:pt>
                <c:pt idx="2">
                  <c:v>1764.5347308333335</c:v>
                </c:pt>
              </c:numCache>
            </c:numRef>
          </c:val>
          <c:extLst>
            <c:ext xmlns:c16="http://schemas.microsoft.com/office/drawing/2014/chart" uri="{C3380CC4-5D6E-409C-BE32-E72D297353CC}">
              <c16:uniqueId val="{00000001-F77F-4FF4-89EB-BDA3EF51EB99}"/>
            </c:ext>
          </c:extLst>
        </c:ser>
        <c:ser>
          <c:idx val="2"/>
          <c:order val="2"/>
          <c:spPr>
            <a:solidFill>
              <a:schemeClr val="accent2"/>
            </a:solidFill>
            <a:ln>
              <a:noFill/>
            </a:ln>
            <a:effectLst/>
          </c:spPr>
          <c:invertIfNegative val="0"/>
          <c:cat>
            <c:strRef>
              <c:f>計算結果確認シート!$X$4:$X$6</c:f>
              <c:strCache>
                <c:ptCount val="3"/>
                <c:pt idx="0">
                  <c:v>投資額</c:v>
                </c:pt>
                <c:pt idx="1">
                  <c:v>事業収入</c:v>
                </c:pt>
                <c:pt idx="2">
                  <c:v>地域経済効果
＋事業収入</c:v>
                </c:pt>
              </c:strCache>
            </c:strRef>
          </c:cat>
          <c:val>
            <c:numRef>
              <c:f>計算結果確認シート!$AA$4:$AA$6</c:f>
              <c:numCache>
                <c:formatCode>General</c:formatCode>
                <c:ptCount val="3"/>
                <c:pt idx="2" formatCode="#,##0_);[Red]\(#,##0\)">
                  <c:v>321.76718517358984</c:v>
                </c:pt>
              </c:numCache>
            </c:numRef>
          </c:val>
          <c:extLst>
            <c:ext xmlns:c16="http://schemas.microsoft.com/office/drawing/2014/chart" uri="{C3380CC4-5D6E-409C-BE32-E72D297353CC}">
              <c16:uniqueId val="{00000002-F77F-4FF4-89EB-BDA3EF51EB99}"/>
            </c:ext>
          </c:extLst>
        </c:ser>
        <c:dLbls>
          <c:showLegendKey val="0"/>
          <c:showVal val="0"/>
          <c:showCatName val="0"/>
          <c:showSerName val="0"/>
          <c:showPercent val="0"/>
          <c:showBubbleSize val="0"/>
        </c:dLbls>
        <c:gapWidth val="150"/>
        <c:overlap val="100"/>
        <c:axId val="704963768"/>
        <c:axId val="704964944"/>
      </c:barChart>
      <c:catAx>
        <c:axId val="704963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704964944"/>
        <c:crosses val="autoZero"/>
        <c:auto val="1"/>
        <c:lblAlgn val="ctr"/>
        <c:lblOffset val="100"/>
        <c:noMultiLvlLbl val="0"/>
      </c:catAx>
      <c:valAx>
        <c:axId val="70496494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704963768"/>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67882824741167"/>
          <c:y val="0.12202161901307675"/>
          <c:w val="0.84493020723573242"/>
          <c:h val="0.65958438866268954"/>
        </c:manualLayout>
      </c:layout>
      <c:barChart>
        <c:barDir val="col"/>
        <c:grouping val="stacked"/>
        <c:varyColors val="0"/>
        <c:ser>
          <c:idx val="0"/>
          <c:order val="0"/>
          <c:spPr>
            <a:solidFill>
              <a:schemeClr val="bg1">
                <a:lumMod val="50000"/>
              </a:schemeClr>
            </a:solidFill>
            <a:ln>
              <a:noFill/>
            </a:ln>
            <a:effectLst/>
          </c:spPr>
          <c:invertIfNegative val="0"/>
          <c:cat>
            <c:strRef>
              <c:f>計算結果確認シート!$X$4:$X$6</c:f>
              <c:strCache>
                <c:ptCount val="3"/>
                <c:pt idx="0">
                  <c:v>投資額</c:v>
                </c:pt>
                <c:pt idx="1">
                  <c:v>事業収入</c:v>
                </c:pt>
                <c:pt idx="2">
                  <c:v>地域経済効果
＋事業収入</c:v>
                </c:pt>
              </c:strCache>
            </c:strRef>
          </c:cat>
          <c:val>
            <c:numRef>
              <c:f>計算結果確認シート!$Y$4:$Y$6</c:f>
              <c:numCache>
                <c:formatCode>General</c:formatCode>
                <c:ptCount val="3"/>
                <c:pt idx="0" formatCode="#,##0_);[Red]\(#,##0\)">
                  <c:v>1512.5942725125003</c:v>
                </c:pt>
              </c:numCache>
            </c:numRef>
          </c:val>
          <c:extLst>
            <c:ext xmlns:c16="http://schemas.microsoft.com/office/drawing/2014/chart" uri="{C3380CC4-5D6E-409C-BE32-E72D297353CC}">
              <c16:uniqueId val="{00000000-58FA-4AC7-87D6-3C0100CA04F6}"/>
            </c:ext>
          </c:extLst>
        </c:ser>
        <c:ser>
          <c:idx val="1"/>
          <c:order val="1"/>
          <c:spPr>
            <a:solidFill>
              <a:schemeClr val="accent1"/>
            </a:solidFill>
            <a:ln>
              <a:noFill/>
            </a:ln>
            <a:effectLst/>
          </c:spPr>
          <c:invertIfNegative val="0"/>
          <c:cat>
            <c:strRef>
              <c:f>計算結果確認シート!$X$4:$X$6</c:f>
              <c:strCache>
                <c:ptCount val="3"/>
                <c:pt idx="0">
                  <c:v>投資額</c:v>
                </c:pt>
                <c:pt idx="1">
                  <c:v>事業収入</c:v>
                </c:pt>
                <c:pt idx="2">
                  <c:v>地域経済効果
＋事業収入</c:v>
                </c:pt>
              </c:strCache>
            </c:strRef>
          </c:cat>
          <c:val>
            <c:numRef>
              <c:f>計算結果確認シート!$Z$4:$Z$6</c:f>
              <c:numCache>
                <c:formatCode>#,##0_);[Red]\(#,##0\)</c:formatCode>
                <c:ptCount val="3"/>
                <c:pt idx="1">
                  <c:v>1764.5347308333335</c:v>
                </c:pt>
                <c:pt idx="2">
                  <c:v>1764.5347308333335</c:v>
                </c:pt>
              </c:numCache>
            </c:numRef>
          </c:val>
          <c:extLst>
            <c:ext xmlns:c16="http://schemas.microsoft.com/office/drawing/2014/chart" uri="{C3380CC4-5D6E-409C-BE32-E72D297353CC}">
              <c16:uniqueId val="{00000001-58FA-4AC7-87D6-3C0100CA04F6}"/>
            </c:ext>
          </c:extLst>
        </c:ser>
        <c:ser>
          <c:idx val="2"/>
          <c:order val="2"/>
          <c:spPr>
            <a:solidFill>
              <a:schemeClr val="accent2"/>
            </a:solidFill>
            <a:ln>
              <a:noFill/>
            </a:ln>
            <a:effectLst/>
          </c:spPr>
          <c:invertIfNegative val="0"/>
          <c:cat>
            <c:strRef>
              <c:f>計算結果確認シート!$X$4:$X$6</c:f>
              <c:strCache>
                <c:ptCount val="3"/>
                <c:pt idx="0">
                  <c:v>投資額</c:v>
                </c:pt>
                <c:pt idx="1">
                  <c:v>事業収入</c:v>
                </c:pt>
                <c:pt idx="2">
                  <c:v>地域経済効果
＋事業収入</c:v>
                </c:pt>
              </c:strCache>
            </c:strRef>
          </c:cat>
          <c:val>
            <c:numRef>
              <c:f>計算結果確認シート!$AA$4:$AA$6</c:f>
              <c:numCache>
                <c:formatCode>General</c:formatCode>
                <c:ptCount val="3"/>
                <c:pt idx="2" formatCode="#,##0_);[Red]\(#,##0\)">
                  <c:v>321.76718517358984</c:v>
                </c:pt>
              </c:numCache>
            </c:numRef>
          </c:val>
          <c:extLst>
            <c:ext xmlns:c16="http://schemas.microsoft.com/office/drawing/2014/chart" uri="{C3380CC4-5D6E-409C-BE32-E72D297353CC}">
              <c16:uniqueId val="{00000002-58FA-4AC7-87D6-3C0100CA04F6}"/>
            </c:ext>
          </c:extLst>
        </c:ser>
        <c:dLbls>
          <c:showLegendKey val="0"/>
          <c:showVal val="0"/>
          <c:showCatName val="0"/>
          <c:showSerName val="0"/>
          <c:showPercent val="0"/>
          <c:showBubbleSize val="0"/>
        </c:dLbls>
        <c:gapWidth val="150"/>
        <c:overlap val="100"/>
        <c:axId val="449354384"/>
        <c:axId val="449357520"/>
      </c:barChart>
      <c:catAx>
        <c:axId val="449354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449357520"/>
        <c:crosses val="autoZero"/>
        <c:auto val="1"/>
        <c:lblAlgn val="ctr"/>
        <c:lblOffset val="100"/>
        <c:noMultiLvlLbl val="0"/>
      </c:catAx>
      <c:valAx>
        <c:axId val="449357520"/>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49354384"/>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482939632546E-2"/>
          <c:y val="0.11189507485344906"/>
          <c:w val="0.86979615048118986"/>
          <c:h val="0.67066333304751535"/>
        </c:manualLayout>
      </c:layout>
      <c:barChart>
        <c:barDir val="col"/>
        <c:grouping val="clustered"/>
        <c:varyColors val="0"/>
        <c:ser>
          <c:idx val="0"/>
          <c:order val="0"/>
          <c:spPr>
            <a:solidFill>
              <a:schemeClr val="accent1"/>
            </a:solidFill>
            <a:ln>
              <a:noFill/>
            </a:ln>
            <a:effectLst/>
          </c:spPr>
          <c:invertIfNegative val="0"/>
          <c:cat>
            <c:strRef>
              <c:f>計算結果確認シート!$X$8</c:f>
              <c:strCache>
                <c:ptCount val="1"/>
                <c:pt idx="0">
                  <c:v>CO2削減効果
（化石燃料代替分）</c:v>
                </c:pt>
              </c:strCache>
            </c:strRef>
          </c:cat>
          <c:val>
            <c:numRef>
              <c:f>計算結果確認シート!$Y$8</c:f>
              <c:numCache>
                <c:formatCode>#,##0_);[Red]\(#,##0\)</c:formatCode>
                <c:ptCount val="1"/>
                <c:pt idx="0">
                  <c:v>8114.5889953333317</c:v>
                </c:pt>
              </c:numCache>
            </c:numRef>
          </c:val>
          <c:extLst>
            <c:ext xmlns:c16="http://schemas.microsoft.com/office/drawing/2014/chart" uri="{C3380CC4-5D6E-409C-BE32-E72D297353CC}">
              <c16:uniqueId val="{00000000-54B1-46EF-B06F-4A8027248D7C}"/>
            </c:ext>
          </c:extLst>
        </c:ser>
        <c:dLbls>
          <c:showLegendKey val="0"/>
          <c:showVal val="0"/>
          <c:showCatName val="0"/>
          <c:showSerName val="0"/>
          <c:showPercent val="0"/>
          <c:showBubbleSize val="0"/>
        </c:dLbls>
        <c:gapWidth val="219"/>
        <c:overlap val="-27"/>
        <c:axId val="449361832"/>
        <c:axId val="449362224"/>
      </c:barChart>
      <c:catAx>
        <c:axId val="449361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449362224"/>
        <c:crosses val="autoZero"/>
        <c:auto val="1"/>
        <c:lblAlgn val="ctr"/>
        <c:lblOffset val="100"/>
        <c:noMultiLvlLbl val="0"/>
      </c:catAx>
      <c:valAx>
        <c:axId val="44936222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49361832"/>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7594090600200329E-2"/>
          <c:y val="0.11240013785704846"/>
          <c:w val="0.87911809941871599"/>
          <c:h val="0.63334905387394713"/>
        </c:manualLayout>
      </c:layout>
      <c:barChart>
        <c:barDir val="col"/>
        <c:grouping val="clustered"/>
        <c:varyColors val="0"/>
        <c:ser>
          <c:idx val="0"/>
          <c:order val="0"/>
          <c:tx>
            <c:strRef>
              <c:f>計算結果確認シート!$K$93</c:f>
              <c:strCache>
                <c:ptCount val="1"/>
                <c:pt idx="0">
                  <c:v>P-IRR（20年）</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計算結果確認シート!$I$94:$I$104</c:f>
              <c:strCache>
                <c:ptCount val="11"/>
                <c:pt idx="0">
                  <c:v>設定値×50%</c:v>
                </c:pt>
                <c:pt idx="1">
                  <c:v>設定値×60%</c:v>
                </c:pt>
                <c:pt idx="2">
                  <c:v>設定値×70%</c:v>
                </c:pt>
                <c:pt idx="3">
                  <c:v>設定値×80%</c:v>
                </c:pt>
                <c:pt idx="4">
                  <c:v>設定値×90%</c:v>
                </c:pt>
                <c:pt idx="5">
                  <c:v>設定値×100%</c:v>
                </c:pt>
                <c:pt idx="6">
                  <c:v>設定値×110%</c:v>
                </c:pt>
                <c:pt idx="7">
                  <c:v>設定値×120%</c:v>
                </c:pt>
                <c:pt idx="8">
                  <c:v>設定値×130%</c:v>
                </c:pt>
                <c:pt idx="9">
                  <c:v>設定値×140%</c:v>
                </c:pt>
                <c:pt idx="10">
                  <c:v>設定値×150%</c:v>
                </c:pt>
              </c:strCache>
            </c:strRef>
          </c:cat>
          <c:val>
            <c:numRef>
              <c:f>計算結果確認シート!$K$94:$K$104</c:f>
              <c:numCache>
                <c:formatCode>0.0%</c:formatCode>
                <c:ptCount val="11"/>
                <c:pt idx="0">
                  <c:v>-2.0788445398413513E-2</c:v>
                </c:pt>
                <c:pt idx="1">
                  <c:v>-2.5830188038599156E-3</c:v>
                </c:pt>
                <c:pt idx="2">
                  <c:v>1.2869436963456327E-2</c:v>
                </c:pt>
                <c:pt idx="3">
                  <c:v>2.7512448873439732E-2</c:v>
                </c:pt>
                <c:pt idx="4">
                  <c:v>4.1613074636658975E-2</c:v>
                </c:pt>
                <c:pt idx="5">
                  <c:v>5.5074966780464196E-2</c:v>
                </c:pt>
                <c:pt idx="6">
                  <c:v>6.7907807496057071E-2</c:v>
                </c:pt>
                <c:pt idx="7">
                  <c:v>7.8345240344170897E-2</c:v>
                </c:pt>
                <c:pt idx="8">
                  <c:v>8.8026281651334193E-2</c:v>
                </c:pt>
                <c:pt idx="9">
                  <c:v>9.741228932398216E-2</c:v>
                </c:pt>
                <c:pt idx="10">
                  <c:v>0.1065493611342907</c:v>
                </c:pt>
              </c:numCache>
            </c:numRef>
          </c:val>
          <c:extLst>
            <c:ext xmlns:c16="http://schemas.microsoft.com/office/drawing/2014/chart" uri="{C3380CC4-5D6E-409C-BE32-E72D297353CC}">
              <c16:uniqueId val="{00000002-8E28-479B-9F1A-BCEC5BC698A4}"/>
            </c:ext>
          </c:extLst>
        </c:ser>
        <c:dLbls>
          <c:showLegendKey val="0"/>
          <c:showVal val="0"/>
          <c:showCatName val="0"/>
          <c:showSerName val="0"/>
          <c:showPercent val="0"/>
          <c:showBubbleSize val="0"/>
        </c:dLbls>
        <c:gapWidth val="219"/>
        <c:overlap val="-27"/>
        <c:axId val="449356736"/>
        <c:axId val="449361440"/>
      </c:barChart>
      <c:lineChart>
        <c:grouping val="standard"/>
        <c:varyColors val="0"/>
        <c:ser>
          <c:idx val="1"/>
          <c:order val="1"/>
          <c:tx>
            <c:strRef>
              <c:f>計算結果確認シート!$L$93</c:f>
              <c:strCache>
                <c:ptCount val="1"/>
                <c:pt idx="0">
                  <c:v>投資回収年数</c:v>
                </c:pt>
              </c:strCache>
            </c:strRef>
          </c:tx>
          <c:spPr>
            <a:ln w="28575" cap="rnd">
              <a:solidFill>
                <a:schemeClr val="accent1">
                  <a:tint val="77000"/>
                </a:schemeClr>
              </a:solidFill>
              <a:round/>
            </a:ln>
            <a:effectLst/>
          </c:spPr>
          <c:marker>
            <c:symbol val="circle"/>
            <c:size val="5"/>
            <c:spPr>
              <a:solidFill>
                <a:schemeClr val="accent1">
                  <a:tint val="77000"/>
                </a:schemeClr>
              </a:solidFill>
              <a:ln w="9525">
                <a:solidFill>
                  <a:schemeClr val="accent1">
                    <a:tint val="77000"/>
                  </a:schemeClr>
                </a:solidFill>
              </a:ln>
              <a:effectLst/>
            </c:spPr>
          </c:marker>
          <c:dLbls>
            <c:spPr>
              <a:solidFill>
                <a:schemeClr val="bg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計算結果確認シート!$I$94:$I$104</c:f>
              <c:strCache>
                <c:ptCount val="11"/>
                <c:pt idx="0">
                  <c:v>設定値×50%</c:v>
                </c:pt>
                <c:pt idx="1">
                  <c:v>設定値×60%</c:v>
                </c:pt>
                <c:pt idx="2">
                  <c:v>設定値×70%</c:v>
                </c:pt>
                <c:pt idx="3">
                  <c:v>設定値×80%</c:v>
                </c:pt>
                <c:pt idx="4">
                  <c:v>設定値×90%</c:v>
                </c:pt>
                <c:pt idx="5">
                  <c:v>設定値×100%</c:v>
                </c:pt>
                <c:pt idx="6">
                  <c:v>設定値×110%</c:v>
                </c:pt>
                <c:pt idx="7">
                  <c:v>設定値×120%</c:v>
                </c:pt>
                <c:pt idx="8">
                  <c:v>設定値×130%</c:v>
                </c:pt>
                <c:pt idx="9">
                  <c:v>設定値×140%</c:v>
                </c:pt>
                <c:pt idx="10">
                  <c:v>設定値×150%</c:v>
                </c:pt>
              </c:strCache>
            </c:strRef>
          </c:cat>
          <c:val>
            <c:numRef>
              <c:f>計算結果確認シート!$L$94:$L$104</c:f>
              <c:numCache>
                <c:formatCode>#,##0_);[Red]\(#,##0\)</c:formatCode>
                <c:ptCount val="11"/>
                <c:pt idx="0">
                  <c:v>0</c:v>
                </c:pt>
                <c:pt idx="1">
                  <c:v>0</c:v>
                </c:pt>
                <c:pt idx="2">
                  <c:v>18</c:v>
                </c:pt>
                <c:pt idx="3">
                  <c:v>15</c:v>
                </c:pt>
                <c:pt idx="4">
                  <c:v>13</c:v>
                </c:pt>
                <c:pt idx="5">
                  <c:v>12</c:v>
                </c:pt>
                <c:pt idx="6">
                  <c:v>11</c:v>
                </c:pt>
                <c:pt idx="7">
                  <c:v>10</c:v>
                </c:pt>
                <c:pt idx="8">
                  <c:v>10</c:v>
                </c:pt>
                <c:pt idx="9">
                  <c:v>9</c:v>
                </c:pt>
                <c:pt idx="10">
                  <c:v>9</c:v>
                </c:pt>
              </c:numCache>
            </c:numRef>
          </c:val>
          <c:smooth val="0"/>
          <c:extLst>
            <c:ext xmlns:c16="http://schemas.microsoft.com/office/drawing/2014/chart" uri="{C3380CC4-5D6E-409C-BE32-E72D297353CC}">
              <c16:uniqueId val="{00000005-8E28-479B-9F1A-BCEC5BC698A4}"/>
            </c:ext>
          </c:extLst>
        </c:ser>
        <c:dLbls>
          <c:showLegendKey val="0"/>
          <c:showVal val="0"/>
          <c:showCatName val="0"/>
          <c:showSerName val="0"/>
          <c:showPercent val="0"/>
          <c:showBubbleSize val="0"/>
        </c:dLbls>
        <c:marker val="1"/>
        <c:smooth val="0"/>
        <c:axId val="449357128"/>
        <c:axId val="449363008"/>
      </c:lineChart>
      <c:catAx>
        <c:axId val="44935673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crossAx val="449361440"/>
        <c:crosses val="autoZero"/>
        <c:auto val="1"/>
        <c:lblAlgn val="ctr"/>
        <c:lblOffset val="5"/>
        <c:noMultiLvlLbl val="0"/>
      </c:catAx>
      <c:valAx>
        <c:axId val="449361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49356736"/>
        <c:crosses val="autoZero"/>
        <c:crossBetween val="between"/>
      </c:valAx>
      <c:valAx>
        <c:axId val="449363008"/>
        <c:scaling>
          <c:orientation val="minMax"/>
        </c:scaling>
        <c:delete val="0"/>
        <c:axPos val="r"/>
        <c:numFmt formatCode="#,##0_);[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49357128"/>
        <c:crosses val="max"/>
        <c:crossBetween val="between"/>
      </c:valAx>
      <c:catAx>
        <c:axId val="449357128"/>
        <c:scaling>
          <c:orientation val="minMax"/>
        </c:scaling>
        <c:delete val="1"/>
        <c:axPos val="b"/>
        <c:numFmt formatCode="General" sourceLinked="1"/>
        <c:majorTickMark val="out"/>
        <c:minorTickMark val="none"/>
        <c:tickLblPos val="nextTo"/>
        <c:crossAx val="449363008"/>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7594090600200329E-2"/>
          <c:y val="0.12158901350454614"/>
          <c:w val="0.87911809941871599"/>
          <c:h val="0.62263589569401323"/>
        </c:manualLayout>
      </c:layout>
      <c:barChart>
        <c:barDir val="col"/>
        <c:grouping val="clustered"/>
        <c:varyColors val="0"/>
        <c:ser>
          <c:idx val="0"/>
          <c:order val="0"/>
          <c:tx>
            <c:strRef>
              <c:f>計算結果確認シート!$K$93</c:f>
              <c:strCache>
                <c:ptCount val="1"/>
                <c:pt idx="0">
                  <c:v>P-IRR（20年）</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計算結果確認シート!$I$115:$I$125</c:f>
              <c:strCache>
                <c:ptCount val="11"/>
                <c:pt idx="0">
                  <c:v>設定値×50%</c:v>
                </c:pt>
                <c:pt idx="1">
                  <c:v>設定値×60%</c:v>
                </c:pt>
                <c:pt idx="2">
                  <c:v>設定値×70%</c:v>
                </c:pt>
                <c:pt idx="3">
                  <c:v>設定値×80%</c:v>
                </c:pt>
                <c:pt idx="4">
                  <c:v>設定値×90%</c:v>
                </c:pt>
                <c:pt idx="5">
                  <c:v>設定値×100%</c:v>
                </c:pt>
                <c:pt idx="6">
                  <c:v>設定値×110%</c:v>
                </c:pt>
                <c:pt idx="7">
                  <c:v>設定値×120%</c:v>
                </c:pt>
                <c:pt idx="8">
                  <c:v>設定値×130%</c:v>
                </c:pt>
                <c:pt idx="9">
                  <c:v>設定値×140%</c:v>
                </c:pt>
                <c:pt idx="10">
                  <c:v>設定値×150%</c:v>
                </c:pt>
              </c:strCache>
            </c:strRef>
          </c:cat>
          <c:val>
            <c:numRef>
              <c:f>計算結果確認シート!$K$115:$K$125</c:f>
              <c:numCache>
                <c:formatCode>0.0%</c:formatCode>
                <c:ptCount val="11"/>
                <c:pt idx="0">
                  <c:v>0.66667947467791433</c:v>
                </c:pt>
                <c:pt idx="1">
                  <c:v>0.27441712986409428</c:v>
                </c:pt>
                <c:pt idx="2">
                  <c:v>0.16830019368623539</c:v>
                </c:pt>
                <c:pt idx="3">
                  <c:v>0.11513873182348733</c:v>
                </c:pt>
                <c:pt idx="4">
                  <c:v>8.1498317509854923E-2</c:v>
                </c:pt>
                <c:pt idx="5">
                  <c:v>5.5074966780464196E-2</c:v>
                </c:pt>
                <c:pt idx="6">
                  <c:v>3.5126803694936815E-2</c:v>
                </c:pt>
                <c:pt idx="7">
                  <c:v>1.9129279737318372E-2</c:v>
                </c:pt>
                <c:pt idx="8">
                  <c:v>6.2053236530195122E-3</c:v>
                </c:pt>
                <c:pt idx="9">
                  <c:v>-4.6415057520488023E-3</c:v>
                </c:pt>
                <c:pt idx="10">
                  <c:v>-1.3918539672137409E-2</c:v>
                </c:pt>
              </c:numCache>
            </c:numRef>
          </c:val>
          <c:extLst>
            <c:ext xmlns:c16="http://schemas.microsoft.com/office/drawing/2014/chart" uri="{C3380CC4-5D6E-409C-BE32-E72D297353CC}">
              <c16:uniqueId val="{00000002-7D3F-4849-B97B-B2DB3F8875EF}"/>
            </c:ext>
          </c:extLst>
        </c:ser>
        <c:dLbls>
          <c:showLegendKey val="0"/>
          <c:showVal val="0"/>
          <c:showCatName val="0"/>
          <c:showSerName val="0"/>
          <c:showPercent val="0"/>
          <c:showBubbleSize val="0"/>
        </c:dLbls>
        <c:gapWidth val="219"/>
        <c:overlap val="-27"/>
        <c:axId val="449361048"/>
        <c:axId val="449359480"/>
      </c:barChart>
      <c:lineChart>
        <c:grouping val="standard"/>
        <c:varyColors val="0"/>
        <c:ser>
          <c:idx val="1"/>
          <c:order val="1"/>
          <c:tx>
            <c:strRef>
              <c:f>計算結果確認シート!$L$93</c:f>
              <c:strCache>
                <c:ptCount val="1"/>
                <c:pt idx="0">
                  <c:v>投資回収年数</c:v>
                </c:pt>
              </c:strCache>
            </c:strRef>
          </c:tx>
          <c:spPr>
            <a:ln w="28575" cap="rnd">
              <a:solidFill>
                <a:schemeClr val="accent1">
                  <a:tint val="77000"/>
                </a:schemeClr>
              </a:solidFill>
              <a:round/>
            </a:ln>
            <a:effectLst/>
          </c:spPr>
          <c:marker>
            <c:symbol val="circle"/>
            <c:size val="5"/>
            <c:spPr>
              <a:solidFill>
                <a:schemeClr val="accent1">
                  <a:tint val="77000"/>
                </a:schemeClr>
              </a:solidFill>
              <a:ln w="9525">
                <a:solidFill>
                  <a:schemeClr val="accent1">
                    <a:tint val="77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計算結果確認シート!$I$115:$I$125</c:f>
              <c:strCache>
                <c:ptCount val="11"/>
                <c:pt idx="0">
                  <c:v>設定値×50%</c:v>
                </c:pt>
                <c:pt idx="1">
                  <c:v>設定値×60%</c:v>
                </c:pt>
                <c:pt idx="2">
                  <c:v>設定値×70%</c:v>
                </c:pt>
                <c:pt idx="3">
                  <c:v>設定値×80%</c:v>
                </c:pt>
                <c:pt idx="4">
                  <c:v>設定値×90%</c:v>
                </c:pt>
                <c:pt idx="5">
                  <c:v>設定値×100%</c:v>
                </c:pt>
                <c:pt idx="6">
                  <c:v>設定値×110%</c:v>
                </c:pt>
                <c:pt idx="7">
                  <c:v>設定値×120%</c:v>
                </c:pt>
                <c:pt idx="8">
                  <c:v>設定値×130%</c:v>
                </c:pt>
                <c:pt idx="9">
                  <c:v>設定値×140%</c:v>
                </c:pt>
                <c:pt idx="10">
                  <c:v>設定値×150%</c:v>
                </c:pt>
              </c:strCache>
            </c:strRef>
          </c:cat>
          <c:val>
            <c:numRef>
              <c:f>計算結果確認シート!$L$115:$L$125</c:f>
              <c:numCache>
                <c:formatCode>#,##0_);[Red]\(#,##0\)</c:formatCode>
                <c:ptCount val="11"/>
                <c:pt idx="0">
                  <c:v>2</c:v>
                </c:pt>
                <c:pt idx="1">
                  <c:v>4</c:v>
                </c:pt>
                <c:pt idx="2">
                  <c:v>6</c:v>
                </c:pt>
                <c:pt idx="3">
                  <c:v>8</c:v>
                </c:pt>
                <c:pt idx="4">
                  <c:v>10</c:v>
                </c:pt>
                <c:pt idx="5">
                  <c:v>12</c:v>
                </c:pt>
                <c:pt idx="6">
                  <c:v>14</c:v>
                </c:pt>
                <c:pt idx="7">
                  <c:v>17</c:v>
                </c:pt>
                <c:pt idx="8">
                  <c:v>19</c:v>
                </c:pt>
                <c:pt idx="9">
                  <c:v>0</c:v>
                </c:pt>
                <c:pt idx="10">
                  <c:v>0</c:v>
                </c:pt>
              </c:numCache>
            </c:numRef>
          </c:val>
          <c:smooth val="0"/>
          <c:extLst>
            <c:ext xmlns:c16="http://schemas.microsoft.com/office/drawing/2014/chart" uri="{C3380CC4-5D6E-409C-BE32-E72D297353CC}">
              <c16:uniqueId val="{00000005-7D3F-4849-B97B-B2DB3F8875EF}"/>
            </c:ext>
          </c:extLst>
        </c:ser>
        <c:dLbls>
          <c:showLegendKey val="0"/>
          <c:showVal val="0"/>
          <c:showCatName val="0"/>
          <c:showSerName val="0"/>
          <c:showPercent val="0"/>
          <c:showBubbleSize val="0"/>
        </c:dLbls>
        <c:marker val="1"/>
        <c:smooth val="0"/>
        <c:axId val="449357912"/>
        <c:axId val="449359872"/>
      </c:lineChart>
      <c:catAx>
        <c:axId val="44936104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crossAx val="449359480"/>
        <c:crosses val="autoZero"/>
        <c:auto val="1"/>
        <c:lblAlgn val="ctr"/>
        <c:lblOffset val="5"/>
        <c:noMultiLvlLbl val="0"/>
      </c:catAx>
      <c:valAx>
        <c:axId val="4493594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49361048"/>
        <c:crosses val="autoZero"/>
        <c:crossBetween val="between"/>
      </c:valAx>
      <c:valAx>
        <c:axId val="449359872"/>
        <c:scaling>
          <c:orientation val="minMax"/>
        </c:scaling>
        <c:delete val="0"/>
        <c:axPos val="r"/>
        <c:numFmt formatCode="#,##0_);[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49357912"/>
        <c:crosses val="max"/>
        <c:crossBetween val="between"/>
      </c:valAx>
      <c:catAx>
        <c:axId val="449357912"/>
        <c:scaling>
          <c:orientation val="minMax"/>
        </c:scaling>
        <c:delete val="1"/>
        <c:axPos val="b"/>
        <c:numFmt formatCode="General" sourceLinked="1"/>
        <c:majorTickMark val="out"/>
        <c:minorTickMark val="none"/>
        <c:tickLblPos val="nextTo"/>
        <c:crossAx val="44935987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7594090600200329E-2"/>
          <c:y val="0.12301352672940469"/>
          <c:w val="0.87911809941871599"/>
          <c:h val="0.62346892504036144"/>
        </c:manualLayout>
      </c:layout>
      <c:barChart>
        <c:barDir val="col"/>
        <c:grouping val="clustered"/>
        <c:varyColors val="0"/>
        <c:ser>
          <c:idx val="0"/>
          <c:order val="0"/>
          <c:tx>
            <c:strRef>
              <c:f>計算結果確認シート!$K$93</c:f>
              <c:strCache>
                <c:ptCount val="1"/>
                <c:pt idx="0">
                  <c:v>P-IRR（20年）</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計算結果確認シート!$I$136:$I$146</c:f>
              <c:strCache>
                <c:ptCount val="11"/>
                <c:pt idx="0">
                  <c:v>設定値×50%</c:v>
                </c:pt>
                <c:pt idx="1">
                  <c:v>設定値×60%</c:v>
                </c:pt>
                <c:pt idx="2">
                  <c:v>設定値×70%</c:v>
                </c:pt>
                <c:pt idx="3">
                  <c:v>設定値×80%</c:v>
                </c:pt>
                <c:pt idx="4">
                  <c:v>設定値×90%</c:v>
                </c:pt>
                <c:pt idx="5">
                  <c:v>設定値×100%</c:v>
                </c:pt>
                <c:pt idx="6">
                  <c:v>設定値×110%</c:v>
                </c:pt>
                <c:pt idx="7">
                  <c:v>設定値×120%</c:v>
                </c:pt>
                <c:pt idx="8">
                  <c:v>設定値×130%</c:v>
                </c:pt>
                <c:pt idx="9">
                  <c:v>設定値×140%</c:v>
                </c:pt>
                <c:pt idx="10">
                  <c:v>設定値×150%</c:v>
                </c:pt>
              </c:strCache>
            </c:strRef>
          </c:cat>
          <c:val>
            <c:numRef>
              <c:f>計算結果確認シート!$K$136:$K$146</c:f>
              <c:numCache>
                <c:formatCode>0.0%</c:formatCode>
                <c:ptCount val="11"/>
                <c:pt idx="0">
                  <c:v>-0.15491248080871867</c:v>
                </c:pt>
                <c:pt idx="1">
                  <c:v>-7.3609019442035351E-2</c:v>
                </c:pt>
                <c:pt idx="2">
                  <c:v>-2.8638020767699723E-2</c:v>
                </c:pt>
                <c:pt idx="3">
                  <c:v>3.765515884420978E-3</c:v>
                </c:pt>
                <c:pt idx="4">
                  <c:v>3.038373430988317E-2</c:v>
                </c:pt>
                <c:pt idx="5">
                  <c:v>5.5074966780464196E-2</c:v>
                </c:pt>
                <c:pt idx="6">
                  <c:v>7.6347325012001255E-2</c:v>
                </c:pt>
                <c:pt idx="7">
                  <c:v>9.3652628452753239E-2</c:v>
                </c:pt>
                <c:pt idx="8">
                  <c:v>0.11008888685020746</c:v>
                </c:pt>
                <c:pt idx="9">
                  <c:v>0.12586444050094747</c:v>
                </c:pt>
                <c:pt idx="10">
                  <c:v>0.14112246954742846</c:v>
                </c:pt>
              </c:numCache>
            </c:numRef>
          </c:val>
          <c:extLst>
            <c:ext xmlns:c16="http://schemas.microsoft.com/office/drawing/2014/chart" uri="{C3380CC4-5D6E-409C-BE32-E72D297353CC}">
              <c16:uniqueId val="{00000002-69EC-4382-B3DC-7A76363F554D}"/>
            </c:ext>
          </c:extLst>
        </c:ser>
        <c:dLbls>
          <c:showLegendKey val="0"/>
          <c:showVal val="0"/>
          <c:showCatName val="0"/>
          <c:showSerName val="0"/>
          <c:showPercent val="0"/>
          <c:showBubbleSize val="0"/>
        </c:dLbls>
        <c:gapWidth val="219"/>
        <c:overlap val="-27"/>
        <c:axId val="449360264"/>
        <c:axId val="449362616"/>
      </c:barChart>
      <c:lineChart>
        <c:grouping val="standard"/>
        <c:varyColors val="0"/>
        <c:ser>
          <c:idx val="1"/>
          <c:order val="1"/>
          <c:tx>
            <c:strRef>
              <c:f>計算結果確認シート!$L$93</c:f>
              <c:strCache>
                <c:ptCount val="1"/>
                <c:pt idx="0">
                  <c:v>投資回収年数</c:v>
                </c:pt>
              </c:strCache>
            </c:strRef>
          </c:tx>
          <c:spPr>
            <a:ln w="28575" cap="rnd">
              <a:solidFill>
                <a:schemeClr val="accent1">
                  <a:tint val="77000"/>
                </a:schemeClr>
              </a:solidFill>
              <a:round/>
            </a:ln>
            <a:effectLst/>
          </c:spPr>
          <c:marker>
            <c:symbol val="circle"/>
            <c:size val="5"/>
            <c:spPr>
              <a:solidFill>
                <a:schemeClr val="accent1">
                  <a:tint val="77000"/>
                </a:schemeClr>
              </a:solidFill>
              <a:ln w="9525">
                <a:solidFill>
                  <a:schemeClr val="accent1">
                    <a:tint val="77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計算結果確認シート!$I$136:$I$146</c:f>
              <c:strCache>
                <c:ptCount val="11"/>
                <c:pt idx="0">
                  <c:v>設定値×50%</c:v>
                </c:pt>
                <c:pt idx="1">
                  <c:v>設定値×60%</c:v>
                </c:pt>
                <c:pt idx="2">
                  <c:v>設定値×70%</c:v>
                </c:pt>
                <c:pt idx="3">
                  <c:v>設定値×80%</c:v>
                </c:pt>
                <c:pt idx="4">
                  <c:v>設定値×90%</c:v>
                </c:pt>
                <c:pt idx="5">
                  <c:v>設定値×100%</c:v>
                </c:pt>
                <c:pt idx="6">
                  <c:v>設定値×110%</c:v>
                </c:pt>
                <c:pt idx="7">
                  <c:v>設定値×120%</c:v>
                </c:pt>
                <c:pt idx="8">
                  <c:v>設定値×130%</c:v>
                </c:pt>
                <c:pt idx="9">
                  <c:v>設定値×140%</c:v>
                </c:pt>
                <c:pt idx="10">
                  <c:v>設定値×150%</c:v>
                </c:pt>
              </c:strCache>
            </c:strRef>
          </c:cat>
          <c:val>
            <c:numRef>
              <c:f>計算結果確認シート!$L$136:$L$146</c:f>
              <c:numCache>
                <c:formatCode>#,##0_);[Red]\(#,##0\)</c:formatCode>
                <c:ptCount val="11"/>
                <c:pt idx="0">
                  <c:v>0</c:v>
                </c:pt>
                <c:pt idx="1">
                  <c:v>0</c:v>
                </c:pt>
                <c:pt idx="2">
                  <c:v>0</c:v>
                </c:pt>
                <c:pt idx="3">
                  <c:v>20</c:v>
                </c:pt>
                <c:pt idx="4">
                  <c:v>15</c:v>
                </c:pt>
                <c:pt idx="5">
                  <c:v>12</c:v>
                </c:pt>
                <c:pt idx="6">
                  <c:v>10</c:v>
                </c:pt>
                <c:pt idx="7">
                  <c:v>9</c:v>
                </c:pt>
                <c:pt idx="8">
                  <c:v>8</c:v>
                </c:pt>
                <c:pt idx="9">
                  <c:v>8</c:v>
                </c:pt>
                <c:pt idx="10">
                  <c:v>7</c:v>
                </c:pt>
              </c:numCache>
            </c:numRef>
          </c:val>
          <c:smooth val="0"/>
          <c:extLst>
            <c:ext xmlns:c16="http://schemas.microsoft.com/office/drawing/2014/chart" uri="{C3380CC4-5D6E-409C-BE32-E72D297353CC}">
              <c16:uniqueId val="{00000005-69EC-4382-B3DC-7A76363F554D}"/>
            </c:ext>
          </c:extLst>
        </c:ser>
        <c:dLbls>
          <c:showLegendKey val="0"/>
          <c:showVal val="0"/>
          <c:showCatName val="0"/>
          <c:showSerName val="0"/>
          <c:showPercent val="0"/>
          <c:showBubbleSize val="0"/>
        </c:dLbls>
        <c:marker val="1"/>
        <c:smooth val="0"/>
        <c:axId val="449356344"/>
        <c:axId val="449363400"/>
      </c:lineChart>
      <c:catAx>
        <c:axId val="4493602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crossAx val="449362616"/>
        <c:crosses val="autoZero"/>
        <c:auto val="1"/>
        <c:lblAlgn val="ctr"/>
        <c:lblOffset val="5"/>
        <c:noMultiLvlLbl val="0"/>
      </c:catAx>
      <c:valAx>
        <c:axId val="449362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49360264"/>
        <c:crosses val="autoZero"/>
        <c:crossBetween val="between"/>
      </c:valAx>
      <c:valAx>
        <c:axId val="449363400"/>
        <c:scaling>
          <c:orientation val="minMax"/>
        </c:scaling>
        <c:delete val="0"/>
        <c:axPos val="r"/>
        <c:numFmt formatCode="#,##0_);[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49356344"/>
        <c:crosses val="max"/>
        <c:crossBetween val="between"/>
      </c:valAx>
      <c:catAx>
        <c:axId val="449356344"/>
        <c:scaling>
          <c:orientation val="minMax"/>
        </c:scaling>
        <c:delete val="1"/>
        <c:axPos val="b"/>
        <c:numFmt formatCode="General" sourceLinked="1"/>
        <c:majorTickMark val="out"/>
        <c:minorTickMark val="none"/>
        <c:tickLblPos val="nextTo"/>
        <c:crossAx val="449363400"/>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70602373910401E-2"/>
          <c:y val="0.23143302379699662"/>
          <c:w val="0.90152532717354827"/>
          <c:h val="0.62963930654481415"/>
        </c:manualLayout>
      </c:layout>
      <c:barChart>
        <c:barDir val="col"/>
        <c:grouping val="stacked"/>
        <c:varyColors val="0"/>
        <c:ser>
          <c:idx val="1"/>
          <c:order val="0"/>
          <c:tx>
            <c:strRef>
              <c:f>計算シート!$B$232</c:f>
              <c:strCache>
                <c:ptCount val="1"/>
                <c:pt idx="0">
                  <c:v>売電収益</c:v>
                </c:pt>
              </c:strCache>
            </c:strRef>
          </c:tx>
          <c:spPr>
            <a:solidFill>
              <a:schemeClr val="accent2"/>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計算シート!$C$232:$W$232</c:f>
              <c:numCache>
                <c:formatCode>#,##0_);[Red]\(#,##0\)</c:formatCode>
                <c:ptCount val="21"/>
                <c:pt idx="0" formatCode="#,##0_ ;[Red]\-#,##0\ ">
                  <c:v>0</c:v>
                </c:pt>
                <c:pt idx="1">
                  <c:v>9.9946673749999988</c:v>
                </c:pt>
                <c:pt idx="2">
                  <c:v>9.9946673749999988</c:v>
                </c:pt>
                <c:pt idx="3">
                  <c:v>9.9946673749999988</c:v>
                </c:pt>
                <c:pt idx="4">
                  <c:v>9.9946673749999988</c:v>
                </c:pt>
                <c:pt idx="5">
                  <c:v>9.9946673749999988</c:v>
                </c:pt>
                <c:pt idx="6">
                  <c:v>9.9946673749999988</c:v>
                </c:pt>
                <c:pt idx="7">
                  <c:v>9.9946673749999988</c:v>
                </c:pt>
                <c:pt idx="8">
                  <c:v>9.9946673749999988</c:v>
                </c:pt>
                <c:pt idx="9">
                  <c:v>9.9946673749999988</c:v>
                </c:pt>
                <c:pt idx="10">
                  <c:v>9.9946673749999988</c:v>
                </c:pt>
                <c:pt idx="11">
                  <c:v>9.9946673749999988</c:v>
                </c:pt>
                <c:pt idx="12">
                  <c:v>9.9946673749999988</c:v>
                </c:pt>
                <c:pt idx="13">
                  <c:v>9.9946673749999988</c:v>
                </c:pt>
                <c:pt idx="14">
                  <c:v>9.9946673749999988</c:v>
                </c:pt>
                <c:pt idx="15">
                  <c:v>9.9946673749999988</c:v>
                </c:pt>
                <c:pt idx="16">
                  <c:v>9.9946673749999988</c:v>
                </c:pt>
                <c:pt idx="17">
                  <c:v>9.9946673749999988</c:v>
                </c:pt>
                <c:pt idx="18">
                  <c:v>9.9946673749999988</c:v>
                </c:pt>
                <c:pt idx="19">
                  <c:v>9.9946673749999988</c:v>
                </c:pt>
                <c:pt idx="20">
                  <c:v>9.9946673749999988</c:v>
                </c:pt>
              </c:numCache>
            </c:numRef>
          </c:val>
          <c:extLst>
            <c:ext xmlns:c16="http://schemas.microsoft.com/office/drawing/2014/chart" uri="{C3380CC4-5D6E-409C-BE32-E72D297353CC}">
              <c16:uniqueId val="{00000000-F54D-45D6-88A3-26AA1DA8FFD1}"/>
            </c:ext>
          </c:extLst>
        </c:ser>
        <c:ser>
          <c:idx val="2"/>
          <c:order val="1"/>
          <c:tx>
            <c:strRef>
              <c:f>計算シート!$B$233</c:f>
              <c:strCache>
                <c:ptCount val="1"/>
                <c:pt idx="0">
                  <c:v>熱販売収益</c:v>
                </c:pt>
              </c:strCache>
            </c:strRef>
          </c:tx>
          <c:spPr>
            <a:solidFill>
              <a:schemeClr val="accent3"/>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計算シート!$C$233:$W$233</c:f>
              <c:numCache>
                <c:formatCode>#,##0_);[Red]\(#,##0\)</c:formatCode>
                <c:ptCount val="21"/>
                <c:pt idx="0" formatCode="#,##0_ ;[Red]\-#,##0\ ">
                  <c:v>0</c:v>
                </c:pt>
                <c:pt idx="1">
                  <c:v>7.0675091666666656</c:v>
                </c:pt>
                <c:pt idx="2">
                  <c:v>7.0675091666666656</c:v>
                </c:pt>
                <c:pt idx="3">
                  <c:v>7.0675091666666656</c:v>
                </c:pt>
                <c:pt idx="4">
                  <c:v>7.0675091666666656</c:v>
                </c:pt>
                <c:pt idx="5">
                  <c:v>7.0675091666666656</c:v>
                </c:pt>
                <c:pt idx="6">
                  <c:v>7.0675091666666656</c:v>
                </c:pt>
                <c:pt idx="7">
                  <c:v>7.0675091666666656</c:v>
                </c:pt>
                <c:pt idx="8">
                  <c:v>7.0675091666666656</c:v>
                </c:pt>
                <c:pt idx="9">
                  <c:v>7.0675091666666656</c:v>
                </c:pt>
                <c:pt idx="10">
                  <c:v>7.0675091666666656</c:v>
                </c:pt>
                <c:pt idx="11">
                  <c:v>7.0675091666666656</c:v>
                </c:pt>
                <c:pt idx="12">
                  <c:v>7.0675091666666656</c:v>
                </c:pt>
                <c:pt idx="13">
                  <c:v>7.0675091666666656</c:v>
                </c:pt>
                <c:pt idx="14">
                  <c:v>7.0675091666666656</c:v>
                </c:pt>
                <c:pt idx="15">
                  <c:v>7.0675091666666656</c:v>
                </c:pt>
                <c:pt idx="16">
                  <c:v>7.0675091666666656</c:v>
                </c:pt>
                <c:pt idx="17">
                  <c:v>7.0675091666666656</c:v>
                </c:pt>
                <c:pt idx="18">
                  <c:v>7.0675091666666656</c:v>
                </c:pt>
                <c:pt idx="19">
                  <c:v>7.0675091666666656</c:v>
                </c:pt>
                <c:pt idx="20">
                  <c:v>7.0675091666666656</c:v>
                </c:pt>
              </c:numCache>
            </c:numRef>
          </c:val>
          <c:extLst>
            <c:ext xmlns:c16="http://schemas.microsoft.com/office/drawing/2014/chart" uri="{C3380CC4-5D6E-409C-BE32-E72D297353CC}">
              <c16:uniqueId val="{00000001-F54D-45D6-88A3-26AA1DA8FFD1}"/>
            </c:ext>
          </c:extLst>
        </c:ser>
        <c:ser>
          <c:idx val="3"/>
          <c:order val="2"/>
          <c:tx>
            <c:strRef>
              <c:f>計算シート!$B$234</c:f>
              <c:strCache>
                <c:ptCount val="1"/>
                <c:pt idx="0">
                  <c:v>完熟堆肥収益</c:v>
                </c:pt>
              </c:strCache>
            </c:strRef>
          </c:tx>
          <c:spPr>
            <a:solidFill>
              <a:schemeClr val="accent4"/>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計算シート!$C$234:$W$234</c:f>
              <c:numCache>
                <c:formatCode>#,##0_ ;[Red]\-#,##0\ </c:formatCode>
                <c:ptCount val="21"/>
                <c:pt idx="0">
                  <c:v>0</c:v>
                </c:pt>
                <c:pt idx="1">
                  <c:v>4.2035999999999998</c:v>
                </c:pt>
                <c:pt idx="2">
                  <c:v>4.2035999999999998</c:v>
                </c:pt>
                <c:pt idx="3">
                  <c:v>4.2035999999999998</c:v>
                </c:pt>
                <c:pt idx="4">
                  <c:v>4.2035999999999998</c:v>
                </c:pt>
                <c:pt idx="5">
                  <c:v>4.2035999999999998</c:v>
                </c:pt>
                <c:pt idx="6">
                  <c:v>4.2035999999999998</c:v>
                </c:pt>
                <c:pt idx="7">
                  <c:v>4.2035999999999998</c:v>
                </c:pt>
                <c:pt idx="8">
                  <c:v>4.2035999999999998</c:v>
                </c:pt>
                <c:pt idx="9">
                  <c:v>4.2035999999999998</c:v>
                </c:pt>
                <c:pt idx="10">
                  <c:v>4.2035999999999998</c:v>
                </c:pt>
                <c:pt idx="11">
                  <c:v>4.2035999999999998</c:v>
                </c:pt>
                <c:pt idx="12">
                  <c:v>4.2035999999999998</c:v>
                </c:pt>
                <c:pt idx="13">
                  <c:v>4.2035999999999998</c:v>
                </c:pt>
                <c:pt idx="14">
                  <c:v>4.2035999999999998</c:v>
                </c:pt>
                <c:pt idx="15">
                  <c:v>4.2035999999999998</c:v>
                </c:pt>
                <c:pt idx="16">
                  <c:v>4.2035999999999998</c:v>
                </c:pt>
                <c:pt idx="17">
                  <c:v>4.2035999999999998</c:v>
                </c:pt>
                <c:pt idx="18" formatCode="#,##0_);[Red]\(#,##0\)">
                  <c:v>4.2035999999999998</c:v>
                </c:pt>
                <c:pt idx="19" formatCode="#,##0_);[Red]\(#,##0\)">
                  <c:v>4.2035999999999998</c:v>
                </c:pt>
                <c:pt idx="20" formatCode="#,##0_);[Red]\(#,##0\)">
                  <c:v>4.2035999999999998</c:v>
                </c:pt>
              </c:numCache>
            </c:numRef>
          </c:val>
          <c:extLst xmlns:c15="http://schemas.microsoft.com/office/drawing/2012/chart">
            <c:ext xmlns:c16="http://schemas.microsoft.com/office/drawing/2014/chart" uri="{C3380CC4-5D6E-409C-BE32-E72D297353CC}">
              <c16:uniqueId val="{00000002-F54D-45D6-88A3-26AA1DA8FFD1}"/>
            </c:ext>
          </c:extLst>
        </c:ser>
        <c:ser>
          <c:idx val="8"/>
          <c:order val="3"/>
          <c:tx>
            <c:strRef>
              <c:f>計算シート!$B$235</c:f>
              <c:strCache>
                <c:ptCount val="1"/>
                <c:pt idx="0">
                  <c:v>液肥収益</c:v>
                </c:pt>
              </c:strCache>
            </c:strRef>
          </c:tx>
          <c:spPr>
            <a:solidFill>
              <a:schemeClr val="accent3">
                <a:lumMod val="6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計算シート!$C$235:$W$235</c:f>
              <c:numCache>
                <c:formatCode>#,##0_);[Red]\(#,##0\)</c:formatCode>
                <c:ptCount val="21"/>
                <c:pt idx="0" formatCode="#,##0_ ;[Red]\-#,##0\ ">
                  <c:v>0</c:v>
                </c:pt>
                <c:pt idx="1">
                  <c:v>5.654399999999999</c:v>
                </c:pt>
                <c:pt idx="2">
                  <c:v>5.654399999999999</c:v>
                </c:pt>
                <c:pt idx="3">
                  <c:v>5.654399999999999</c:v>
                </c:pt>
                <c:pt idx="4">
                  <c:v>5.654399999999999</c:v>
                </c:pt>
                <c:pt idx="5">
                  <c:v>5.654399999999999</c:v>
                </c:pt>
                <c:pt idx="6">
                  <c:v>5.654399999999999</c:v>
                </c:pt>
                <c:pt idx="7">
                  <c:v>5.654399999999999</c:v>
                </c:pt>
                <c:pt idx="8">
                  <c:v>5.654399999999999</c:v>
                </c:pt>
                <c:pt idx="9">
                  <c:v>5.654399999999999</c:v>
                </c:pt>
                <c:pt idx="10">
                  <c:v>5.654399999999999</c:v>
                </c:pt>
                <c:pt idx="11">
                  <c:v>5.654399999999999</c:v>
                </c:pt>
                <c:pt idx="12">
                  <c:v>5.654399999999999</c:v>
                </c:pt>
                <c:pt idx="13">
                  <c:v>5.654399999999999</c:v>
                </c:pt>
                <c:pt idx="14">
                  <c:v>5.654399999999999</c:v>
                </c:pt>
                <c:pt idx="15">
                  <c:v>5.654399999999999</c:v>
                </c:pt>
                <c:pt idx="16">
                  <c:v>5.654399999999999</c:v>
                </c:pt>
                <c:pt idx="17">
                  <c:v>5.654399999999999</c:v>
                </c:pt>
                <c:pt idx="18">
                  <c:v>5.654399999999999</c:v>
                </c:pt>
                <c:pt idx="19">
                  <c:v>5.654399999999999</c:v>
                </c:pt>
                <c:pt idx="20">
                  <c:v>5.654399999999999</c:v>
                </c:pt>
              </c:numCache>
            </c:numRef>
          </c:val>
          <c:extLst xmlns:c15="http://schemas.microsoft.com/office/drawing/2012/chart">
            <c:ext xmlns:c16="http://schemas.microsoft.com/office/drawing/2014/chart" uri="{C3380CC4-5D6E-409C-BE32-E72D297353CC}">
              <c16:uniqueId val="{0000000E-F54D-45D6-88A3-26AA1DA8FFD1}"/>
            </c:ext>
          </c:extLst>
        </c:ser>
        <c:ser>
          <c:idx val="9"/>
          <c:order val="4"/>
          <c:tx>
            <c:strRef>
              <c:f>計算シート!$B$236</c:f>
              <c:strCache>
                <c:ptCount val="1"/>
                <c:pt idx="0">
                  <c:v>再生敷料収益</c:v>
                </c:pt>
              </c:strCache>
            </c:strRef>
          </c:tx>
          <c:spPr>
            <a:solidFill>
              <a:schemeClr val="accent4">
                <a:lumMod val="6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計算シート!$C$236:$W$236</c:f>
              <c:numCache>
                <c:formatCode>#,##0_);[Red]\(#,##0\)</c:formatCode>
                <c:ptCount val="21"/>
                <c:pt idx="0" formatCode="#,##0_ ;[Red]\-#,##0\ ">
                  <c:v>0</c:v>
                </c:pt>
                <c:pt idx="1">
                  <c:v>5.58</c:v>
                </c:pt>
                <c:pt idx="2">
                  <c:v>5.58</c:v>
                </c:pt>
                <c:pt idx="3">
                  <c:v>5.58</c:v>
                </c:pt>
                <c:pt idx="4">
                  <c:v>5.58</c:v>
                </c:pt>
                <c:pt idx="5">
                  <c:v>5.58</c:v>
                </c:pt>
                <c:pt idx="6">
                  <c:v>5.58</c:v>
                </c:pt>
                <c:pt idx="7">
                  <c:v>5.58</c:v>
                </c:pt>
                <c:pt idx="8">
                  <c:v>5.58</c:v>
                </c:pt>
                <c:pt idx="9">
                  <c:v>5.58</c:v>
                </c:pt>
                <c:pt idx="10">
                  <c:v>5.58</c:v>
                </c:pt>
                <c:pt idx="11">
                  <c:v>5.58</c:v>
                </c:pt>
                <c:pt idx="12">
                  <c:v>5.58</c:v>
                </c:pt>
                <c:pt idx="13">
                  <c:v>5.58</c:v>
                </c:pt>
                <c:pt idx="14">
                  <c:v>5.58</c:v>
                </c:pt>
                <c:pt idx="15">
                  <c:v>5.58</c:v>
                </c:pt>
                <c:pt idx="16">
                  <c:v>5.58</c:v>
                </c:pt>
                <c:pt idx="17">
                  <c:v>5.58</c:v>
                </c:pt>
                <c:pt idx="18">
                  <c:v>5.58</c:v>
                </c:pt>
                <c:pt idx="19">
                  <c:v>5.58</c:v>
                </c:pt>
                <c:pt idx="20">
                  <c:v>5.58</c:v>
                </c:pt>
              </c:numCache>
            </c:numRef>
          </c:val>
          <c:extLst xmlns:c15="http://schemas.microsoft.com/office/drawing/2012/chart">
            <c:ext xmlns:c16="http://schemas.microsoft.com/office/drawing/2014/chart" uri="{C3380CC4-5D6E-409C-BE32-E72D297353CC}">
              <c16:uniqueId val="{0000000F-F54D-45D6-88A3-26AA1DA8FFD1}"/>
            </c:ext>
          </c:extLst>
        </c:ser>
        <c:ser>
          <c:idx val="12"/>
          <c:order val="7"/>
          <c:tx>
            <c:strRef>
              <c:f>計算シート!$B$239</c:f>
              <c:strCache>
                <c:ptCount val="1"/>
                <c:pt idx="0">
                  <c:v>助成金</c:v>
                </c:pt>
              </c:strCache>
            </c:strRef>
          </c:tx>
          <c:spPr>
            <a:solidFill>
              <a:schemeClr val="accent1">
                <a:lumMod val="80000"/>
                <a:lumOff val="2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計算シート!$C$239:$W$239</c:f>
              <c:numCache>
                <c:formatCode>#,##0_ ;[Red]\-#,##0\ </c:formatCode>
                <c:ptCount val="21"/>
                <c:pt idx="0">
                  <c:v>300</c:v>
                </c:pt>
                <c:pt idx="1">
                  <c:v>0</c:v>
                </c:pt>
                <c:pt idx="2" formatCode="#,##0_);[Red]\(#,##0\)">
                  <c:v>0</c:v>
                </c:pt>
                <c:pt idx="3" formatCode="#,##0_);[Red]\(#,##0\)">
                  <c:v>0</c:v>
                </c:pt>
                <c:pt idx="4" formatCode="#,##0_);[Red]\(#,##0\)">
                  <c:v>0</c:v>
                </c:pt>
                <c:pt idx="5" formatCode="#,##0_);[Red]\(#,##0\)">
                  <c:v>0</c:v>
                </c:pt>
                <c:pt idx="6" formatCode="#,##0_);[Red]\(#,##0\)">
                  <c:v>0</c:v>
                </c:pt>
                <c:pt idx="7" formatCode="#,##0_);[Red]\(#,##0\)">
                  <c:v>0</c:v>
                </c:pt>
                <c:pt idx="8" formatCode="#,##0_);[Red]\(#,##0\)">
                  <c:v>0</c:v>
                </c:pt>
                <c:pt idx="9" formatCode="#,##0_);[Red]\(#,##0\)">
                  <c:v>0</c:v>
                </c:pt>
                <c:pt idx="10" formatCode="#,##0_);[Red]\(#,##0\)">
                  <c:v>0</c:v>
                </c:pt>
                <c:pt idx="11" formatCode="#,##0_);[Red]\(#,##0\)">
                  <c:v>0</c:v>
                </c:pt>
                <c:pt idx="12" formatCode="#,##0_);[Red]\(#,##0\)">
                  <c:v>0</c:v>
                </c:pt>
                <c:pt idx="13" formatCode="#,##0_);[Red]\(#,##0\)">
                  <c:v>0</c:v>
                </c:pt>
                <c:pt idx="14" formatCode="#,##0_);[Red]\(#,##0\)">
                  <c:v>0</c:v>
                </c:pt>
                <c:pt idx="15" formatCode="#,##0_);[Red]\(#,##0\)">
                  <c:v>0</c:v>
                </c:pt>
                <c:pt idx="16" formatCode="#,##0_);[Red]\(#,##0\)">
                  <c:v>0</c:v>
                </c:pt>
                <c:pt idx="17" formatCode="#,##0_);[Red]\(#,##0\)">
                  <c:v>0</c:v>
                </c:pt>
                <c:pt idx="18" formatCode="#,##0_);[Red]\(#,##0\)">
                  <c:v>0</c:v>
                </c:pt>
                <c:pt idx="19" formatCode="#,##0_);[Red]\(#,##0\)">
                  <c:v>0</c:v>
                </c:pt>
                <c:pt idx="20" formatCode="#,##0_);[Red]\(#,##0\)">
                  <c:v>0</c:v>
                </c:pt>
              </c:numCache>
            </c:numRef>
          </c:val>
          <c:extLst>
            <c:ext xmlns:c16="http://schemas.microsoft.com/office/drawing/2014/chart" uri="{C3380CC4-5D6E-409C-BE32-E72D297353CC}">
              <c16:uniqueId val="{00000003-F54D-45D6-88A3-26AA1DA8FFD1}"/>
            </c:ext>
          </c:extLst>
        </c:ser>
        <c:ser>
          <c:idx val="17"/>
          <c:order val="8"/>
          <c:tx>
            <c:strRef>
              <c:f>計算シート!$B$240</c:f>
              <c:strCache>
                <c:ptCount val="1"/>
                <c:pt idx="0">
                  <c:v>燃料費</c:v>
                </c:pt>
              </c:strCache>
            </c:strRef>
          </c:tx>
          <c:spPr>
            <a:solidFill>
              <a:schemeClr val="accent6">
                <a:lumMod val="80000"/>
                <a:lumOff val="2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計算シート!$C$240:$W$240</c:f>
              <c:numCache>
                <c:formatCode>#,##0_);[Red]\(#,##0\)</c:formatCode>
                <c:ptCount val="21"/>
                <c:pt idx="0" formatCode="General">
                  <c:v>0</c:v>
                </c:pt>
                <c:pt idx="1">
                  <c:v>40.726559999999999</c:v>
                </c:pt>
                <c:pt idx="2">
                  <c:v>40.726559999999999</c:v>
                </c:pt>
                <c:pt idx="3">
                  <c:v>40.726559999999999</c:v>
                </c:pt>
                <c:pt idx="4">
                  <c:v>40.726559999999999</c:v>
                </c:pt>
                <c:pt idx="5">
                  <c:v>40.726559999999999</c:v>
                </c:pt>
                <c:pt idx="6">
                  <c:v>40.726559999999999</c:v>
                </c:pt>
                <c:pt idx="7">
                  <c:v>40.726559999999999</c:v>
                </c:pt>
                <c:pt idx="8">
                  <c:v>40.726559999999999</c:v>
                </c:pt>
                <c:pt idx="9">
                  <c:v>40.726559999999999</c:v>
                </c:pt>
                <c:pt idx="10">
                  <c:v>40.726559999999999</c:v>
                </c:pt>
                <c:pt idx="11">
                  <c:v>40.726559999999999</c:v>
                </c:pt>
                <c:pt idx="12">
                  <c:v>40.726559999999999</c:v>
                </c:pt>
                <c:pt idx="13">
                  <c:v>40.726559999999999</c:v>
                </c:pt>
                <c:pt idx="14">
                  <c:v>40.726559999999999</c:v>
                </c:pt>
                <c:pt idx="15">
                  <c:v>40.726559999999999</c:v>
                </c:pt>
                <c:pt idx="16">
                  <c:v>40.726559999999999</c:v>
                </c:pt>
                <c:pt idx="17">
                  <c:v>40.726559999999999</c:v>
                </c:pt>
                <c:pt idx="18">
                  <c:v>40.726559999999999</c:v>
                </c:pt>
                <c:pt idx="19">
                  <c:v>40.726559999999999</c:v>
                </c:pt>
                <c:pt idx="20">
                  <c:v>40.726559999999999</c:v>
                </c:pt>
              </c:numCache>
            </c:numRef>
          </c:val>
          <c:extLst>
            <c:ext xmlns:c16="http://schemas.microsoft.com/office/drawing/2014/chart" uri="{C3380CC4-5D6E-409C-BE32-E72D297353CC}">
              <c16:uniqueId val="{00000004-F54D-45D6-88A3-26AA1DA8FFD1}"/>
            </c:ext>
          </c:extLst>
        </c:ser>
        <c:ser>
          <c:idx val="22"/>
          <c:order val="9"/>
          <c:tx>
            <c:strRef>
              <c:f>計算シート!$B$241</c:f>
              <c:strCache>
                <c:ptCount val="1"/>
                <c:pt idx="0">
                  <c:v>初期投資費用</c:v>
                </c:pt>
              </c:strCache>
            </c:strRef>
          </c:tx>
          <c:spPr>
            <a:solidFill>
              <a:schemeClr val="accent5">
                <a:lumMod val="8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計算シート!$C$241:$W$241</c:f>
              <c:numCache>
                <c:formatCode>#,##0_);[Red]\(#,##0\)</c:formatCode>
                <c:ptCount val="21"/>
                <c:pt idx="0" formatCode="#,##0_ ;[Red]\-#,##0\ ">
                  <c:v>-695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F54D-45D6-88A3-26AA1DA8FFD1}"/>
            </c:ext>
          </c:extLst>
        </c:ser>
        <c:ser>
          <c:idx val="27"/>
          <c:order val="10"/>
          <c:tx>
            <c:strRef>
              <c:f>計算シート!$B$242</c:f>
              <c:strCache>
                <c:ptCount val="1"/>
                <c:pt idx="0">
                  <c:v>維持管理費</c:v>
                </c:pt>
              </c:strCache>
            </c:strRef>
          </c:tx>
          <c:spPr>
            <a:solidFill>
              <a:schemeClr val="accent4">
                <a:lumMod val="60000"/>
                <a:lumOff val="4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計算シート!$C$242:$W$242</c:f>
              <c:numCache>
                <c:formatCode>#,##0_);[Red]\(#,##0\)</c:formatCode>
                <c:ptCount val="21"/>
                <c:pt idx="0" formatCode="#,##0_ ;[Red]\-#,##0\ ">
                  <c:v>0</c:v>
                </c:pt>
                <c:pt idx="1">
                  <c:v>-7.3</c:v>
                </c:pt>
                <c:pt idx="2">
                  <c:v>-7.3</c:v>
                </c:pt>
                <c:pt idx="3">
                  <c:v>-7.3</c:v>
                </c:pt>
                <c:pt idx="4">
                  <c:v>-7.3</c:v>
                </c:pt>
                <c:pt idx="5">
                  <c:v>-7.3</c:v>
                </c:pt>
                <c:pt idx="6">
                  <c:v>-7.3</c:v>
                </c:pt>
                <c:pt idx="7">
                  <c:v>-7.3</c:v>
                </c:pt>
                <c:pt idx="8">
                  <c:v>-7.3</c:v>
                </c:pt>
                <c:pt idx="9">
                  <c:v>-7.3</c:v>
                </c:pt>
                <c:pt idx="10">
                  <c:v>-7.3</c:v>
                </c:pt>
                <c:pt idx="11">
                  <c:v>-7.3</c:v>
                </c:pt>
                <c:pt idx="12">
                  <c:v>-7.3</c:v>
                </c:pt>
                <c:pt idx="13">
                  <c:v>-7.3</c:v>
                </c:pt>
                <c:pt idx="14">
                  <c:v>-7.3</c:v>
                </c:pt>
                <c:pt idx="15">
                  <c:v>-7.3</c:v>
                </c:pt>
                <c:pt idx="16">
                  <c:v>-7.3</c:v>
                </c:pt>
                <c:pt idx="17">
                  <c:v>-7.3</c:v>
                </c:pt>
                <c:pt idx="18">
                  <c:v>-7.3</c:v>
                </c:pt>
                <c:pt idx="19">
                  <c:v>-7.3</c:v>
                </c:pt>
                <c:pt idx="20">
                  <c:v>-7.3</c:v>
                </c:pt>
              </c:numCache>
            </c:numRef>
          </c:val>
          <c:extLst>
            <c:ext xmlns:c16="http://schemas.microsoft.com/office/drawing/2014/chart" uri="{C3380CC4-5D6E-409C-BE32-E72D297353CC}">
              <c16:uniqueId val="{00000007-F54D-45D6-88A3-26AA1DA8FFD1}"/>
            </c:ext>
          </c:extLst>
        </c:ser>
        <c:ser>
          <c:idx val="0"/>
          <c:order val="11"/>
          <c:tx>
            <c:strRef>
              <c:f>計算シート!$B$243</c:f>
              <c:strCache>
                <c:ptCount val="1"/>
                <c:pt idx="0">
                  <c:v>ユーティリティ費用</c:v>
                </c:pt>
              </c:strCache>
            </c:strRef>
          </c:tx>
          <c:spPr>
            <a:solidFill>
              <a:schemeClr val="accent1"/>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計算シート!$C$243:$W$243</c:f>
              <c:numCache>
                <c:formatCode>#,##0_);[Red]\(#,##0\)</c:formatCode>
                <c:ptCount val="21"/>
                <c:pt idx="0" formatCode="#,##0_ ;[Red]\-#,##0\ ">
                  <c:v>0</c:v>
                </c:pt>
                <c:pt idx="1">
                  <c:v>-12.2</c:v>
                </c:pt>
                <c:pt idx="2">
                  <c:v>-12.2</c:v>
                </c:pt>
                <c:pt idx="3">
                  <c:v>-12.2</c:v>
                </c:pt>
                <c:pt idx="4">
                  <c:v>-12.2</c:v>
                </c:pt>
                <c:pt idx="5">
                  <c:v>-12.2</c:v>
                </c:pt>
                <c:pt idx="6">
                  <c:v>-12.2</c:v>
                </c:pt>
                <c:pt idx="7">
                  <c:v>-12.2</c:v>
                </c:pt>
                <c:pt idx="8">
                  <c:v>-12.2</c:v>
                </c:pt>
                <c:pt idx="9">
                  <c:v>-12.2</c:v>
                </c:pt>
                <c:pt idx="10">
                  <c:v>-12.2</c:v>
                </c:pt>
                <c:pt idx="11">
                  <c:v>-12.2</c:v>
                </c:pt>
                <c:pt idx="12">
                  <c:v>-12.2</c:v>
                </c:pt>
                <c:pt idx="13">
                  <c:v>-12.2</c:v>
                </c:pt>
                <c:pt idx="14">
                  <c:v>-12.2</c:v>
                </c:pt>
                <c:pt idx="15">
                  <c:v>-12.2</c:v>
                </c:pt>
                <c:pt idx="16">
                  <c:v>-12.2</c:v>
                </c:pt>
                <c:pt idx="17">
                  <c:v>-12.2</c:v>
                </c:pt>
                <c:pt idx="18">
                  <c:v>-12.2</c:v>
                </c:pt>
                <c:pt idx="19">
                  <c:v>-12.2</c:v>
                </c:pt>
                <c:pt idx="20">
                  <c:v>-12.2</c:v>
                </c:pt>
              </c:numCache>
            </c:numRef>
          </c:val>
          <c:extLst>
            <c:ext xmlns:c16="http://schemas.microsoft.com/office/drawing/2014/chart" uri="{C3380CC4-5D6E-409C-BE32-E72D297353CC}">
              <c16:uniqueId val="{00000008-F54D-45D6-88A3-26AA1DA8FFD1}"/>
            </c:ext>
          </c:extLst>
        </c:ser>
        <c:ser>
          <c:idx val="13"/>
          <c:order val="16"/>
          <c:tx>
            <c:strRef>
              <c:f>計算シート!$B$248</c:f>
              <c:strCache>
                <c:ptCount val="1"/>
                <c:pt idx="0">
                  <c:v>人件費</c:v>
                </c:pt>
              </c:strCache>
            </c:strRef>
          </c:tx>
          <c:spPr>
            <a:solidFill>
              <a:schemeClr val="accent2">
                <a:lumMod val="80000"/>
                <a:lumOff val="2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計算シート!$C$248:$W$248</c:f>
              <c:numCache>
                <c:formatCode>#,##0_);[Red]\(#,##0\)</c:formatCode>
                <c:ptCount val="21"/>
                <c:pt idx="0" formatCode="#,##0_ ;[Red]\-#,##0\ ">
                  <c:v>0</c:v>
                </c:pt>
                <c:pt idx="1">
                  <c:v>-4.8</c:v>
                </c:pt>
                <c:pt idx="2">
                  <c:v>-4.8</c:v>
                </c:pt>
                <c:pt idx="3">
                  <c:v>-4.8</c:v>
                </c:pt>
                <c:pt idx="4">
                  <c:v>-4.8</c:v>
                </c:pt>
                <c:pt idx="5">
                  <c:v>-4.8</c:v>
                </c:pt>
                <c:pt idx="6">
                  <c:v>-4.8</c:v>
                </c:pt>
                <c:pt idx="7">
                  <c:v>-4.8</c:v>
                </c:pt>
                <c:pt idx="8">
                  <c:v>-4.8</c:v>
                </c:pt>
                <c:pt idx="9">
                  <c:v>-4.8</c:v>
                </c:pt>
                <c:pt idx="10">
                  <c:v>-4.8</c:v>
                </c:pt>
                <c:pt idx="11">
                  <c:v>-4.8</c:v>
                </c:pt>
                <c:pt idx="12">
                  <c:v>-4.8</c:v>
                </c:pt>
                <c:pt idx="13">
                  <c:v>-4.8</c:v>
                </c:pt>
                <c:pt idx="14">
                  <c:v>-4.8</c:v>
                </c:pt>
                <c:pt idx="15">
                  <c:v>-4.8</c:v>
                </c:pt>
                <c:pt idx="16">
                  <c:v>-4.8</c:v>
                </c:pt>
                <c:pt idx="17">
                  <c:v>-4.8</c:v>
                </c:pt>
                <c:pt idx="18">
                  <c:v>-4.8</c:v>
                </c:pt>
                <c:pt idx="19">
                  <c:v>-4.8</c:v>
                </c:pt>
                <c:pt idx="20">
                  <c:v>-4.8</c:v>
                </c:pt>
              </c:numCache>
            </c:numRef>
          </c:val>
          <c:extLst>
            <c:ext xmlns:c16="http://schemas.microsoft.com/office/drawing/2014/chart" uri="{C3380CC4-5D6E-409C-BE32-E72D297353CC}">
              <c16:uniqueId val="{0000000A-F54D-45D6-88A3-26AA1DA8FFD1}"/>
            </c:ext>
          </c:extLst>
        </c:ser>
        <c:ser>
          <c:idx val="14"/>
          <c:order val="17"/>
          <c:tx>
            <c:strRef>
              <c:f>計算シート!$B$249</c:f>
              <c:strCache>
                <c:ptCount val="1"/>
                <c:pt idx="0">
                  <c:v>補修費</c:v>
                </c:pt>
              </c:strCache>
            </c:strRef>
          </c:tx>
          <c:spPr>
            <a:solidFill>
              <a:schemeClr val="accent3">
                <a:lumMod val="80000"/>
                <a:lumOff val="2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計算シート!$C$249:$W$249</c:f>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15-F54D-45D6-88A3-26AA1DA8FFD1}"/>
            </c:ext>
          </c:extLst>
        </c:ser>
        <c:ser>
          <c:idx val="19"/>
          <c:order val="21"/>
          <c:tx>
            <c:strRef>
              <c:f>計算シート!$B$253</c:f>
              <c:strCache>
                <c:ptCount val="1"/>
                <c:pt idx="0">
                  <c:v>固定資産税等</c:v>
                </c:pt>
              </c:strCache>
            </c:strRef>
          </c:tx>
          <c:spPr>
            <a:solidFill>
              <a:schemeClr val="accent2">
                <a:lumMod val="8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計算シート!$C$253:$W$253</c:f>
              <c:numCache>
                <c:formatCode>#,##0_);[Red]\(#,##0\)</c:formatCode>
                <c:ptCount val="21"/>
                <c:pt idx="0" formatCode="#,##0_ ;[Red]\-#,##0\ ">
                  <c:v>0</c:v>
                </c:pt>
                <c:pt idx="1">
                  <c:v>-9.73</c:v>
                </c:pt>
                <c:pt idx="2">
                  <c:v>-9.0965000000000007</c:v>
                </c:pt>
                <c:pt idx="3">
                  <c:v>-8.4629999999999992</c:v>
                </c:pt>
                <c:pt idx="4">
                  <c:v>-7.8295000000000003</c:v>
                </c:pt>
                <c:pt idx="5">
                  <c:v>-7.1959999999999997</c:v>
                </c:pt>
                <c:pt idx="6">
                  <c:v>-6.5625</c:v>
                </c:pt>
                <c:pt idx="7">
                  <c:v>-5.9290000000000003</c:v>
                </c:pt>
                <c:pt idx="8">
                  <c:v>-5.2954999999999988</c:v>
                </c:pt>
                <c:pt idx="9">
                  <c:v>-4.6619999999999999</c:v>
                </c:pt>
                <c:pt idx="10">
                  <c:v>-4.0285000000000002</c:v>
                </c:pt>
                <c:pt idx="11">
                  <c:v>-3.395</c:v>
                </c:pt>
                <c:pt idx="12">
                  <c:v>-2.7614999999999994</c:v>
                </c:pt>
                <c:pt idx="13">
                  <c:v>-7.8011257749999965</c:v>
                </c:pt>
                <c:pt idx="14">
                  <c:v>-13.360020962499998</c:v>
                </c:pt>
                <c:pt idx="15">
                  <c:v>-13.304020962499999</c:v>
                </c:pt>
                <c:pt idx="16">
                  <c:v>-13.248020962499998</c:v>
                </c:pt>
                <c:pt idx="17">
                  <c:v>-13.192020962499999</c:v>
                </c:pt>
                <c:pt idx="18">
                  <c:v>-13.136020962499998</c:v>
                </c:pt>
                <c:pt idx="19">
                  <c:v>-13.080020962499999</c:v>
                </c:pt>
                <c:pt idx="20">
                  <c:v>-13.024020962499998</c:v>
                </c:pt>
              </c:numCache>
            </c:numRef>
          </c:val>
          <c:extLst>
            <c:ext xmlns:c16="http://schemas.microsoft.com/office/drawing/2014/chart" uri="{C3380CC4-5D6E-409C-BE32-E72D297353CC}">
              <c16:uniqueId val="{0000000B-F54D-45D6-88A3-26AA1DA8FFD1}"/>
            </c:ext>
          </c:extLst>
        </c:ser>
        <c:ser>
          <c:idx val="20"/>
          <c:order val="22"/>
          <c:tx>
            <c:strRef>
              <c:f>計算シート!$B$254</c:f>
              <c:strCache>
                <c:ptCount val="1"/>
                <c:pt idx="0">
                  <c:v>金利</c:v>
                </c:pt>
              </c:strCache>
            </c:strRef>
          </c:tx>
          <c:spPr>
            <a:solidFill>
              <a:schemeClr val="accent3">
                <a:lumMod val="8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計算シート!$C$254:$W$254</c:f>
              <c:numCache>
                <c:formatCode>#,##0_);[Red]\(#,##0\)</c:formatCode>
                <c:ptCount val="21"/>
                <c:pt idx="0" formatCode="#,##0_ ;[Red]\-#,##0\ ">
                  <c:v>0</c:v>
                </c:pt>
                <c:pt idx="1">
                  <c:v>-1</c:v>
                </c:pt>
                <c:pt idx="2">
                  <c:v>-0.9</c:v>
                </c:pt>
                <c:pt idx="3">
                  <c:v>-0.8</c:v>
                </c:pt>
                <c:pt idx="4">
                  <c:v>-0.7</c:v>
                </c:pt>
                <c:pt idx="5">
                  <c:v>-0.6</c:v>
                </c:pt>
                <c:pt idx="6">
                  <c:v>-0.5</c:v>
                </c:pt>
                <c:pt idx="7">
                  <c:v>-0.4</c:v>
                </c:pt>
                <c:pt idx="8">
                  <c:v>-0.3</c:v>
                </c:pt>
                <c:pt idx="9">
                  <c:v>-0.2</c:v>
                </c:pt>
                <c:pt idx="10">
                  <c:v>-0.1</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19-F54D-45D6-88A3-26AA1DA8FFD1}"/>
            </c:ext>
          </c:extLst>
        </c:ser>
        <c:dLbls>
          <c:showLegendKey val="0"/>
          <c:showVal val="0"/>
          <c:showCatName val="0"/>
          <c:showSerName val="0"/>
          <c:showPercent val="0"/>
          <c:showBubbleSize val="0"/>
        </c:dLbls>
        <c:gapWidth val="150"/>
        <c:overlap val="100"/>
        <c:axId val="449347328"/>
        <c:axId val="704962200"/>
        <c:extLst>
          <c:ext xmlns:c15="http://schemas.microsoft.com/office/drawing/2012/chart" uri="{02D57815-91ED-43cb-92C2-25804820EDAC}">
            <c15:filteredBarSeries>
              <c15:ser>
                <c:idx val="10"/>
                <c:order val="5"/>
                <c:tx>
                  <c:strRef>
                    <c:extLst>
                      <c:ext uri="{02D57815-91ED-43cb-92C2-25804820EDAC}">
                        <c15:formulaRef>
                          <c15:sqref>計算シート!$B$237</c15:sqref>
                        </c15:formulaRef>
                      </c:ext>
                    </c:extLst>
                    <c:strCache>
                      <c:ptCount val="1"/>
                    </c:strCache>
                  </c:strRef>
                </c:tx>
                <c:spPr>
                  <a:solidFill>
                    <a:schemeClr val="accent5">
                      <a:lumMod val="60000"/>
                    </a:schemeClr>
                  </a:solidFill>
                  <a:ln>
                    <a:noFill/>
                  </a:ln>
                  <a:effectLst/>
                </c:spPr>
                <c:invertIfNegative val="0"/>
                <c:cat>
                  <c:strRef>
                    <c:extLst>
                      <c:ex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uri="{02D57815-91ED-43cb-92C2-25804820EDAC}">
                        <c15:formulaRef>
                          <c15:sqref>計算シート!$C$237:$W$237</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10-F54D-45D6-88A3-26AA1DA8FFD1}"/>
                  </c:ext>
                </c:extLst>
              </c15:ser>
            </c15:filteredBarSeries>
            <c15:filteredBarSeries>
              <c15:ser>
                <c:idx val="11"/>
                <c:order val="6"/>
                <c:tx>
                  <c:strRef>
                    <c:extLst xmlns:c15="http://schemas.microsoft.com/office/drawing/2012/chart">
                      <c:ext xmlns:c15="http://schemas.microsoft.com/office/drawing/2012/chart" uri="{02D57815-91ED-43cb-92C2-25804820EDAC}">
                        <c15:formulaRef>
                          <c15:sqref>計算シート!$B$238</c15:sqref>
                        </c15:formulaRef>
                      </c:ext>
                    </c:extLst>
                    <c:strCache>
                      <c:ptCount val="1"/>
                    </c:strCache>
                  </c:strRef>
                </c:tx>
                <c:spPr>
                  <a:solidFill>
                    <a:schemeClr val="accent6">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計算シート!$C$238:$W$238</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11-F54D-45D6-88A3-26AA1DA8FFD1}"/>
                  </c:ext>
                </c:extLst>
              </c15:ser>
            </c15:filteredBarSeries>
            <c15:filteredBarSeries>
              <c15:ser>
                <c:idx val="4"/>
                <c:order val="12"/>
                <c:tx>
                  <c:strRef>
                    <c:extLst xmlns:c15="http://schemas.microsoft.com/office/drawing/2012/chart">
                      <c:ext xmlns:c15="http://schemas.microsoft.com/office/drawing/2012/chart" uri="{02D57815-91ED-43cb-92C2-25804820EDAC}">
                        <c15:formulaRef>
                          <c15:sqref>計算シート!$B$244</c15:sqref>
                        </c15:formulaRef>
                      </c:ext>
                    </c:extLst>
                    <c:strCache>
                      <c:ptCount val="1"/>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計算シート!$C$244:$W$244</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9-F54D-45D6-88A3-26AA1DA8FFD1}"/>
                  </c:ext>
                </c:extLst>
              </c15:ser>
            </c15:filteredBarSeries>
            <c15:filteredBarSeries>
              <c15:ser>
                <c:idx val="5"/>
                <c:order val="13"/>
                <c:tx>
                  <c:strRef>
                    <c:extLst xmlns:c15="http://schemas.microsoft.com/office/drawing/2012/chart">
                      <c:ext xmlns:c15="http://schemas.microsoft.com/office/drawing/2012/chart" uri="{02D57815-91ED-43cb-92C2-25804820EDAC}">
                        <c15:formulaRef>
                          <c15:sqref>計算シート!$B$245</c15:sqref>
                        </c15:formulaRef>
                      </c:ext>
                    </c:extLst>
                    <c:strCache>
                      <c:ptCount val="1"/>
                    </c:strCache>
                  </c:strRef>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計算シート!$C$245:$W$245</c15:sqref>
                        </c15:formulaRef>
                      </c:ext>
                    </c:extLst>
                    <c:numCache>
                      <c:formatCode>#,##0_);[Red]\(#,##0\)</c:formatCode>
                      <c:ptCount val="21"/>
                      <c:pt idx="0" formatCode="#,##0_ ;[Red]\-#,##0\ ">
                        <c:v>0</c:v>
                      </c:pt>
                      <c:pt idx="1">
                        <c:v>0</c:v>
                      </c:pt>
                      <c:pt idx="2">
                        <c:v>0</c:v>
                      </c:pt>
                      <c:pt idx="3">
                        <c:v>0</c:v>
                      </c:pt>
                      <c:pt idx="4">
                        <c:v>0</c:v>
                      </c:pt>
                      <c:pt idx="5">
                        <c:v>0</c:v>
                      </c:pt>
                      <c:pt idx="6">
                        <c:v>-5</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12-F54D-45D6-88A3-26AA1DA8FFD1}"/>
                  </c:ext>
                </c:extLst>
              </c15:ser>
            </c15:filteredBarSeries>
            <c15:filteredBarSeries>
              <c15:ser>
                <c:idx val="15"/>
                <c:order val="18"/>
                <c:tx>
                  <c:strRef>
                    <c:extLst xmlns:c15="http://schemas.microsoft.com/office/drawing/2012/chart">
                      <c:ext xmlns:c15="http://schemas.microsoft.com/office/drawing/2012/chart" uri="{02D57815-91ED-43cb-92C2-25804820EDAC}">
                        <c15:formulaRef>
                          <c15:sqref>計算シート!$B$250</c15:sqref>
                        </c15:formulaRef>
                      </c:ext>
                    </c:extLst>
                    <c:strCache>
                      <c:ptCount val="1"/>
                    </c:strCache>
                  </c:strRef>
                </c:tx>
                <c:spPr>
                  <a:solidFill>
                    <a:schemeClr val="accent4">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計算シート!$C$250:$W$250</c15:sqref>
                        </c15:formulaRef>
                      </c:ext>
                    </c:extLst>
                    <c:numCache>
                      <c:formatCode>#,##0_);[Red]\(#,##0\)</c:formatCode>
                      <c:ptCount val="21"/>
                      <c:pt idx="0" formatCode="#,##0_ ;[Red]\-#,##0\ ">
                        <c:v>0</c:v>
                      </c:pt>
                      <c:pt idx="1">
                        <c:v>-7.3</c:v>
                      </c:pt>
                      <c:pt idx="2">
                        <c:v>-7.3</c:v>
                      </c:pt>
                      <c:pt idx="3">
                        <c:v>-7.3</c:v>
                      </c:pt>
                      <c:pt idx="4">
                        <c:v>-7.3</c:v>
                      </c:pt>
                      <c:pt idx="5">
                        <c:v>-7.3</c:v>
                      </c:pt>
                      <c:pt idx="6">
                        <c:v>-7.3</c:v>
                      </c:pt>
                      <c:pt idx="7">
                        <c:v>-7.3</c:v>
                      </c:pt>
                      <c:pt idx="8">
                        <c:v>-7.3</c:v>
                      </c:pt>
                      <c:pt idx="9">
                        <c:v>-7.3</c:v>
                      </c:pt>
                      <c:pt idx="10">
                        <c:v>-7.3</c:v>
                      </c:pt>
                      <c:pt idx="11">
                        <c:v>-7.3</c:v>
                      </c:pt>
                      <c:pt idx="12">
                        <c:v>-7.3</c:v>
                      </c:pt>
                      <c:pt idx="13">
                        <c:v>-7.3</c:v>
                      </c:pt>
                      <c:pt idx="14">
                        <c:v>-7.3</c:v>
                      </c:pt>
                      <c:pt idx="15">
                        <c:v>-7.3</c:v>
                      </c:pt>
                      <c:pt idx="16">
                        <c:v>-7.3</c:v>
                      </c:pt>
                      <c:pt idx="17">
                        <c:v>-7.3</c:v>
                      </c:pt>
                      <c:pt idx="18">
                        <c:v>-7.3</c:v>
                      </c:pt>
                      <c:pt idx="19">
                        <c:v>-7.3</c:v>
                      </c:pt>
                      <c:pt idx="20">
                        <c:v>-7.3</c:v>
                      </c:pt>
                    </c:numCache>
                  </c:numRef>
                </c:val>
                <c:extLst xmlns:c15="http://schemas.microsoft.com/office/drawing/2012/chart">
                  <c:ext xmlns:c16="http://schemas.microsoft.com/office/drawing/2014/chart" uri="{C3380CC4-5D6E-409C-BE32-E72D297353CC}">
                    <c16:uniqueId val="{00000016-F54D-45D6-88A3-26AA1DA8FFD1}"/>
                  </c:ext>
                </c:extLst>
              </c15:ser>
            </c15:filteredBarSeries>
          </c:ext>
        </c:extLst>
      </c:barChart>
      <c:lineChart>
        <c:grouping val="standard"/>
        <c:varyColors val="0"/>
        <c:ser>
          <c:idx val="23"/>
          <c:order val="23"/>
          <c:tx>
            <c:strRef>
              <c:f>計算シート!$B$256</c:f>
              <c:strCache>
                <c:ptCount val="1"/>
                <c:pt idx="0">
                  <c:v>キャッシュフロー</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計算シート!$C$256:$W$256</c:f>
              <c:numCache>
                <c:formatCode>#,##0_ ;[Red]\-#,##0\ </c:formatCode>
                <c:ptCount val="21"/>
                <c:pt idx="0">
                  <c:v>-395</c:v>
                </c:pt>
                <c:pt idx="1">
                  <c:v>30.896736541666673</c:v>
                </c:pt>
                <c:pt idx="2">
                  <c:v>31.630236541666676</c:v>
                </c:pt>
                <c:pt idx="3">
                  <c:v>32.363736541666675</c:v>
                </c:pt>
                <c:pt idx="4">
                  <c:v>33.097236541666668</c:v>
                </c:pt>
                <c:pt idx="5">
                  <c:v>33.830736541666674</c:v>
                </c:pt>
                <c:pt idx="6">
                  <c:v>29.564236541666673</c:v>
                </c:pt>
                <c:pt idx="7">
                  <c:v>35.297736541666673</c:v>
                </c:pt>
                <c:pt idx="8">
                  <c:v>36.031236541666679</c:v>
                </c:pt>
                <c:pt idx="9">
                  <c:v>36.764736541666672</c:v>
                </c:pt>
                <c:pt idx="10">
                  <c:v>37.498236541666671</c:v>
                </c:pt>
                <c:pt idx="11">
                  <c:v>38.23173654166667</c:v>
                </c:pt>
                <c:pt idx="12">
                  <c:v>38.865236541666675</c:v>
                </c:pt>
                <c:pt idx="13">
                  <c:v>33.825610766666678</c:v>
                </c:pt>
                <c:pt idx="14">
                  <c:v>28.266715579166675</c:v>
                </c:pt>
                <c:pt idx="15">
                  <c:v>28.322715579166676</c:v>
                </c:pt>
                <c:pt idx="16">
                  <c:v>28.378715579166673</c:v>
                </c:pt>
                <c:pt idx="17">
                  <c:v>28.434715579166674</c:v>
                </c:pt>
                <c:pt idx="18">
                  <c:v>28.490715579166675</c:v>
                </c:pt>
                <c:pt idx="19">
                  <c:v>28.546715579166673</c:v>
                </c:pt>
                <c:pt idx="20">
                  <c:v>28.602715579166677</c:v>
                </c:pt>
              </c:numCache>
            </c:numRef>
          </c:val>
          <c:smooth val="0"/>
          <c:extLst>
            <c:ext xmlns:c16="http://schemas.microsoft.com/office/drawing/2014/chart" uri="{C3380CC4-5D6E-409C-BE32-E72D297353CC}">
              <c16:uniqueId val="{0000000C-F54D-45D6-88A3-26AA1DA8FFD1}"/>
            </c:ext>
          </c:extLst>
        </c:ser>
        <c:ser>
          <c:idx val="24"/>
          <c:order val="24"/>
          <c:tx>
            <c:v>初期投資支出ー累計収益</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計算シート!$C$257:$W$257</c:f>
              <c:numCache>
                <c:formatCode>#,##0_);[Red]\(#,##0\)</c:formatCode>
                <c:ptCount val="21"/>
                <c:pt idx="0" formatCode="#,##0_ ;[Red]\-#,##0\ ">
                  <c:v>-395</c:v>
                </c:pt>
                <c:pt idx="1">
                  <c:v>-364.10326345833334</c:v>
                </c:pt>
                <c:pt idx="2">
                  <c:v>-332.47302691666664</c:v>
                </c:pt>
                <c:pt idx="3">
                  <c:v>-300.10929037499994</c:v>
                </c:pt>
                <c:pt idx="4">
                  <c:v>-267.01205383333325</c:v>
                </c:pt>
                <c:pt idx="5">
                  <c:v>-233.18131729166657</c:v>
                </c:pt>
                <c:pt idx="6">
                  <c:v>-203.6170807499999</c:v>
                </c:pt>
                <c:pt idx="7">
                  <c:v>-168.31934420833323</c:v>
                </c:pt>
                <c:pt idx="8">
                  <c:v>-132.28810766666655</c:v>
                </c:pt>
                <c:pt idx="9">
                  <c:v>-95.523371124999869</c:v>
                </c:pt>
                <c:pt idx="10">
                  <c:v>-58.025134583333198</c:v>
                </c:pt>
                <c:pt idx="11">
                  <c:v>-19.793398041666528</c:v>
                </c:pt>
                <c:pt idx="12">
                  <c:v>19.071838500000148</c:v>
                </c:pt>
                <c:pt idx="13">
                  <c:v>52.897449266666825</c:v>
                </c:pt>
                <c:pt idx="14">
                  <c:v>81.164164845833497</c:v>
                </c:pt>
                <c:pt idx="15">
                  <c:v>109.48688042500018</c:v>
                </c:pt>
                <c:pt idx="16">
                  <c:v>137.86559600416686</c:v>
                </c:pt>
                <c:pt idx="17">
                  <c:v>166.30031158333352</c:v>
                </c:pt>
                <c:pt idx="18">
                  <c:v>194.7910271625002</c:v>
                </c:pt>
                <c:pt idx="19">
                  <c:v>223.33774274166689</c:v>
                </c:pt>
                <c:pt idx="20">
                  <c:v>251.94045832083356</c:v>
                </c:pt>
              </c:numCache>
            </c:numRef>
          </c:val>
          <c:smooth val="0"/>
          <c:extLst>
            <c:ext xmlns:c16="http://schemas.microsoft.com/office/drawing/2014/chart" uri="{C3380CC4-5D6E-409C-BE32-E72D297353CC}">
              <c16:uniqueId val="{0000000D-F54D-45D6-88A3-26AA1DA8FFD1}"/>
            </c:ext>
          </c:extLst>
        </c:ser>
        <c:dLbls>
          <c:showLegendKey val="0"/>
          <c:showVal val="0"/>
          <c:showCatName val="0"/>
          <c:showSerName val="0"/>
          <c:showPercent val="0"/>
          <c:showBubbleSize val="0"/>
        </c:dLbls>
        <c:marker val="1"/>
        <c:smooth val="0"/>
        <c:axId val="449347328"/>
        <c:axId val="704962200"/>
        <c:extLst>
          <c:ext xmlns:c15="http://schemas.microsoft.com/office/drawing/2012/chart" uri="{02D57815-91ED-43cb-92C2-25804820EDAC}">
            <c15:filteredLineSeries>
              <c15:ser>
                <c:idx val="6"/>
                <c:order val="14"/>
                <c:tx>
                  <c:strRef>
                    <c:extLst>
                      <c:ext uri="{02D57815-91ED-43cb-92C2-25804820EDAC}">
                        <c15:formulaRef>
                          <c15:sqref>計算シート!$B$246</c15:sqref>
                        </c15:formulaRef>
                      </c:ext>
                    </c:extLst>
                    <c:strCache>
                      <c:ptCount val="1"/>
                    </c:strCache>
                  </c:strRef>
                </c:tx>
                <c:spPr>
                  <a:ln w="28575" cap="rnd">
                    <a:solidFill>
                      <a:schemeClr val="accent1">
                        <a:lumMod val="60000"/>
                      </a:schemeClr>
                    </a:solidFill>
                    <a:round/>
                  </a:ln>
                  <a:effectLst/>
                </c:spPr>
                <c:marker>
                  <c:symbol val="none"/>
                </c:marker>
                <c:cat>
                  <c:strRef>
                    <c:extLst>
                      <c:ex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uri="{02D57815-91ED-43cb-92C2-25804820EDAC}">
                        <c15:formulaRef>
                          <c15:sqref>計算シート!$C$246:$W$246</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13-F54D-45D6-88A3-26AA1DA8FFD1}"/>
                  </c:ext>
                </c:extLst>
              </c15:ser>
            </c15:filteredLineSeries>
            <c15:filteredLineSeries>
              <c15:ser>
                <c:idx val="7"/>
                <c:order val="15"/>
                <c:tx>
                  <c:strRef>
                    <c:extLst xmlns:c15="http://schemas.microsoft.com/office/drawing/2012/chart">
                      <c:ext xmlns:c15="http://schemas.microsoft.com/office/drawing/2012/chart" uri="{02D57815-91ED-43cb-92C2-25804820EDAC}">
                        <c15:formulaRef>
                          <c15:sqref>計算シート!$B$247</c15:sqref>
                        </c15:formulaRef>
                      </c:ext>
                    </c:extLst>
                    <c:strCache>
                      <c:ptCount val="1"/>
                    </c:strCache>
                  </c:strRef>
                </c:tx>
                <c:spPr>
                  <a:ln w="28575" cap="rnd">
                    <a:solidFill>
                      <a:schemeClr val="accent2">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計算シート!$C$247:$W$247</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xmlns:c15="http://schemas.microsoft.com/office/drawing/2012/chart">
                  <c:ext xmlns:c16="http://schemas.microsoft.com/office/drawing/2014/chart" uri="{C3380CC4-5D6E-409C-BE32-E72D297353CC}">
                    <c16:uniqueId val="{00000014-F54D-45D6-88A3-26AA1DA8FFD1}"/>
                  </c:ext>
                </c:extLst>
              </c15:ser>
            </c15:filteredLineSeries>
            <c15:filteredLineSeries>
              <c15:ser>
                <c:idx val="16"/>
                <c:order val="19"/>
                <c:tx>
                  <c:strRef>
                    <c:extLst xmlns:c15="http://schemas.microsoft.com/office/drawing/2012/chart">
                      <c:ext xmlns:c15="http://schemas.microsoft.com/office/drawing/2012/chart" uri="{02D57815-91ED-43cb-92C2-25804820EDAC}">
                        <c15:formulaRef>
                          <c15:sqref>計算シート!$B$251</c15:sqref>
                        </c15:formulaRef>
                      </c:ext>
                    </c:extLst>
                    <c:strCache>
                      <c:ptCount val="1"/>
                    </c:strCache>
                  </c:strRef>
                </c:tx>
                <c:spPr>
                  <a:ln w="28575" cap="rnd">
                    <a:solidFill>
                      <a:schemeClr val="accent5">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計算シート!$C$251:$W$251</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xmlns:c15="http://schemas.microsoft.com/office/drawing/2012/chart">
                  <c:ext xmlns:c16="http://schemas.microsoft.com/office/drawing/2014/chart" uri="{C3380CC4-5D6E-409C-BE32-E72D297353CC}">
                    <c16:uniqueId val="{00000017-F54D-45D6-88A3-26AA1DA8FFD1}"/>
                  </c:ext>
                </c:extLst>
              </c15:ser>
            </c15:filteredLineSeries>
            <c15:filteredLineSeries>
              <c15:ser>
                <c:idx val="18"/>
                <c:order val="20"/>
                <c:tx>
                  <c:strRef>
                    <c:extLst xmlns:c15="http://schemas.microsoft.com/office/drawing/2012/chart">
                      <c:ext xmlns:c15="http://schemas.microsoft.com/office/drawing/2012/chart" uri="{02D57815-91ED-43cb-92C2-25804820EDAC}">
                        <c15:formulaRef>
                          <c15:sqref>計算シート!$B$252</c15:sqref>
                        </c15:formulaRef>
                      </c:ext>
                    </c:extLst>
                    <c:strCache>
                      <c:ptCount val="1"/>
                    </c:strCache>
                  </c:strRef>
                </c:tx>
                <c:spPr>
                  <a:ln w="28575" cap="rnd">
                    <a:solidFill>
                      <a:schemeClr val="accent1">
                        <a:lumMod val="80000"/>
                      </a:schemeClr>
                    </a:solidFill>
                    <a:round/>
                  </a:ln>
                  <a:effectLst/>
                </c:spPr>
                <c:marker>
                  <c:symbol val="none"/>
                </c:marker>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計算シート!$C$252:$W$252</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xmlns:c15="http://schemas.microsoft.com/office/drawing/2012/chart">
                  <c:ext xmlns:c16="http://schemas.microsoft.com/office/drawing/2014/chart" uri="{C3380CC4-5D6E-409C-BE32-E72D297353CC}">
                    <c16:uniqueId val="{00000018-F54D-45D6-88A3-26AA1DA8FFD1}"/>
                  </c:ext>
                </c:extLst>
              </c15:ser>
            </c15:filteredLineSeries>
          </c:ext>
        </c:extLst>
      </c:lineChart>
      <c:catAx>
        <c:axId val="4493473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704962200"/>
        <c:crosses val="autoZero"/>
        <c:auto val="1"/>
        <c:lblAlgn val="ctr"/>
        <c:lblOffset val="100"/>
        <c:noMultiLvlLbl val="0"/>
      </c:catAx>
      <c:valAx>
        <c:axId val="704962200"/>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49347328"/>
        <c:crosses val="autoZero"/>
        <c:crossBetween val="between"/>
      </c:valAx>
      <c:spPr>
        <a:noFill/>
        <a:ln>
          <a:noFill/>
        </a:ln>
        <a:effectLst/>
      </c:spPr>
    </c:plotArea>
    <c:legend>
      <c:legendPos val="t"/>
      <c:layout>
        <c:manualLayout>
          <c:xMode val="edge"/>
          <c:yMode val="edge"/>
          <c:x val="7.9972322142286167E-2"/>
          <c:y val="1.6933333333333335E-2"/>
          <c:w val="0.91746332933653074"/>
          <c:h val="0.1804260998699831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062744697579549E-2"/>
          <c:y val="0.10931071401977077"/>
          <c:w val="0.94868904242613661"/>
          <c:h val="0.75033677024179224"/>
        </c:manualLayout>
      </c:layout>
      <c:barChart>
        <c:barDir val="col"/>
        <c:grouping val="stacked"/>
        <c:varyColors val="0"/>
        <c:ser>
          <c:idx val="0"/>
          <c:order val="0"/>
          <c:spPr>
            <a:solidFill>
              <a:schemeClr val="accent1"/>
            </a:solidFill>
            <a:ln>
              <a:noFill/>
            </a:ln>
            <a:effectLst/>
          </c:spPr>
          <c:invertIfNegative val="0"/>
          <c:cat>
            <c:strRef>
              <c:f>計算結果確認シート!$X$219:$X$226</c:f>
              <c:strCache>
                <c:ptCount val="8"/>
                <c:pt idx="0">
                  <c:v>①バイオマス事業利益
の地域内配当分</c:v>
                </c:pt>
                <c:pt idx="1">
                  <c:v>②建設関連の
地域内事業者利益</c:v>
                </c:pt>
                <c:pt idx="2">
                  <c:v>③運転・維持関連の
地域内事業者利益</c:v>
                </c:pt>
                <c:pt idx="3">
                  <c:v>④雇用効果
（従業員可処分所得）</c:v>
                </c:pt>
                <c:pt idx="4">
                  <c:v>⑤自治体地方税</c:v>
                </c:pt>
                <c:pt idx="5">
                  <c:v>⑥地域内金融機関
利息収入</c:v>
                </c:pt>
                <c:pt idx="6">
                  <c:v>⑦廃棄物処理費
低減効果</c:v>
                </c:pt>
                <c:pt idx="7">
                  <c:v>⑧需要家のエネルギー
費用低減効果</c:v>
                </c:pt>
              </c:strCache>
            </c:strRef>
          </c:cat>
          <c:val>
            <c:numRef>
              <c:f>計算結果確認シート!$Y$219:$Y$226</c:f>
              <c:numCache>
                <c:formatCode>#,##0_);[Red]\(#,##0\)</c:formatCode>
                <c:ptCount val="8"/>
                <c:pt idx="0">
                  <c:v>125.97022916041678</c:v>
                </c:pt>
                <c:pt idx="1">
                  <c:v>17.54534949100308</c:v>
                </c:pt>
                <c:pt idx="2">
                  <c:v>14.551973893846935</c:v>
                </c:pt>
                <c:pt idx="3">
                  <c:v>142.75305256054838</c:v>
                </c:pt>
                <c:pt idx="4">
                  <c:v>146.22943166531678</c:v>
                </c:pt>
                <c:pt idx="5">
                  <c:v>0.6873775628746297</c:v>
                </c:pt>
                <c:pt idx="6">
                  <c:v>0</c:v>
                </c:pt>
                <c:pt idx="7">
                  <c:v>0</c:v>
                </c:pt>
              </c:numCache>
            </c:numRef>
          </c:val>
          <c:extLst>
            <c:ext xmlns:c16="http://schemas.microsoft.com/office/drawing/2014/chart" uri="{C3380CC4-5D6E-409C-BE32-E72D297353CC}">
              <c16:uniqueId val="{00000000-63B3-4E9A-85F4-71BF66DDA6F0}"/>
            </c:ext>
          </c:extLst>
        </c:ser>
        <c:dLbls>
          <c:showLegendKey val="0"/>
          <c:showVal val="0"/>
          <c:showCatName val="0"/>
          <c:showSerName val="0"/>
          <c:showPercent val="0"/>
          <c:showBubbleSize val="0"/>
        </c:dLbls>
        <c:gapWidth val="150"/>
        <c:overlap val="100"/>
        <c:axId val="704968864"/>
        <c:axId val="704968472"/>
      </c:barChart>
      <c:catAx>
        <c:axId val="7049688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704968472"/>
        <c:crosses val="autoZero"/>
        <c:auto val="1"/>
        <c:lblAlgn val="ctr"/>
        <c:lblOffset val="100"/>
        <c:noMultiLvlLbl val="0"/>
      </c:catAx>
      <c:valAx>
        <c:axId val="704968472"/>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704968864"/>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48084848533921E-2"/>
          <c:y val="2.9741239037630526E-2"/>
          <c:w val="0.67716657998373064"/>
          <c:h val="0.84694815882487151"/>
        </c:manualLayout>
      </c:layout>
      <c:barChart>
        <c:barDir val="col"/>
        <c:grouping val="stacked"/>
        <c:varyColors val="0"/>
        <c:ser>
          <c:idx val="1"/>
          <c:order val="0"/>
          <c:tx>
            <c:strRef>
              <c:f>地域経済性計算シート!$C$1132</c:f>
              <c:strCache>
                <c:ptCount val="1"/>
                <c:pt idx="0">
                  <c:v>⑧需要家のエネルギー費用
削減効果</c:v>
                </c:pt>
              </c:strCache>
            </c:strRef>
          </c:tx>
          <c:spPr>
            <a:solidFill>
              <a:schemeClr val="accent2"/>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地域経済性計算シート!$D$1132:$AH$1132</c15:sqref>
                  </c15:fullRef>
                </c:ext>
              </c:extLst>
              <c:f>地域経済性計算シート!$D$1132:$X$1132</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661A-4C1B-B922-888C4BB2A291}"/>
            </c:ext>
          </c:extLst>
        </c:ser>
        <c:ser>
          <c:idx val="2"/>
          <c:order val="1"/>
          <c:tx>
            <c:strRef>
              <c:f>地域経済性計算シート!$C$1131</c:f>
              <c:strCache>
                <c:ptCount val="1"/>
                <c:pt idx="0">
                  <c:v>⑦廃棄物受入元の
処理委託費用削減効果</c:v>
                </c:pt>
              </c:strCache>
            </c:strRef>
          </c:tx>
          <c:spPr>
            <a:solidFill>
              <a:schemeClr val="accent3"/>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地域経済性計算シート!$D$1131:$AH$1131</c15:sqref>
                  </c15:fullRef>
                </c:ext>
              </c:extLst>
              <c:f>地域経済性計算シート!$D$1131:$X$1131</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661A-4C1B-B922-888C4BB2A291}"/>
            </c:ext>
          </c:extLst>
        </c:ser>
        <c:ser>
          <c:idx val="3"/>
          <c:order val="2"/>
          <c:tx>
            <c:strRef>
              <c:f>地域経済性計算シート!$C$1130</c:f>
              <c:strCache>
                <c:ptCount val="1"/>
                <c:pt idx="0">
                  <c:v>⑥地域内金融機関
利息収入</c:v>
                </c:pt>
              </c:strCache>
            </c:strRef>
          </c:tx>
          <c:spPr>
            <a:solidFill>
              <a:schemeClr val="accent4"/>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地域経済性計算シート!$D$1130:$AH$1130</c15:sqref>
                  </c15:fullRef>
                </c:ext>
              </c:extLst>
              <c:f>地域経済性計算シート!$D$1130:$X$1130</c:f>
              <c:numCache>
                <c:formatCode>#,##0_);[Red]\(#,##0\)</c:formatCode>
                <c:ptCount val="21"/>
                <c:pt idx="0">
                  <c:v>0</c:v>
                </c:pt>
                <c:pt idx="1">
                  <c:v>0.12497773870447811</c:v>
                </c:pt>
                <c:pt idx="2">
                  <c:v>0.2374577035385084</c:v>
                </c:pt>
                <c:pt idx="3">
                  <c:v>0.33743989450209089</c:v>
                </c:pt>
                <c:pt idx="4">
                  <c:v>0.42492431159522559</c:v>
                </c:pt>
                <c:pt idx="5">
                  <c:v>0.49991095481791248</c:v>
                </c:pt>
                <c:pt idx="6">
                  <c:v>0.56239982417015155</c:v>
                </c:pt>
                <c:pt idx="7">
                  <c:v>0.61239091965194281</c:v>
                </c:pt>
                <c:pt idx="8">
                  <c:v>0.64988424126328626</c:v>
                </c:pt>
                <c:pt idx="9">
                  <c:v>0.67487978900418188</c:v>
                </c:pt>
                <c:pt idx="10">
                  <c:v>0.6873775628746297</c:v>
                </c:pt>
                <c:pt idx="11">
                  <c:v>0.6873775628746297</c:v>
                </c:pt>
                <c:pt idx="12">
                  <c:v>0.6873775628746297</c:v>
                </c:pt>
                <c:pt idx="13">
                  <c:v>0.6873775628746297</c:v>
                </c:pt>
                <c:pt idx="14">
                  <c:v>0.6873775628746297</c:v>
                </c:pt>
                <c:pt idx="15">
                  <c:v>0.6873775628746297</c:v>
                </c:pt>
                <c:pt idx="16">
                  <c:v>0.6873775628746297</c:v>
                </c:pt>
                <c:pt idx="17">
                  <c:v>0.6873775628746297</c:v>
                </c:pt>
                <c:pt idx="18">
                  <c:v>0.6873775628746297</c:v>
                </c:pt>
                <c:pt idx="19">
                  <c:v>0.6873775628746297</c:v>
                </c:pt>
                <c:pt idx="20">
                  <c:v>0.6873775628746297</c:v>
                </c:pt>
              </c:numCache>
            </c:numRef>
          </c:val>
          <c:extLst xmlns:c15="http://schemas.microsoft.com/office/drawing/2012/chart">
            <c:ext xmlns:c16="http://schemas.microsoft.com/office/drawing/2014/chart" uri="{C3380CC4-5D6E-409C-BE32-E72D297353CC}">
              <c16:uniqueId val="{00000002-661A-4C1B-B922-888C4BB2A291}"/>
            </c:ext>
          </c:extLst>
        </c:ser>
        <c:ser>
          <c:idx val="4"/>
          <c:order val="3"/>
          <c:tx>
            <c:strRef>
              <c:f>地域経済性計算シート!$C$1129</c:f>
              <c:strCache>
                <c:ptCount val="1"/>
                <c:pt idx="0">
                  <c:v>⑤自治体地方税</c:v>
                </c:pt>
              </c:strCache>
            </c:strRef>
          </c:tx>
          <c:spPr>
            <a:solidFill>
              <a:schemeClr val="accent5"/>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地域経済性計算シート!$D$1129:$AH$1129</c15:sqref>
                  </c15:fullRef>
                </c:ext>
              </c:extLst>
              <c:f>地域経済性計算シート!$D$1129:$X$1129</c:f>
              <c:numCache>
                <c:formatCode>#,##0_);[Red]\(#,##0\)</c:formatCode>
                <c:ptCount val="21"/>
                <c:pt idx="0">
                  <c:v>18.246129366271788</c:v>
                </c:pt>
                <c:pt idx="1">
                  <c:v>29.278831075390507</c:v>
                </c:pt>
                <c:pt idx="2">
                  <c:v>39.67619387566269</c:v>
                </c:pt>
                <c:pt idx="3">
                  <c:v>49.438217767088339</c:v>
                </c:pt>
                <c:pt idx="4">
                  <c:v>58.564902749667453</c:v>
                </c:pt>
                <c:pt idx="5">
                  <c:v>67.056248823400026</c:v>
                </c:pt>
                <c:pt idx="6">
                  <c:v>74.912255988286063</c:v>
                </c:pt>
                <c:pt idx="7">
                  <c:v>82.132924244325565</c:v>
                </c:pt>
                <c:pt idx="8">
                  <c:v>88.718253591518533</c:v>
                </c:pt>
                <c:pt idx="9">
                  <c:v>94.668244029864965</c:v>
                </c:pt>
                <c:pt idx="10">
                  <c:v>99.982895559364863</c:v>
                </c:pt>
                <c:pt idx="11">
                  <c:v>104.66220818001821</c:v>
                </c:pt>
                <c:pt idx="12">
                  <c:v>108.70802080067156</c:v>
                </c:pt>
                <c:pt idx="13">
                  <c:v>112.91017743434581</c:v>
                </c:pt>
                <c:pt idx="14">
                  <c:v>117.83807089591309</c:v>
                </c:pt>
                <c:pt idx="15">
                  <c:v>122.70996435748037</c:v>
                </c:pt>
                <c:pt idx="16">
                  <c:v>127.52585781904766</c:v>
                </c:pt>
                <c:pt idx="17">
                  <c:v>132.28575128061493</c:v>
                </c:pt>
                <c:pt idx="18">
                  <c:v>136.98964474218221</c:v>
                </c:pt>
                <c:pt idx="19">
                  <c:v>141.6375382037495</c:v>
                </c:pt>
                <c:pt idx="20">
                  <c:v>146.22943166531678</c:v>
                </c:pt>
              </c:numCache>
            </c:numRef>
          </c:val>
          <c:extLst xmlns:c15="http://schemas.microsoft.com/office/drawing/2012/chart">
            <c:ext xmlns:c16="http://schemas.microsoft.com/office/drawing/2014/chart" uri="{C3380CC4-5D6E-409C-BE32-E72D297353CC}">
              <c16:uniqueId val="{00000003-661A-4C1B-B922-888C4BB2A291}"/>
            </c:ext>
          </c:extLst>
        </c:ser>
        <c:ser>
          <c:idx val="5"/>
          <c:order val="4"/>
          <c:tx>
            <c:strRef>
              <c:f>地域経済性計算シート!$C$1128</c:f>
              <c:strCache>
                <c:ptCount val="1"/>
                <c:pt idx="0">
                  <c:v>④雇用効果
（従業員可処分所得）</c:v>
                </c:pt>
              </c:strCache>
            </c:strRef>
          </c:tx>
          <c:spPr>
            <a:solidFill>
              <a:schemeClr val="accent6"/>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地域経済性計算シート!$D$1128:$AH$1128</c15:sqref>
                  </c15:fullRef>
                </c:ext>
              </c:extLst>
              <c:f>地域経済性計算シート!$D$1128:$X$1128</c:f>
              <c:numCache>
                <c:formatCode>#,##0_);[Red]\(#,##0\)</c:formatCode>
                <c:ptCount val="21"/>
                <c:pt idx="0">
                  <c:v>45.044656693278334</c:v>
                </c:pt>
                <c:pt idx="1">
                  <c:v>49.930076486641838</c:v>
                </c:pt>
                <c:pt idx="2">
                  <c:v>54.815496280005334</c:v>
                </c:pt>
                <c:pt idx="3">
                  <c:v>59.70091607336883</c:v>
                </c:pt>
                <c:pt idx="4">
                  <c:v>64.586335866732327</c:v>
                </c:pt>
                <c:pt idx="5">
                  <c:v>69.471755660095823</c:v>
                </c:pt>
                <c:pt idx="6">
                  <c:v>74.35717545345932</c:v>
                </c:pt>
                <c:pt idx="7">
                  <c:v>79.242595246822816</c:v>
                </c:pt>
                <c:pt idx="8">
                  <c:v>84.128015040186312</c:v>
                </c:pt>
                <c:pt idx="9">
                  <c:v>89.013434833549809</c:v>
                </c:pt>
                <c:pt idx="10">
                  <c:v>93.898854626913305</c:v>
                </c:pt>
                <c:pt idx="11">
                  <c:v>98.784274420276802</c:v>
                </c:pt>
                <c:pt idx="12">
                  <c:v>103.6696942136403</c:v>
                </c:pt>
                <c:pt idx="13">
                  <c:v>108.55511400700379</c:v>
                </c:pt>
                <c:pt idx="14">
                  <c:v>113.44053380036729</c:v>
                </c:pt>
                <c:pt idx="15">
                  <c:v>118.32595359373079</c:v>
                </c:pt>
                <c:pt idx="16">
                  <c:v>123.21137338709428</c:v>
                </c:pt>
                <c:pt idx="17">
                  <c:v>128.09679318045778</c:v>
                </c:pt>
                <c:pt idx="18">
                  <c:v>132.98221297382128</c:v>
                </c:pt>
                <c:pt idx="19">
                  <c:v>137.86763276718477</c:v>
                </c:pt>
                <c:pt idx="20">
                  <c:v>142.75305256054827</c:v>
                </c:pt>
              </c:numCache>
            </c:numRef>
          </c:val>
          <c:extLst xmlns:c15="http://schemas.microsoft.com/office/drawing/2012/chart">
            <c:ext xmlns:c16="http://schemas.microsoft.com/office/drawing/2014/chart" uri="{C3380CC4-5D6E-409C-BE32-E72D297353CC}">
              <c16:uniqueId val="{00000004-661A-4C1B-B922-888C4BB2A291}"/>
            </c:ext>
          </c:extLst>
        </c:ser>
        <c:ser>
          <c:idx val="9"/>
          <c:order val="5"/>
          <c:tx>
            <c:strRef>
              <c:f>地域経済性計算シート!$C$1127</c:f>
              <c:strCache>
                <c:ptCount val="1"/>
                <c:pt idx="0">
                  <c:v>③運転・維持関連の
地域事業者利益</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地域経済性計算シート!$D$1127:$AH$1127</c15:sqref>
                  </c15:fullRef>
                </c:ext>
              </c:extLst>
              <c:f>地域経済性計算シート!$D$1127:$X$1127</c:f>
              <c:numCache>
                <c:formatCode>#,##0_);[Red]\(#,##0\)</c:formatCode>
                <c:ptCount val="21"/>
                <c:pt idx="0">
                  <c:v>0</c:v>
                </c:pt>
                <c:pt idx="1">
                  <c:v>0.7275986946923465</c:v>
                </c:pt>
                <c:pt idx="2">
                  <c:v>1.455197389384693</c:v>
                </c:pt>
                <c:pt idx="3">
                  <c:v>2.1827960840770393</c:v>
                </c:pt>
                <c:pt idx="4">
                  <c:v>2.910394778769386</c:v>
                </c:pt>
                <c:pt idx="5">
                  <c:v>3.6379934734617327</c:v>
                </c:pt>
                <c:pt idx="6">
                  <c:v>4.3655921681540795</c:v>
                </c:pt>
                <c:pt idx="7">
                  <c:v>5.0931908628464262</c:v>
                </c:pt>
                <c:pt idx="8">
                  <c:v>5.8207895575387729</c:v>
                </c:pt>
                <c:pt idx="9">
                  <c:v>6.5483882522311196</c:v>
                </c:pt>
                <c:pt idx="10">
                  <c:v>7.2759869469234664</c:v>
                </c:pt>
                <c:pt idx="11">
                  <c:v>8.0035856416158122</c:v>
                </c:pt>
                <c:pt idx="12">
                  <c:v>8.7311843363081589</c:v>
                </c:pt>
                <c:pt idx="13">
                  <c:v>9.4587830310005057</c:v>
                </c:pt>
                <c:pt idx="14">
                  <c:v>10.186381725692852</c:v>
                </c:pt>
                <c:pt idx="15">
                  <c:v>10.913980420385199</c:v>
                </c:pt>
                <c:pt idx="16">
                  <c:v>11.641579115077546</c:v>
                </c:pt>
                <c:pt idx="17">
                  <c:v>12.369177809769893</c:v>
                </c:pt>
                <c:pt idx="18">
                  <c:v>13.096776504462239</c:v>
                </c:pt>
                <c:pt idx="19">
                  <c:v>13.824375199154586</c:v>
                </c:pt>
                <c:pt idx="20">
                  <c:v>14.551973893846933</c:v>
                </c:pt>
              </c:numCache>
            </c:numRef>
          </c:val>
          <c:extLst>
            <c:ext xmlns:c16="http://schemas.microsoft.com/office/drawing/2014/chart" uri="{C3380CC4-5D6E-409C-BE32-E72D297353CC}">
              <c16:uniqueId val="{00000005-661A-4C1B-B922-888C4BB2A291}"/>
            </c:ext>
          </c:extLst>
        </c:ser>
        <c:ser>
          <c:idx val="6"/>
          <c:order val="6"/>
          <c:tx>
            <c:strRef>
              <c:f>地域経済性計算シート!$C$1126</c:f>
              <c:strCache>
                <c:ptCount val="1"/>
                <c:pt idx="0">
                  <c:v>②建設関連の
地域事業者利益</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地域経済性計算シート!$D$1126:$AH$1126</c15:sqref>
                  </c15:fullRef>
                </c:ext>
              </c:extLst>
              <c:f>地域経済性計算シート!$D$1126:$X$1126</c:f>
              <c:numCache>
                <c:formatCode>#,##0_);[Red]\(#,##0\)</c:formatCode>
                <c:ptCount val="21"/>
                <c:pt idx="0">
                  <c:v>17.54534949100308</c:v>
                </c:pt>
                <c:pt idx="1">
                  <c:v>17.54534949100308</c:v>
                </c:pt>
                <c:pt idx="2">
                  <c:v>17.54534949100308</c:v>
                </c:pt>
                <c:pt idx="3">
                  <c:v>17.54534949100308</c:v>
                </c:pt>
                <c:pt idx="4">
                  <c:v>17.54534949100308</c:v>
                </c:pt>
                <c:pt idx="5">
                  <c:v>17.54534949100308</c:v>
                </c:pt>
                <c:pt idx="6">
                  <c:v>17.54534949100308</c:v>
                </c:pt>
                <c:pt idx="7">
                  <c:v>17.54534949100308</c:v>
                </c:pt>
                <c:pt idx="8">
                  <c:v>17.54534949100308</c:v>
                </c:pt>
                <c:pt idx="9">
                  <c:v>17.54534949100308</c:v>
                </c:pt>
                <c:pt idx="10">
                  <c:v>17.54534949100308</c:v>
                </c:pt>
                <c:pt idx="11">
                  <c:v>17.54534949100308</c:v>
                </c:pt>
                <c:pt idx="12">
                  <c:v>17.54534949100308</c:v>
                </c:pt>
                <c:pt idx="13">
                  <c:v>17.54534949100308</c:v>
                </c:pt>
                <c:pt idx="14">
                  <c:v>17.54534949100308</c:v>
                </c:pt>
                <c:pt idx="15">
                  <c:v>17.54534949100308</c:v>
                </c:pt>
                <c:pt idx="16">
                  <c:v>17.54534949100308</c:v>
                </c:pt>
                <c:pt idx="17">
                  <c:v>17.54534949100308</c:v>
                </c:pt>
                <c:pt idx="18">
                  <c:v>17.54534949100308</c:v>
                </c:pt>
                <c:pt idx="19">
                  <c:v>17.54534949100308</c:v>
                </c:pt>
                <c:pt idx="20">
                  <c:v>17.54534949100308</c:v>
                </c:pt>
              </c:numCache>
            </c:numRef>
          </c:val>
          <c:extLst xmlns:c15="http://schemas.microsoft.com/office/drawing/2012/chart">
            <c:ext xmlns:c16="http://schemas.microsoft.com/office/drawing/2014/chart" uri="{C3380CC4-5D6E-409C-BE32-E72D297353CC}">
              <c16:uniqueId val="{00000006-661A-4C1B-B922-888C4BB2A291}"/>
            </c:ext>
          </c:extLst>
        </c:ser>
        <c:ser>
          <c:idx val="7"/>
          <c:order val="7"/>
          <c:tx>
            <c:strRef>
              <c:f>地域経済性計算シート!$C$1125</c:f>
              <c:strCache>
                <c:ptCount val="1"/>
                <c:pt idx="0">
                  <c:v>①バイオマス事業者の最終利益
（地域外配当減算後）</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地域経済性計算シート!$D$1125:$AH$1125</c15:sqref>
                  </c15:fullRef>
                </c:ext>
              </c:extLst>
              <c:f>地域経済性計算シート!$D$1125:$X$1125</c:f>
              <c:numCache>
                <c:formatCode>#,##0_);[Red]\(#,##0\)</c:formatCode>
                <c:ptCount val="21"/>
                <c:pt idx="0">
                  <c:v>-197.5</c:v>
                </c:pt>
                <c:pt idx="1">
                  <c:v>10.399394400695833</c:v>
                </c:pt>
                <c:pt idx="2">
                  <c:v>10.766144400695833</c:v>
                </c:pt>
                <c:pt idx="3">
                  <c:v>11.132894400695832</c:v>
                </c:pt>
                <c:pt idx="4">
                  <c:v>11.49964440069583</c:v>
                </c:pt>
                <c:pt idx="5">
                  <c:v>11.86639440069583</c:v>
                </c:pt>
                <c:pt idx="6">
                  <c:v>9.7331444006958332</c:v>
                </c:pt>
                <c:pt idx="7">
                  <c:v>12.599894400695831</c:v>
                </c:pt>
                <c:pt idx="8">
                  <c:v>12.966644400695834</c:v>
                </c:pt>
                <c:pt idx="9">
                  <c:v>13.33339440069583</c:v>
                </c:pt>
                <c:pt idx="10">
                  <c:v>13.70014440069583</c:v>
                </c:pt>
                <c:pt idx="11">
                  <c:v>19.06689440069583</c:v>
                </c:pt>
                <c:pt idx="12">
                  <c:v>19.383644400695829</c:v>
                </c:pt>
                <c:pt idx="13">
                  <c:v>17.887190950435386</c:v>
                </c:pt>
                <c:pt idx="14">
                  <c:v>16.120598739613868</c:v>
                </c:pt>
                <c:pt idx="15">
                  <c:v>16.148598739613867</c:v>
                </c:pt>
                <c:pt idx="16">
                  <c:v>16.176598739613866</c:v>
                </c:pt>
                <c:pt idx="17">
                  <c:v>16.204598739613868</c:v>
                </c:pt>
                <c:pt idx="18">
                  <c:v>16.232598739613866</c:v>
                </c:pt>
                <c:pt idx="19">
                  <c:v>16.260598739613865</c:v>
                </c:pt>
                <c:pt idx="20">
                  <c:v>16.288598739613867</c:v>
                </c:pt>
              </c:numCache>
            </c:numRef>
          </c:val>
          <c:extLst xmlns:c15="http://schemas.microsoft.com/office/drawing/2012/chart">
            <c:ext xmlns:c16="http://schemas.microsoft.com/office/drawing/2014/chart" uri="{C3380CC4-5D6E-409C-BE32-E72D297353CC}">
              <c16:uniqueId val="{00000007-661A-4C1B-B922-888C4BB2A291}"/>
            </c:ext>
          </c:extLst>
        </c:ser>
        <c:ser>
          <c:idx val="8"/>
          <c:order val="8"/>
          <c:tx>
            <c:strRef>
              <c:f>地域経済性計算シート!$C$1133</c:f>
              <c:strCache>
                <c:ptCount val="1"/>
                <c:pt idx="0">
                  <c:v>地域経済効果を踏まえた
キャッシュフロー</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地域経済性計算シート!$D$1133:$AH$1133</c15:sqref>
                  </c15:fullRef>
                </c:ext>
              </c:extLst>
              <c:f>地域経済性計算シート!$D$1133:$X$1133</c:f>
              <c:numCache>
                <c:formatCode>#,##0_);[Red]\(#,##0\)</c:formatCode>
                <c:ptCount val="21"/>
                <c:pt idx="0">
                  <c:v>-116.66386444944678</c:v>
                </c:pt>
                <c:pt idx="1">
                  <c:v>108.00622788712809</c:v>
                </c:pt>
                <c:pt idx="2">
                  <c:v>124.49583914029014</c:v>
                </c:pt>
                <c:pt idx="3">
                  <c:v>140.33761371073521</c:v>
                </c:pt>
                <c:pt idx="4">
                  <c:v>155.5315515984633</c:v>
                </c:pt>
                <c:pt idx="5">
                  <c:v>170.07765280347442</c:v>
                </c:pt>
                <c:pt idx="6">
                  <c:v>181.47591732576853</c:v>
                </c:pt>
                <c:pt idx="7">
                  <c:v>197.22634516534566</c:v>
                </c:pt>
                <c:pt idx="8">
                  <c:v>209.82893632220583</c:v>
                </c:pt>
                <c:pt idx="9">
                  <c:v>221.78369079634899</c:v>
                </c:pt>
                <c:pt idx="10">
                  <c:v>233.09060858777517</c:v>
                </c:pt>
                <c:pt idx="11">
                  <c:v>248.74968969648435</c:v>
                </c:pt>
                <c:pt idx="12">
                  <c:v>258.72527080519353</c:v>
                </c:pt>
                <c:pt idx="13">
                  <c:v>267.04399247666322</c:v>
                </c:pt>
                <c:pt idx="14">
                  <c:v>275.81831221546486</c:v>
                </c:pt>
                <c:pt idx="15">
                  <c:v>286.33122416508797</c:v>
                </c:pt>
                <c:pt idx="16">
                  <c:v>296.78813611471105</c:v>
                </c:pt>
                <c:pt idx="17">
                  <c:v>307.1890480643342</c:v>
                </c:pt>
                <c:pt idx="18">
                  <c:v>317.53396001395731</c:v>
                </c:pt>
                <c:pt idx="19">
                  <c:v>327.82287196358044</c:v>
                </c:pt>
                <c:pt idx="20">
                  <c:v>338.05578391320358</c:v>
                </c:pt>
              </c:numCache>
            </c:numRef>
          </c:val>
          <c:extLst>
            <c:ext xmlns:c16="http://schemas.microsoft.com/office/drawing/2014/chart" uri="{C3380CC4-5D6E-409C-BE32-E72D297353CC}">
              <c16:uniqueId val="{00000008-661A-4C1B-B922-888C4BB2A291}"/>
            </c:ext>
          </c:extLst>
        </c:ser>
        <c:dLbls>
          <c:showLegendKey val="0"/>
          <c:showVal val="0"/>
          <c:showCatName val="0"/>
          <c:showSerName val="0"/>
          <c:showPercent val="0"/>
          <c:showBubbleSize val="0"/>
        </c:dLbls>
        <c:gapWidth val="150"/>
        <c:overlap val="100"/>
        <c:axId val="704964160"/>
        <c:axId val="704969256"/>
      </c:barChart>
      <c:catAx>
        <c:axId val="70496416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704969256"/>
        <c:crosses val="autoZero"/>
        <c:auto val="1"/>
        <c:lblAlgn val="ctr"/>
        <c:lblOffset val="100"/>
        <c:noMultiLvlLbl val="0"/>
      </c:catAx>
      <c:valAx>
        <c:axId val="704969256"/>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704964160"/>
        <c:crosses val="autoZero"/>
        <c:crossBetween val="between"/>
      </c:valAx>
      <c:spPr>
        <a:noFill/>
        <a:ln>
          <a:noFill/>
        </a:ln>
        <a:effectLst/>
      </c:spPr>
    </c:plotArea>
    <c:legend>
      <c:legendPos val="r"/>
      <c:legendEntry>
        <c:idx val="0"/>
        <c:delete val="1"/>
      </c:legendEntry>
      <c:layout>
        <c:manualLayout>
          <c:xMode val="edge"/>
          <c:yMode val="edge"/>
          <c:x val="0.77786467875649046"/>
          <c:y val="3.7843803981180528E-2"/>
          <c:w val="0.21558210146746526"/>
          <c:h val="0.9621562782010694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withinLinear" id="14">
  <a:schemeClr val="accent1"/>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s>
</file>

<file path=xl/drawings/_rels/drawing2.xml.rels><?xml version="1.0" encoding="UTF-8" standalone="yes"?><Relationships xmlns="http://schemas.openxmlformats.org/package/2006/relationships"><Relationship Id="rId1" Target="../media/image3.emf" Type="http://schemas.openxmlformats.org/officeDocument/2006/relationships/image"/><Relationship Id="rId2" Target="../media/image4.emf" Type="http://schemas.openxmlformats.org/officeDocument/2006/relationships/image"/><Relationship Id="rId3" Target="../media/image5.emf" Type="http://schemas.openxmlformats.org/officeDocument/2006/relationships/image"/><Relationship Id="rId4" Target="../media/image6.emf" Type="http://schemas.openxmlformats.org/officeDocument/2006/relationships/image"/><Relationship Id="rId5" Target="../media/image7.emf" Type="http://schemas.openxmlformats.org/officeDocument/2006/relationships/image"/></Relationships>
</file>

<file path=xl/drawings/_rels/drawing3.xml.rels><?xml version="1.0" encoding="UTF-8" standalone="yes"?><Relationships xmlns="http://schemas.openxmlformats.org/package/2006/relationships"><Relationship Id="rId1" Target="../charts/chart1.xml" Type="http://schemas.openxmlformats.org/officeDocument/2006/relationships/chart"/><Relationship Id="rId10" Target="../charts/chart10.xml" Type="http://schemas.openxmlformats.org/officeDocument/2006/relationships/chart"/><Relationship Id="rId11" Target="../media/image8.png" Type="http://schemas.openxmlformats.org/officeDocument/2006/relationships/image"/><Relationship Id="rId12" Target="../media/image9.png" Type="http://schemas.openxmlformats.org/officeDocument/2006/relationships/image"/><Relationship Id="rId13" Target="../charts/chart11.xml" Type="http://schemas.openxmlformats.org/officeDocument/2006/relationships/chart"/><Relationship Id="rId2" Target="../charts/chart2.xml" Type="http://schemas.openxmlformats.org/officeDocument/2006/relationships/chart"/><Relationship Id="rId3" Target="../charts/chart3.xml" Type="http://schemas.openxmlformats.org/officeDocument/2006/relationships/chart"/><Relationship Id="rId4" Target="../charts/chart4.xml" Type="http://schemas.openxmlformats.org/officeDocument/2006/relationships/chart"/><Relationship Id="rId5" Target="../charts/chart5.xml" Type="http://schemas.openxmlformats.org/officeDocument/2006/relationships/chart"/><Relationship Id="rId6" Target="../charts/chart6.xml" Type="http://schemas.openxmlformats.org/officeDocument/2006/relationships/chart"/><Relationship Id="rId7" Target="../charts/chart7.xml" Type="http://schemas.openxmlformats.org/officeDocument/2006/relationships/chart"/><Relationship Id="rId8" Target="../charts/chart8.xml" Type="http://schemas.openxmlformats.org/officeDocument/2006/relationships/chart"/><Relationship Id="rId9" Target="../charts/chart9.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7</xdr:col>
      <xdr:colOff>465667</xdr:colOff>
      <xdr:row>47</xdr:row>
      <xdr:rowOff>15470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454400"/>
          <a:ext cx="4732867" cy="3152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xdr:colOff>
      <xdr:row>28</xdr:row>
      <xdr:rowOff>27215</xdr:rowOff>
    </xdr:from>
    <xdr:to>
      <xdr:col>19</xdr:col>
      <xdr:colOff>463709</xdr:colOff>
      <xdr:row>45</xdr:row>
      <xdr:rowOff>79749</xdr:rowOff>
    </xdr:to>
    <xdr:pic>
      <xdr:nvPicPr>
        <xdr:cNvPr id="7" name="Picture 5">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62285" y="3782786"/>
          <a:ext cx="7149353" cy="282839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0.06875</cdr:x>
      <cdr:y>0.0352</cdr:y>
    </cdr:from>
    <cdr:to>
      <cdr:x>0.18519</cdr:x>
      <cdr:y>0.10121</cdr:y>
    </cdr:to>
    <cdr:sp macro="" textlink="">
      <cdr:nvSpPr>
        <cdr:cNvPr id="2" name="テキスト ボックス 1"/>
        <cdr:cNvSpPr txBox="1"/>
      </cdr:nvSpPr>
      <cdr:spPr>
        <a:xfrm xmlns:a="http://schemas.openxmlformats.org/drawingml/2006/main">
          <a:off x="696950" y="146778"/>
          <a:ext cx="1180442" cy="275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600"/>
            <a:t>（百万円）</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cdr:y>
    </cdr:from>
    <cdr:to>
      <cdr:x>0.25564</cdr:x>
      <cdr:y>0.1095</cdr:y>
    </cdr:to>
    <cdr:sp macro="" textlink="">
      <cdr:nvSpPr>
        <cdr:cNvPr id="2" name="テキスト ボックス 1"/>
        <cdr:cNvSpPr txBox="1"/>
      </cdr:nvSpPr>
      <cdr:spPr>
        <a:xfrm xmlns:a="http://schemas.openxmlformats.org/drawingml/2006/main">
          <a:off x="0" y="0"/>
          <a:ext cx="981364" cy="288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（百万円）</a:t>
          </a:r>
        </a:p>
      </cdr:txBody>
    </cdr:sp>
  </cdr:relSizeAnchor>
</c:userShapes>
</file>

<file path=xl/drawings/drawing12.xml><?xml version="1.0" encoding="utf-8"?>
<xdr:wsDr xmlns:xdr="http://schemas.openxmlformats.org/drawingml/2006/spreadsheetDrawing" xmlns:a="http://schemas.openxmlformats.org/drawingml/2006/main">
  <xdr:twoCellAnchor>
    <xdr:from>
      <xdr:col>2</xdr:col>
      <xdr:colOff>129540</xdr:colOff>
      <xdr:row>8</xdr:row>
      <xdr:rowOff>97971</xdr:rowOff>
    </xdr:from>
    <xdr:to>
      <xdr:col>2</xdr:col>
      <xdr:colOff>598629</xdr:colOff>
      <xdr:row>10</xdr:row>
      <xdr:rowOff>86692</xdr:rowOff>
    </xdr:to>
    <xdr:grpSp>
      <xdr:nvGrpSpPr>
        <xdr:cNvPr id="7" name="グループ化 6">
          <a:extLst>
            <a:ext uri="{FF2B5EF4-FFF2-40B4-BE49-F238E27FC236}">
              <a16:creationId xmlns:a16="http://schemas.microsoft.com/office/drawing/2014/main" id="{00000000-0008-0000-0800-000007000000}"/>
            </a:ext>
          </a:extLst>
        </xdr:cNvPr>
        <xdr:cNvGrpSpPr/>
      </xdr:nvGrpSpPr>
      <xdr:grpSpPr>
        <a:xfrm>
          <a:off x="3460750" y="1399721"/>
          <a:ext cx="0" cy="280821"/>
          <a:chOff x="3322320" y="1271451"/>
          <a:chExt cx="469089" cy="659281"/>
        </a:xfrm>
      </xdr:grpSpPr>
      <xdr:cxnSp macro="">
        <xdr:nvCxnSpPr>
          <xdr:cNvPr id="3" name="直線矢印コネクタ 2">
            <a:extLst>
              <a:ext uri="{FF2B5EF4-FFF2-40B4-BE49-F238E27FC236}">
                <a16:creationId xmlns:a16="http://schemas.microsoft.com/office/drawing/2014/main" id="{00000000-0008-0000-0800-000003000000}"/>
              </a:ext>
            </a:extLst>
          </xdr:cNvPr>
          <xdr:cNvCxnSpPr/>
        </xdr:nvCxnSpPr>
        <xdr:spPr>
          <a:xfrm>
            <a:off x="3323409" y="1271451"/>
            <a:ext cx="468000"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 name="カギ線コネクタ 4">
            <a:extLst>
              <a:ext uri="{FF2B5EF4-FFF2-40B4-BE49-F238E27FC236}">
                <a16:creationId xmlns:a16="http://schemas.microsoft.com/office/drawing/2014/main" id="{00000000-0008-0000-0800-000005000000}"/>
              </a:ext>
            </a:extLst>
          </xdr:cNvPr>
          <xdr:cNvCxnSpPr/>
        </xdr:nvCxnSpPr>
        <xdr:spPr>
          <a:xfrm>
            <a:off x="3322320" y="1271452"/>
            <a:ext cx="468000" cy="162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カギ線コネクタ 8">
            <a:extLst>
              <a:ext uri="{FF2B5EF4-FFF2-40B4-BE49-F238E27FC236}">
                <a16:creationId xmlns:a16="http://schemas.microsoft.com/office/drawing/2014/main" id="{00000000-0008-0000-0800-000009000000}"/>
              </a:ext>
            </a:extLst>
          </xdr:cNvPr>
          <xdr:cNvCxnSpPr/>
        </xdr:nvCxnSpPr>
        <xdr:spPr>
          <a:xfrm>
            <a:off x="3322320" y="1271452"/>
            <a:ext cx="468000" cy="65928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カギ線コネクタ 9">
            <a:extLst>
              <a:ext uri="{FF2B5EF4-FFF2-40B4-BE49-F238E27FC236}">
                <a16:creationId xmlns:a16="http://schemas.microsoft.com/office/drawing/2014/main" id="{00000000-0008-0000-0800-00000A000000}"/>
              </a:ext>
            </a:extLst>
          </xdr:cNvPr>
          <xdr:cNvCxnSpPr/>
        </xdr:nvCxnSpPr>
        <xdr:spPr>
          <a:xfrm>
            <a:off x="3322320" y="1271452"/>
            <a:ext cx="468000" cy="324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 name="カギ線コネクタ 10">
            <a:extLst>
              <a:ext uri="{FF2B5EF4-FFF2-40B4-BE49-F238E27FC236}">
                <a16:creationId xmlns:a16="http://schemas.microsoft.com/office/drawing/2014/main" id="{00000000-0008-0000-0800-00000B000000}"/>
              </a:ext>
            </a:extLst>
          </xdr:cNvPr>
          <xdr:cNvCxnSpPr/>
        </xdr:nvCxnSpPr>
        <xdr:spPr>
          <a:xfrm>
            <a:off x="3322320" y="1271452"/>
            <a:ext cx="468000" cy="486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129540</xdr:colOff>
      <xdr:row>12</xdr:row>
      <xdr:rowOff>75111</xdr:rowOff>
    </xdr:from>
    <xdr:to>
      <xdr:col>2</xdr:col>
      <xdr:colOff>598629</xdr:colOff>
      <xdr:row>15</xdr:row>
      <xdr:rowOff>63832</xdr:rowOff>
    </xdr:to>
    <xdr:grpSp>
      <xdr:nvGrpSpPr>
        <xdr:cNvPr id="13" name="グループ化 12">
          <a:extLst>
            <a:ext uri="{FF2B5EF4-FFF2-40B4-BE49-F238E27FC236}">
              <a16:creationId xmlns:a16="http://schemas.microsoft.com/office/drawing/2014/main" id="{00000000-0008-0000-0800-00000D000000}"/>
            </a:ext>
          </a:extLst>
        </xdr:cNvPr>
        <xdr:cNvGrpSpPr/>
      </xdr:nvGrpSpPr>
      <xdr:grpSpPr>
        <a:xfrm>
          <a:off x="3460750" y="1961061"/>
          <a:ext cx="0" cy="426871"/>
          <a:chOff x="3322320" y="1271451"/>
          <a:chExt cx="469089" cy="659281"/>
        </a:xfrm>
      </xdr:grpSpPr>
      <xdr:cxnSp macro="">
        <xdr:nvCxnSpPr>
          <xdr:cNvPr id="14" name="直線矢印コネクタ 13">
            <a:extLst>
              <a:ext uri="{FF2B5EF4-FFF2-40B4-BE49-F238E27FC236}">
                <a16:creationId xmlns:a16="http://schemas.microsoft.com/office/drawing/2014/main" id="{00000000-0008-0000-0800-00000E000000}"/>
              </a:ext>
            </a:extLst>
          </xdr:cNvPr>
          <xdr:cNvCxnSpPr/>
        </xdr:nvCxnSpPr>
        <xdr:spPr>
          <a:xfrm>
            <a:off x="3323409" y="1271451"/>
            <a:ext cx="468000"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5" name="カギ線コネクタ 14">
            <a:extLst>
              <a:ext uri="{FF2B5EF4-FFF2-40B4-BE49-F238E27FC236}">
                <a16:creationId xmlns:a16="http://schemas.microsoft.com/office/drawing/2014/main" id="{00000000-0008-0000-0800-00000F000000}"/>
              </a:ext>
            </a:extLst>
          </xdr:cNvPr>
          <xdr:cNvCxnSpPr/>
        </xdr:nvCxnSpPr>
        <xdr:spPr>
          <a:xfrm>
            <a:off x="3322320" y="1271452"/>
            <a:ext cx="468000" cy="162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6" name="カギ線コネクタ 15">
            <a:extLst>
              <a:ext uri="{FF2B5EF4-FFF2-40B4-BE49-F238E27FC236}">
                <a16:creationId xmlns:a16="http://schemas.microsoft.com/office/drawing/2014/main" id="{00000000-0008-0000-0800-000010000000}"/>
              </a:ext>
            </a:extLst>
          </xdr:cNvPr>
          <xdr:cNvCxnSpPr/>
        </xdr:nvCxnSpPr>
        <xdr:spPr>
          <a:xfrm>
            <a:off x="3322320" y="1271452"/>
            <a:ext cx="468000" cy="65928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7" name="カギ線コネクタ 16">
            <a:extLst>
              <a:ext uri="{FF2B5EF4-FFF2-40B4-BE49-F238E27FC236}">
                <a16:creationId xmlns:a16="http://schemas.microsoft.com/office/drawing/2014/main" id="{00000000-0008-0000-0800-000011000000}"/>
              </a:ext>
            </a:extLst>
          </xdr:cNvPr>
          <xdr:cNvCxnSpPr/>
        </xdr:nvCxnSpPr>
        <xdr:spPr>
          <a:xfrm>
            <a:off x="3322320" y="1271452"/>
            <a:ext cx="468000" cy="324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8" name="カギ線コネクタ 17">
            <a:extLst>
              <a:ext uri="{FF2B5EF4-FFF2-40B4-BE49-F238E27FC236}">
                <a16:creationId xmlns:a16="http://schemas.microsoft.com/office/drawing/2014/main" id="{00000000-0008-0000-0800-000012000000}"/>
              </a:ext>
            </a:extLst>
          </xdr:cNvPr>
          <xdr:cNvCxnSpPr/>
        </xdr:nvCxnSpPr>
        <xdr:spPr>
          <a:xfrm>
            <a:off x="3322320" y="1271452"/>
            <a:ext cx="468000" cy="486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129540</xdr:colOff>
      <xdr:row>16</xdr:row>
      <xdr:rowOff>59871</xdr:rowOff>
    </xdr:from>
    <xdr:to>
      <xdr:col>2</xdr:col>
      <xdr:colOff>598629</xdr:colOff>
      <xdr:row>19</xdr:row>
      <xdr:rowOff>48592</xdr:rowOff>
    </xdr:to>
    <xdr:grpSp>
      <xdr:nvGrpSpPr>
        <xdr:cNvPr id="19" name="グループ化 18">
          <a:extLst>
            <a:ext uri="{FF2B5EF4-FFF2-40B4-BE49-F238E27FC236}">
              <a16:creationId xmlns:a16="http://schemas.microsoft.com/office/drawing/2014/main" id="{00000000-0008-0000-0800-000013000000}"/>
            </a:ext>
          </a:extLst>
        </xdr:cNvPr>
        <xdr:cNvGrpSpPr/>
      </xdr:nvGrpSpPr>
      <xdr:grpSpPr>
        <a:xfrm>
          <a:off x="3460750" y="2530021"/>
          <a:ext cx="0" cy="426871"/>
          <a:chOff x="3322320" y="1271451"/>
          <a:chExt cx="469089" cy="659281"/>
        </a:xfrm>
      </xdr:grpSpPr>
      <xdr:cxnSp macro="">
        <xdr:nvCxnSpPr>
          <xdr:cNvPr id="20" name="直線矢印コネクタ 19">
            <a:extLst>
              <a:ext uri="{FF2B5EF4-FFF2-40B4-BE49-F238E27FC236}">
                <a16:creationId xmlns:a16="http://schemas.microsoft.com/office/drawing/2014/main" id="{00000000-0008-0000-0800-000014000000}"/>
              </a:ext>
            </a:extLst>
          </xdr:cNvPr>
          <xdr:cNvCxnSpPr/>
        </xdr:nvCxnSpPr>
        <xdr:spPr>
          <a:xfrm>
            <a:off x="3323409" y="1271451"/>
            <a:ext cx="468000"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 name="カギ線コネクタ 20">
            <a:extLst>
              <a:ext uri="{FF2B5EF4-FFF2-40B4-BE49-F238E27FC236}">
                <a16:creationId xmlns:a16="http://schemas.microsoft.com/office/drawing/2014/main" id="{00000000-0008-0000-0800-000015000000}"/>
              </a:ext>
            </a:extLst>
          </xdr:cNvPr>
          <xdr:cNvCxnSpPr/>
        </xdr:nvCxnSpPr>
        <xdr:spPr>
          <a:xfrm>
            <a:off x="3322320" y="1271452"/>
            <a:ext cx="468000" cy="162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2" name="カギ線コネクタ 21">
            <a:extLst>
              <a:ext uri="{FF2B5EF4-FFF2-40B4-BE49-F238E27FC236}">
                <a16:creationId xmlns:a16="http://schemas.microsoft.com/office/drawing/2014/main" id="{00000000-0008-0000-0800-000016000000}"/>
              </a:ext>
            </a:extLst>
          </xdr:cNvPr>
          <xdr:cNvCxnSpPr/>
        </xdr:nvCxnSpPr>
        <xdr:spPr>
          <a:xfrm>
            <a:off x="3322320" y="1271452"/>
            <a:ext cx="468000" cy="65928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3" name="カギ線コネクタ 22">
            <a:extLst>
              <a:ext uri="{FF2B5EF4-FFF2-40B4-BE49-F238E27FC236}">
                <a16:creationId xmlns:a16="http://schemas.microsoft.com/office/drawing/2014/main" id="{00000000-0008-0000-0800-000017000000}"/>
              </a:ext>
            </a:extLst>
          </xdr:cNvPr>
          <xdr:cNvCxnSpPr/>
        </xdr:nvCxnSpPr>
        <xdr:spPr>
          <a:xfrm>
            <a:off x="3322320" y="1271452"/>
            <a:ext cx="468000" cy="324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4" name="カギ線コネクタ 23">
            <a:extLst>
              <a:ext uri="{FF2B5EF4-FFF2-40B4-BE49-F238E27FC236}">
                <a16:creationId xmlns:a16="http://schemas.microsoft.com/office/drawing/2014/main" id="{00000000-0008-0000-0800-000018000000}"/>
              </a:ext>
            </a:extLst>
          </xdr:cNvPr>
          <xdr:cNvCxnSpPr/>
        </xdr:nvCxnSpPr>
        <xdr:spPr>
          <a:xfrm>
            <a:off x="3322320" y="1271452"/>
            <a:ext cx="468000" cy="486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0</xdr:colOff>
      <xdr:row>57</xdr:row>
      <xdr:rowOff>0</xdr:rowOff>
    </xdr:from>
    <xdr:to>
      <xdr:col>34</xdr:col>
      <xdr:colOff>174625</xdr:colOff>
      <xdr:row>112</xdr:row>
      <xdr:rowOff>157135</xdr:rowOff>
    </xdr:to>
    <xdr:pic>
      <xdr:nvPicPr>
        <xdr:cNvPr id="39" name="図 38">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1"/>
        <a:stretch>
          <a:fillRect/>
        </a:stretch>
      </xdr:blipFill>
      <xdr:spPr>
        <a:xfrm>
          <a:off x="14049375" y="9334500"/>
          <a:ext cx="6207125" cy="8888385"/>
        </a:xfrm>
        <a:prstGeom prst="rect">
          <a:avLst/>
        </a:prstGeom>
      </xdr:spPr>
    </xdr:pic>
    <xdr:clientData/>
  </xdr:twoCellAnchor>
  <xdr:twoCellAnchor editAs="oneCell">
    <xdr:from>
      <xdr:col>4</xdr:col>
      <xdr:colOff>535214</xdr:colOff>
      <xdr:row>57</xdr:row>
      <xdr:rowOff>0</xdr:rowOff>
    </xdr:from>
    <xdr:to>
      <xdr:col>16</xdr:col>
      <xdr:colOff>95249</xdr:colOff>
      <xdr:row>112</xdr:row>
      <xdr:rowOff>33640</xdr:rowOff>
    </xdr:to>
    <xdr:pic>
      <xdr:nvPicPr>
        <xdr:cNvPr id="36" name="図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2"/>
        <a:stretch>
          <a:fillRect/>
        </a:stretch>
      </xdr:blipFill>
      <xdr:spPr>
        <a:xfrm>
          <a:off x="2519589" y="9334500"/>
          <a:ext cx="6799035" cy="8764890"/>
        </a:xfrm>
        <a:prstGeom prst="rect">
          <a:avLst/>
        </a:prstGeom>
      </xdr:spPr>
    </xdr:pic>
    <xdr:clientData/>
  </xdr:twoCellAnchor>
  <xdr:twoCellAnchor editAs="oneCell">
    <xdr:from>
      <xdr:col>4</xdr:col>
      <xdr:colOff>120650</xdr:colOff>
      <xdr:row>10</xdr:row>
      <xdr:rowOff>107950</xdr:rowOff>
    </xdr:from>
    <xdr:to>
      <xdr:col>15</xdr:col>
      <xdr:colOff>546100</xdr:colOff>
      <xdr:row>51</xdr:row>
      <xdr:rowOff>526</xdr:rowOff>
    </xdr:to>
    <xdr:pic>
      <xdr:nvPicPr>
        <xdr:cNvPr id="33" name="図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3"/>
        <a:stretch>
          <a:fillRect/>
        </a:stretch>
      </xdr:blipFill>
      <xdr:spPr>
        <a:xfrm>
          <a:off x="2116364" y="1931307"/>
          <a:ext cx="7111093" cy="6678005"/>
        </a:xfrm>
        <a:prstGeom prst="rect">
          <a:avLst/>
        </a:prstGeom>
      </xdr:spPr>
    </xdr:pic>
    <xdr:clientData/>
  </xdr:twoCellAnchor>
  <xdr:twoCellAnchor>
    <xdr:from>
      <xdr:col>0</xdr:col>
      <xdr:colOff>60592</xdr:colOff>
      <xdr:row>13</xdr:row>
      <xdr:rowOff>49862</xdr:rowOff>
    </xdr:from>
    <xdr:to>
      <xdr:col>3</xdr:col>
      <xdr:colOff>299357</xdr:colOff>
      <xdr:row>18</xdr:row>
      <xdr:rowOff>34472</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0592" y="2426576"/>
          <a:ext cx="1626694" cy="8282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＜事業性分析条件の入力＞</a:t>
          </a:r>
          <a:endParaRPr kumimoji="1" lang="en-US" altLang="ja-JP" sz="900"/>
        </a:p>
        <a:p>
          <a:r>
            <a:rPr kumimoji="1" lang="ja-JP" altLang="en-US" sz="900"/>
            <a:t>上記をもとにセルの色に合わせて入力ください。</a:t>
          </a:r>
          <a:endParaRPr kumimoji="1" lang="en-US" altLang="ja-JP" sz="900"/>
        </a:p>
        <a:p>
          <a:r>
            <a:rPr kumimoji="1" lang="ja-JP" altLang="en-US" sz="900"/>
            <a:t>名称も適宜変更いただけます</a:t>
          </a:r>
        </a:p>
      </xdr:txBody>
    </xdr:sp>
    <xdr:clientData/>
  </xdr:twoCellAnchor>
  <xdr:twoCellAnchor>
    <xdr:from>
      <xdr:col>4</xdr:col>
      <xdr:colOff>31947</xdr:colOff>
      <xdr:row>11</xdr:row>
      <xdr:rowOff>45357</xdr:rowOff>
    </xdr:from>
    <xdr:to>
      <xdr:col>9</xdr:col>
      <xdr:colOff>9071</xdr:colOff>
      <xdr:row>50</xdr:row>
      <xdr:rowOff>154213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027661" y="2068286"/>
          <a:ext cx="3016053" cy="6531427"/>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16</xdr:col>
      <xdr:colOff>92122</xdr:colOff>
      <xdr:row>23</xdr:row>
      <xdr:rowOff>93719</xdr:rowOff>
    </xdr:from>
    <xdr:to>
      <xdr:col>16</xdr:col>
      <xdr:colOff>282622</xdr:colOff>
      <xdr:row>29</xdr:row>
      <xdr:rowOff>86005</xdr:rowOff>
    </xdr:to>
    <xdr:sp macro="" textlink="">
      <xdr:nvSpPr>
        <xdr:cNvPr id="5" name="左中かっこ 4">
          <a:extLst>
            <a:ext uri="{FF2B5EF4-FFF2-40B4-BE49-F238E27FC236}">
              <a16:creationId xmlns:a16="http://schemas.microsoft.com/office/drawing/2014/main" id="{00000000-0008-0000-0100-000005000000}"/>
            </a:ext>
          </a:extLst>
        </xdr:cNvPr>
        <xdr:cNvSpPr/>
      </xdr:nvSpPr>
      <xdr:spPr>
        <a:xfrm flipH="1">
          <a:off x="9381265" y="4130505"/>
          <a:ext cx="190500" cy="972000"/>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363003</xdr:colOff>
      <xdr:row>11</xdr:row>
      <xdr:rowOff>143605</xdr:rowOff>
    </xdr:from>
    <xdr:to>
      <xdr:col>19</xdr:col>
      <xdr:colOff>298846</xdr:colOff>
      <xdr:row>20</xdr:row>
      <xdr:rowOff>42805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9652146" y="2166534"/>
          <a:ext cx="1759200" cy="142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＜従来のバイオマス取引価格＞</a:t>
          </a:r>
          <a:endParaRPr kumimoji="1" lang="en-US" altLang="ja-JP" sz="900">
            <a:solidFill>
              <a:sysClr val="windowText" lastClr="000000"/>
            </a:solidFill>
          </a:endParaRPr>
        </a:p>
        <a:p>
          <a:r>
            <a:rPr kumimoji="1" lang="ja-JP" altLang="en-US" sz="900">
              <a:solidFill>
                <a:sysClr val="windowText" lastClr="000000"/>
              </a:solidFill>
            </a:rPr>
            <a:t>廃棄物排出元の事業者が、事業開始前にいくらで当該廃棄物を処理していたかを入力ください（廃棄物として委託処理をしていた場合は負の値を入力）</a:t>
          </a:r>
          <a:endParaRPr kumimoji="1" lang="en-US" altLang="ja-JP" sz="900">
            <a:solidFill>
              <a:sysClr val="windowText" lastClr="000000"/>
            </a:solidFill>
          </a:endParaRPr>
        </a:p>
      </xdr:txBody>
    </xdr:sp>
    <xdr:clientData/>
  </xdr:twoCellAnchor>
  <xdr:twoCellAnchor>
    <xdr:from>
      <xdr:col>9</xdr:col>
      <xdr:colOff>6467</xdr:colOff>
      <xdr:row>29</xdr:row>
      <xdr:rowOff>121124</xdr:rowOff>
    </xdr:from>
    <xdr:to>
      <xdr:col>16</xdr:col>
      <xdr:colOff>18143</xdr:colOff>
      <xdr:row>46</xdr:row>
      <xdr:rowOff>145143</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041110" y="5137624"/>
          <a:ext cx="4266176" cy="2799876"/>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16</xdr:col>
      <xdr:colOff>101537</xdr:colOff>
      <xdr:row>29</xdr:row>
      <xdr:rowOff>111692</xdr:rowOff>
    </xdr:from>
    <xdr:to>
      <xdr:col>16</xdr:col>
      <xdr:colOff>292037</xdr:colOff>
      <xdr:row>46</xdr:row>
      <xdr:rowOff>143835</xdr:rowOff>
    </xdr:to>
    <xdr:sp macro="" textlink="">
      <xdr:nvSpPr>
        <xdr:cNvPr id="8" name="左中かっこ 7">
          <a:extLst>
            <a:ext uri="{FF2B5EF4-FFF2-40B4-BE49-F238E27FC236}">
              <a16:creationId xmlns:a16="http://schemas.microsoft.com/office/drawing/2014/main" id="{00000000-0008-0000-0100-000008000000}"/>
            </a:ext>
          </a:extLst>
        </xdr:cNvPr>
        <xdr:cNvSpPr/>
      </xdr:nvSpPr>
      <xdr:spPr>
        <a:xfrm flipH="1">
          <a:off x="9390680" y="5128192"/>
          <a:ext cx="190500" cy="2808000"/>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427599</xdr:colOff>
      <xdr:row>36</xdr:row>
      <xdr:rowOff>138258</xdr:rowOff>
    </xdr:from>
    <xdr:to>
      <xdr:col>19</xdr:col>
      <xdr:colOff>419717</xdr:colOff>
      <xdr:row>43</xdr:row>
      <xdr:rowOff>119346</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9716742" y="6297758"/>
          <a:ext cx="1815475" cy="11240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＜地域内事業者情報の入力＞</a:t>
          </a:r>
          <a:endParaRPr kumimoji="1" lang="en-US" altLang="ja-JP" sz="900"/>
        </a:p>
        <a:p>
          <a:r>
            <a:rPr kumimoji="1" lang="ja-JP" altLang="en-US" sz="900"/>
            <a:t>本事業での支出のうち、どの程度の割合が地域内の事業者に支払われるかを入力ください</a:t>
          </a:r>
          <a:endParaRPr kumimoji="1" lang="en-US" altLang="ja-JP" sz="900"/>
        </a:p>
        <a:p>
          <a:r>
            <a:rPr kumimoji="1" lang="ja-JP" altLang="en-US" sz="900"/>
            <a:t>（割合・事業者区分を入力して初めて計算に反映されます）</a:t>
          </a:r>
          <a:endParaRPr kumimoji="1" lang="en-US" altLang="ja-JP" sz="900"/>
        </a:p>
      </xdr:txBody>
    </xdr:sp>
    <xdr:clientData/>
  </xdr:twoCellAnchor>
  <xdr:twoCellAnchor>
    <xdr:from>
      <xdr:col>9</xdr:col>
      <xdr:colOff>10372</xdr:colOff>
      <xdr:row>23</xdr:row>
      <xdr:rowOff>99785</xdr:rowOff>
    </xdr:from>
    <xdr:to>
      <xdr:col>16</xdr:col>
      <xdr:colOff>27214</xdr:colOff>
      <xdr:row>29</xdr:row>
      <xdr:rowOff>90713</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5045015" y="4136571"/>
          <a:ext cx="4271342" cy="970642"/>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3</xdr:col>
      <xdr:colOff>407146</xdr:colOff>
      <xdr:row>11</xdr:row>
      <xdr:rowOff>51342</xdr:rowOff>
    </xdr:from>
    <xdr:to>
      <xdr:col>3</xdr:col>
      <xdr:colOff>597646</xdr:colOff>
      <xdr:row>50</xdr:row>
      <xdr:rowOff>108771</xdr:rowOff>
    </xdr:to>
    <xdr:sp macro="" textlink="">
      <xdr:nvSpPr>
        <xdr:cNvPr id="11" name="左中かっこ 10">
          <a:extLst>
            <a:ext uri="{FF2B5EF4-FFF2-40B4-BE49-F238E27FC236}">
              <a16:creationId xmlns:a16="http://schemas.microsoft.com/office/drawing/2014/main" id="{00000000-0008-0000-0100-00000B000000}"/>
            </a:ext>
          </a:extLst>
        </xdr:cNvPr>
        <xdr:cNvSpPr/>
      </xdr:nvSpPr>
      <xdr:spPr>
        <a:xfrm>
          <a:off x="1795075" y="2074271"/>
          <a:ext cx="190500" cy="6480000"/>
        </a:xfrm>
        <a:prstGeom prst="leftBrace">
          <a:avLst>
            <a:gd name="adj1" fmla="val 8333"/>
            <a:gd name="adj2" fmla="val 13644"/>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89400</xdr:colOff>
      <xdr:row>11</xdr:row>
      <xdr:rowOff>32600</xdr:rowOff>
    </xdr:from>
    <xdr:to>
      <xdr:col>16</xdr:col>
      <xdr:colOff>279900</xdr:colOff>
      <xdr:row>20</xdr:row>
      <xdr:rowOff>20600</xdr:rowOff>
    </xdr:to>
    <xdr:sp macro="" textlink="">
      <xdr:nvSpPr>
        <xdr:cNvPr id="12" name="左中かっこ 11">
          <a:extLst>
            <a:ext uri="{FF2B5EF4-FFF2-40B4-BE49-F238E27FC236}">
              <a16:creationId xmlns:a16="http://schemas.microsoft.com/office/drawing/2014/main" id="{00000000-0008-0000-0100-00000C000000}"/>
            </a:ext>
          </a:extLst>
        </xdr:cNvPr>
        <xdr:cNvSpPr/>
      </xdr:nvSpPr>
      <xdr:spPr>
        <a:xfrm flipH="1">
          <a:off x="9378543" y="2055529"/>
          <a:ext cx="190500" cy="1512000"/>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416639</xdr:colOff>
      <xdr:row>23</xdr:row>
      <xdr:rowOff>59015</xdr:rowOff>
    </xdr:from>
    <xdr:to>
      <xdr:col>19</xdr:col>
      <xdr:colOff>544286</xdr:colOff>
      <xdr:row>29</xdr:row>
      <xdr:rowOff>95364</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9705782" y="4095801"/>
          <a:ext cx="1951004" cy="10160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＜事業前のエネルギー取引価格＞</a:t>
          </a:r>
          <a:endParaRPr kumimoji="1" lang="en-US" altLang="ja-JP" sz="900"/>
        </a:p>
        <a:p>
          <a:r>
            <a:rPr kumimoji="1" lang="ja-JP" altLang="en-US" sz="900"/>
            <a:t>本事業において電力・熱・副産物の販売を想定する消費者が、</a:t>
          </a:r>
          <a:endParaRPr kumimoji="1" lang="en-US" altLang="ja-JP" sz="900"/>
        </a:p>
        <a:p>
          <a:r>
            <a:rPr kumimoji="1" lang="ja-JP" altLang="en-US" sz="900"/>
            <a:t>事業開始前にいくらで電力・熱を購入していたか入力ください</a:t>
          </a:r>
          <a:endParaRPr kumimoji="1" lang="en-US" altLang="ja-JP" sz="900"/>
        </a:p>
      </xdr:txBody>
    </xdr:sp>
    <xdr:clientData/>
  </xdr:twoCellAnchor>
  <xdr:twoCellAnchor>
    <xdr:from>
      <xdr:col>9</xdr:col>
      <xdr:colOff>9544</xdr:colOff>
      <xdr:row>11</xdr:row>
      <xdr:rowOff>32583</xdr:rowOff>
    </xdr:from>
    <xdr:to>
      <xdr:col>16</xdr:col>
      <xdr:colOff>36286</xdr:colOff>
      <xdr:row>20</xdr:row>
      <xdr:rowOff>27214</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5044187" y="2055512"/>
          <a:ext cx="4281242" cy="1518631"/>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8</xdr:col>
      <xdr:colOff>504990</xdr:colOff>
      <xdr:row>89</xdr:row>
      <xdr:rowOff>37000</xdr:rowOff>
    </xdr:from>
    <xdr:to>
      <xdr:col>16</xdr:col>
      <xdr:colOff>226786</xdr:colOff>
      <xdr:row>112</xdr:row>
      <xdr:rowOff>36286</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4931847" y="14850643"/>
          <a:ext cx="4584082" cy="3754857"/>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16</xdr:col>
      <xdr:colOff>304800</xdr:colOff>
      <xdr:row>89</xdr:row>
      <xdr:rowOff>28630</xdr:rowOff>
    </xdr:from>
    <xdr:to>
      <xdr:col>16</xdr:col>
      <xdr:colOff>482769</xdr:colOff>
      <xdr:row>112</xdr:row>
      <xdr:rowOff>17059</xdr:rowOff>
    </xdr:to>
    <xdr:sp macro="" textlink="">
      <xdr:nvSpPr>
        <xdr:cNvPr id="19" name="左中かっこ 18">
          <a:extLst>
            <a:ext uri="{FF2B5EF4-FFF2-40B4-BE49-F238E27FC236}">
              <a16:creationId xmlns:a16="http://schemas.microsoft.com/office/drawing/2014/main" id="{00000000-0008-0000-0100-000013000000}"/>
            </a:ext>
          </a:extLst>
        </xdr:cNvPr>
        <xdr:cNvSpPr/>
      </xdr:nvSpPr>
      <xdr:spPr>
        <a:xfrm flipH="1">
          <a:off x="9593943" y="14842273"/>
          <a:ext cx="177969" cy="3744000"/>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34047</xdr:colOff>
      <xdr:row>97</xdr:row>
      <xdr:rowOff>157217</xdr:rowOff>
    </xdr:from>
    <xdr:to>
      <xdr:col>20</xdr:col>
      <xdr:colOff>29899</xdr:colOff>
      <xdr:row>103</xdr:row>
      <xdr:rowOff>36284</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9930976" y="16277146"/>
          <a:ext cx="1819209" cy="8587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＜事業検討のポイント＞</a:t>
          </a:r>
          <a:endParaRPr kumimoji="1" lang="en-US" altLang="ja-JP" sz="900"/>
        </a:p>
        <a:p>
          <a:r>
            <a:rPr kumimoji="1" lang="ja-JP" altLang="en-US" sz="900"/>
            <a:t>感度分析と合わせて事業を検討する際の注意点を記載しています。詳細・その他の留意事項はガイドラインをご確認ください</a:t>
          </a:r>
          <a:endParaRPr kumimoji="1" lang="en-US" altLang="ja-JP" sz="900"/>
        </a:p>
      </xdr:txBody>
    </xdr:sp>
    <xdr:clientData/>
  </xdr:twoCellAnchor>
  <xdr:twoCellAnchor>
    <xdr:from>
      <xdr:col>4</xdr:col>
      <xdr:colOff>22412</xdr:colOff>
      <xdr:row>57</xdr:row>
      <xdr:rowOff>111524</xdr:rowOff>
    </xdr:from>
    <xdr:to>
      <xdr:col>4</xdr:col>
      <xdr:colOff>217291</xdr:colOff>
      <xdr:row>92</xdr:row>
      <xdr:rowOff>135274</xdr:rowOff>
    </xdr:to>
    <xdr:sp macro="" textlink="">
      <xdr:nvSpPr>
        <xdr:cNvPr id="21" name="左中かっこ 20">
          <a:extLst>
            <a:ext uri="{FF2B5EF4-FFF2-40B4-BE49-F238E27FC236}">
              <a16:creationId xmlns:a16="http://schemas.microsoft.com/office/drawing/2014/main" id="{00000000-0008-0000-0100-000015000000}"/>
            </a:ext>
          </a:extLst>
        </xdr:cNvPr>
        <xdr:cNvSpPr/>
      </xdr:nvSpPr>
      <xdr:spPr>
        <a:xfrm>
          <a:off x="2006787" y="9446024"/>
          <a:ext cx="194879" cy="5580000"/>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335642</xdr:colOff>
      <xdr:row>57</xdr:row>
      <xdr:rowOff>104588</xdr:rowOff>
    </xdr:from>
    <xdr:to>
      <xdr:col>8</xdr:col>
      <xdr:colOff>253999</xdr:colOff>
      <xdr:row>92</xdr:row>
      <xdr:rowOff>127000</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2320017" y="9439088"/>
          <a:ext cx="2331357" cy="5578662"/>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0</xdr:col>
      <xdr:colOff>0</xdr:colOff>
      <xdr:row>71</xdr:row>
      <xdr:rowOff>0</xdr:rowOff>
    </xdr:from>
    <xdr:to>
      <xdr:col>3</xdr:col>
      <xdr:colOff>436617</xdr:colOff>
      <xdr:row>76</xdr:row>
      <xdr:rowOff>70259</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0" y="12363450"/>
          <a:ext cx="1960617" cy="9275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＜計算条件の一覧＞</a:t>
          </a:r>
          <a:endParaRPr kumimoji="1" lang="en-US" altLang="ja-JP" sz="900"/>
        </a:p>
        <a:p>
          <a:r>
            <a:rPr kumimoji="1" lang="ja-JP" altLang="en-US" sz="900"/>
            <a:t>入力した計算条件の一覧を出力します。</a:t>
          </a:r>
          <a:r>
            <a:rPr kumimoji="1" lang="ja-JP" altLang="en-US" sz="900">
              <a:solidFill>
                <a:srgbClr val="FF0000"/>
              </a:solidFill>
            </a:rPr>
            <a:t>変更がある場合は計算条件入力シートから変更ください</a:t>
          </a:r>
          <a:endParaRPr kumimoji="1" lang="en-US" altLang="ja-JP" sz="900">
            <a:solidFill>
              <a:srgbClr val="FF0000"/>
            </a:solidFill>
          </a:endParaRPr>
        </a:p>
      </xdr:txBody>
    </xdr:sp>
    <xdr:clientData/>
  </xdr:twoCellAnchor>
  <xdr:twoCellAnchor>
    <xdr:from>
      <xdr:col>16</xdr:col>
      <xdr:colOff>547703</xdr:colOff>
      <xdr:row>58</xdr:row>
      <xdr:rowOff>6803</xdr:rowOff>
    </xdr:from>
    <xdr:to>
      <xdr:col>20</xdr:col>
      <xdr:colOff>49923</xdr:colOff>
      <xdr:row>61</xdr:row>
      <xdr:rowOff>86210</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9771078" y="9500053"/>
          <a:ext cx="1915220" cy="555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＜計算結果の全体像＞</a:t>
          </a:r>
          <a:endParaRPr kumimoji="1" lang="en-US" altLang="ja-JP" sz="900"/>
        </a:p>
        <a:p>
          <a:r>
            <a:rPr kumimoji="1" lang="ja-JP" altLang="en-US" sz="900"/>
            <a:t>詳細は以降の表・グラフで確認できます</a:t>
          </a:r>
          <a:endParaRPr kumimoji="1" lang="en-US" altLang="ja-JP" sz="900"/>
        </a:p>
      </xdr:txBody>
    </xdr:sp>
    <xdr:clientData/>
  </xdr:twoCellAnchor>
  <xdr:twoCellAnchor>
    <xdr:from>
      <xdr:col>8</xdr:col>
      <xdr:colOff>519205</xdr:colOff>
      <xdr:row>57</xdr:row>
      <xdr:rowOff>127933</xdr:rowOff>
    </xdr:from>
    <xdr:to>
      <xdr:col>16</xdr:col>
      <xdr:colOff>190500</xdr:colOff>
      <xdr:row>66</xdr:row>
      <xdr:rowOff>15875</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4916580" y="9462433"/>
          <a:ext cx="4497295" cy="1316692"/>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16</xdr:col>
      <xdr:colOff>258710</xdr:colOff>
      <xdr:row>57</xdr:row>
      <xdr:rowOff>126409</xdr:rowOff>
    </xdr:from>
    <xdr:to>
      <xdr:col>16</xdr:col>
      <xdr:colOff>401411</xdr:colOff>
      <xdr:row>65</xdr:row>
      <xdr:rowOff>152409</xdr:rowOff>
    </xdr:to>
    <xdr:sp macro="" textlink="">
      <xdr:nvSpPr>
        <xdr:cNvPr id="26" name="左中かっこ 25">
          <a:extLst>
            <a:ext uri="{FF2B5EF4-FFF2-40B4-BE49-F238E27FC236}">
              <a16:creationId xmlns:a16="http://schemas.microsoft.com/office/drawing/2014/main" id="{00000000-0008-0000-0100-00001A000000}"/>
            </a:ext>
          </a:extLst>
        </xdr:cNvPr>
        <xdr:cNvSpPr/>
      </xdr:nvSpPr>
      <xdr:spPr>
        <a:xfrm flipH="1">
          <a:off x="9482085" y="9460909"/>
          <a:ext cx="142701" cy="1296000"/>
        </a:xfrm>
        <a:prstGeom prst="leftBrace">
          <a:avLst>
            <a:gd name="adj1" fmla="val 8333"/>
            <a:gd name="adj2" fmla="val 26171"/>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106181</xdr:colOff>
      <xdr:row>57</xdr:row>
      <xdr:rowOff>145990</xdr:rowOff>
    </xdr:from>
    <xdr:to>
      <xdr:col>23</xdr:col>
      <xdr:colOff>292539</xdr:colOff>
      <xdr:row>69</xdr:row>
      <xdr:rowOff>112990</xdr:rowOff>
    </xdr:to>
    <xdr:sp macro="" textlink="">
      <xdr:nvSpPr>
        <xdr:cNvPr id="27" name="左中かっこ 26">
          <a:extLst>
            <a:ext uri="{FF2B5EF4-FFF2-40B4-BE49-F238E27FC236}">
              <a16:creationId xmlns:a16="http://schemas.microsoft.com/office/drawing/2014/main" id="{00000000-0008-0000-0100-00001B000000}"/>
            </a:ext>
          </a:extLst>
        </xdr:cNvPr>
        <xdr:cNvSpPr/>
      </xdr:nvSpPr>
      <xdr:spPr>
        <a:xfrm>
          <a:off x="13552306" y="9480490"/>
          <a:ext cx="186358" cy="1872000"/>
        </a:xfrm>
        <a:prstGeom prst="leftBrace">
          <a:avLst>
            <a:gd name="adj1" fmla="val 8333"/>
            <a:gd name="adj2" fmla="val 66183"/>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460240</xdr:colOff>
      <xdr:row>57</xdr:row>
      <xdr:rowOff>131832</xdr:rowOff>
    </xdr:from>
    <xdr:to>
      <xdr:col>27</xdr:col>
      <xdr:colOff>158750</xdr:colOff>
      <xdr:row>69</xdr:row>
      <xdr:rowOff>127000</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13906365" y="9466332"/>
          <a:ext cx="2111510" cy="1900168"/>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17</xdr:col>
      <xdr:colOff>587375</xdr:colOff>
      <xdr:row>63</xdr:row>
      <xdr:rowOff>117929</xdr:rowOff>
    </xdr:from>
    <xdr:to>
      <xdr:col>22</xdr:col>
      <xdr:colOff>492903</xdr:colOff>
      <xdr:row>69</xdr:row>
      <xdr:rowOff>11043</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10476810" y="10830103"/>
          <a:ext cx="2942484" cy="8870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＜地域経済波及効果の条件確認＞</a:t>
          </a:r>
          <a:endParaRPr kumimoji="1" lang="en-US" altLang="ja-JP" sz="900"/>
        </a:p>
        <a:p>
          <a:r>
            <a:rPr kumimoji="1" lang="ja-JP" altLang="ja-JP" sz="900">
              <a:solidFill>
                <a:schemeClr val="dk1"/>
              </a:solidFill>
              <a:effectLst/>
              <a:latin typeface="+mn-lt"/>
              <a:ea typeface="+mn-ea"/>
              <a:cs typeface="+mn-cs"/>
            </a:rPr>
            <a:t>入力した計算条件の</a:t>
          </a:r>
          <a:r>
            <a:rPr kumimoji="1" lang="ja-JP" altLang="en-US" sz="900">
              <a:solidFill>
                <a:schemeClr val="dk1"/>
              </a:solidFill>
              <a:effectLst/>
              <a:latin typeface="+mn-lt"/>
              <a:ea typeface="+mn-ea"/>
              <a:cs typeface="+mn-cs"/>
            </a:rPr>
            <a:t>概要を</a:t>
          </a:r>
          <a:r>
            <a:rPr kumimoji="1" lang="ja-JP" altLang="ja-JP" sz="900">
              <a:solidFill>
                <a:schemeClr val="dk1"/>
              </a:solidFill>
              <a:effectLst/>
              <a:latin typeface="+mn-lt"/>
              <a:ea typeface="+mn-ea"/>
              <a:cs typeface="+mn-cs"/>
            </a:rPr>
            <a:t>出力します</a:t>
          </a:r>
          <a:endParaRPr kumimoji="1" lang="en-US" altLang="ja-JP" sz="900">
            <a:solidFill>
              <a:schemeClr val="dk1"/>
            </a:solidFill>
            <a:effectLst/>
            <a:latin typeface="+mn-lt"/>
            <a:ea typeface="+mn-ea"/>
            <a:cs typeface="+mn-cs"/>
          </a:endParaRPr>
        </a:p>
        <a:p>
          <a:r>
            <a:rPr kumimoji="1" lang="ja-JP" altLang="ja-JP" sz="900">
              <a:solidFill>
                <a:schemeClr val="dk1"/>
              </a:solidFill>
              <a:effectLst/>
              <a:latin typeface="+mn-lt"/>
              <a:ea typeface="+mn-ea"/>
              <a:cs typeface="+mn-cs"/>
            </a:rPr>
            <a:t>変更がある場合は計算条件入力シートから変更ください</a:t>
          </a:r>
          <a:endParaRPr kumimoji="1" lang="en-US" altLang="ja-JP" sz="900">
            <a:solidFill>
              <a:schemeClr val="dk1"/>
            </a:solidFill>
            <a:effectLst/>
            <a:latin typeface="+mn-lt"/>
            <a:ea typeface="+mn-ea"/>
            <a:cs typeface="+mn-cs"/>
          </a:endParaRPr>
        </a:p>
        <a:p>
          <a:r>
            <a:rPr kumimoji="1" lang="en-US" altLang="ja-JP" sz="900">
              <a:solidFill>
                <a:srgbClr val="FF0000"/>
              </a:solidFill>
              <a:effectLst/>
              <a:latin typeface="+mn-lt"/>
              <a:ea typeface="+mn-ea"/>
              <a:cs typeface="+mn-cs"/>
            </a:rPr>
            <a:t>※</a:t>
          </a:r>
          <a:r>
            <a:rPr kumimoji="1" lang="ja-JP" altLang="en-US" sz="900">
              <a:solidFill>
                <a:srgbClr val="FF0000"/>
              </a:solidFill>
              <a:effectLst/>
              <a:latin typeface="+mn-lt"/>
              <a:ea typeface="+mn-ea"/>
              <a:cs typeface="+mn-cs"/>
            </a:rPr>
            <a:t>事業出資比率の内訳のみ本シート当該箇所の濃オレンジ色のセルの値を変更ください</a:t>
          </a:r>
          <a:endParaRPr kumimoji="1" lang="en-US" altLang="ja-JP" sz="900">
            <a:solidFill>
              <a:schemeClr val="dk1"/>
            </a:solidFill>
            <a:effectLst/>
            <a:latin typeface="+mn-lt"/>
            <a:ea typeface="+mn-ea"/>
            <a:cs typeface="+mn-cs"/>
          </a:endParaRPr>
        </a:p>
        <a:p>
          <a:endParaRPr lang="ja-JP" altLang="ja-JP" sz="600">
            <a:effectLst/>
          </a:endParaRPr>
        </a:p>
      </xdr:txBody>
    </xdr:sp>
    <xdr:clientData/>
  </xdr:twoCellAnchor>
  <xdr:twoCellAnchor>
    <xdr:from>
      <xdr:col>23</xdr:col>
      <xdr:colOff>445628</xdr:colOff>
      <xdr:row>72</xdr:row>
      <xdr:rowOff>56225</xdr:rowOff>
    </xdr:from>
    <xdr:to>
      <xdr:col>34</xdr:col>
      <xdr:colOff>158749</xdr:colOff>
      <xdr:row>85</xdr:row>
      <xdr:rowOff>79375</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13891753" y="11771975"/>
          <a:ext cx="6348871" cy="2086900"/>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23</xdr:col>
      <xdr:colOff>83401</xdr:colOff>
      <xdr:row>72</xdr:row>
      <xdr:rowOff>98560</xdr:rowOff>
    </xdr:from>
    <xdr:to>
      <xdr:col>23</xdr:col>
      <xdr:colOff>283286</xdr:colOff>
      <xdr:row>85</xdr:row>
      <xdr:rowOff>50810</xdr:rowOff>
    </xdr:to>
    <xdr:sp macro="" textlink="">
      <xdr:nvSpPr>
        <xdr:cNvPr id="31" name="左中かっこ 30">
          <a:extLst>
            <a:ext uri="{FF2B5EF4-FFF2-40B4-BE49-F238E27FC236}">
              <a16:creationId xmlns:a16="http://schemas.microsoft.com/office/drawing/2014/main" id="{00000000-0008-0000-0100-00001F000000}"/>
            </a:ext>
          </a:extLst>
        </xdr:cNvPr>
        <xdr:cNvSpPr/>
      </xdr:nvSpPr>
      <xdr:spPr>
        <a:xfrm>
          <a:off x="13529526" y="11814310"/>
          <a:ext cx="199885" cy="2016000"/>
        </a:xfrm>
        <a:prstGeom prst="leftBrace">
          <a:avLst>
            <a:gd name="adj1" fmla="val 8333"/>
            <a:gd name="adj2" fmla="val 54518"/>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400399</xdr:colOff>
      <xdr:row>77</xdr:row>
      <xdr:rowOff>27215</xdr:rowOff>
    </xdr:from>
    <xdr:to>
      <xdr:col>22</xdr:col>
      <xdr:colOff>558528</xdr:colOff>
      <xdr:row>81</xdr:row>
      <xdr:rowOff>123032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11512899" y="12881429"/>
          <a:ext cx="1981486" cy="748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＜循環する費用・経済効果の整理＞事業開始前（左）と事業開始後（右）におけるキャッシュの循環や、経済効果を表しております</a:t>
          </a:r>
          <a:endParaRPr kumimoji="1" lang="en-US" altLang="ja-JP" sz="900"/>
        </a:p>
      </xdr:txBody>
    </xdr:sp>
    <xdr:clientData/>
  </xdr:twoCellAnchor>
  <xdr:twoCellAnchor editAs="oneCell">
    <xdr:from>
      <xdr:col>20</xdr:col>
      <xdr:colOff>0</xdr:colOff>
      <xdr:row>14</xdr:row>
      <xdr:rowOff>0</xdr:rowOff>
    </xdr:from>
    <xdr:to>
      <xdr:col>36</xdr:col>
      <xdr:colOff>6350</xdr:colOff>
      <xdr:row>33</xdr:row>
      <xdr:rowOff>138477</xdr:rowOff>
    </xdr:to>
    <xdr:pic>
      <xdr:nvPicPr>
        <xdr:cNvPr id="37" name="図 36">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4"/>
        <a:stretch>
          <a:fillRect/>
        </a:stretch>
      </xdr:blipFill>
      <xdr:spPr>
        <a:xfrm>
          <a:off x="11753850" y="2584450"/>
          <a:ext cx="9759950" cy="3275377"/>
        </a:xfrm>
        <a:prstGeom prst="rect">
          <a:avLst/>
        </a:prstGeom>
      </xdr:spPr>
    </xdr:pic>
    <xdr:clientData/>
  </xdr:twoCellAnchor>
  <xdr:twoCellAnchor editAs="oneCell">
    <xdr:from>
      <xdr:col>20</xdr:col>
      <xdr:colOff>1</xdr:colOff>
      <xdr:row>38</xdr:row>
      <xdr:rowOff>0</xdr:rowOff>
    </xdr:from>
    <xdr:to>
      <xdr:col>36</xdr:col>
      <xdr:colOff>23880</xdr:colOff>
      <xdr:row>53</xdr:row>
      <xdr:rowOff>43500</xdr:rowOff>
    </xdr:to>
    <xdr:pic>
      <xdr:nvPicPr>
        <xdr:cNvPr id="38" name="図 37">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5"/>
        <a:stretch>
          <a:fillRect/>
        </a:stretch>
      </xdr:blipFill>
      <xdr:spPr>
        <a:xfrm>
          <a:off x="11753851" y="6546850"/>
          <a:ext cx="9777479" cy="25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110671</xdr:colOff>
      <xdr:row>36</xdr:row>
      <xdr:rowOff>9072</xdr:rowOff>
    </xdr:from>
    <xdr:to>
      <xdr:col>20</xdr:col>
      <xdr:colOff>6350</xdr:colOff>
      <xdr:row>59</xdr:row>
      <xdr:rowOff>69273</xdr:rowOff>
    </xdr:to>
    <xdr:graphicFrame macro="">
      <xdr:nvGraphicFramePr>
        <xdr:cNvPr id="4" name="グラフ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3</xdr:row>
      <xdr:rowOff>0</xdr:rowOff>
    </xdr:from>
    <xdr:to>
      <xdr:col>13</xdr:col>
      <xdr:colOff>958272</xdr:colOff>
      <xdr:row>19</xdr:row>
      <xdr:rowOff>33500</xdr:rowOff>
    </xdr:to>
    <xdr:graphicFrame macro="">
      <xdr:nvGraphicFramePr>
        <xdr:cNvPr id="9" name="グラフ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xdr:colOff>
      <xdr:row>3</xdr:row>
      <xdr:rowOff>0</xdr:rowOff>
    </xdr:from>
    <xdr:to>
      <xdr:col>16</xdr:col>
      <xdr:colOff>163286</xdr:colOff>
      <xdr:row>19</xdr:row>
      <xdr:rowOff>33500</xdr:rowOff>
    </xdr:to>
    <xdr:graphicFrame macro="">
      <xdr:nvGraphicFramePr>
        <xdr:cNvPr id="11" name="グラフ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222250</xdr:colOff>
      <xdr:row>91</xdr:row>
      <xdr:rowOff>0</xdr:rowOff>
    </xdr:from>
    <xdr:to>
      <xdr:col>20</xdr:col>
      <xdr:colOff>0</xdr:colOff>
      <xdr:row>104</xdr:row>
      <xdr:rowOff>148167</xdr:rowOff>
    </xdr:to>
    <xdr:graphicFrame macro="">
      <xdr:nvGraphicFramePr>
        <xdr:cNvPr id="16" name="グラフ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222250</xdr:colOff>
      <xdr:row>112</xdr:row>
      <xdr:rowOff>0</xdr:rowOff>
    </xdr:from>
    <xdr:to>
      <xdr:col>19</xdr:col>
      <xdr:colOff>717715</xdr:colOff>
      <xdr:row>125</xdr:row>
      <xdr:rowOff>126857</xdr:rowOff>
    </xdr:to>
    <xdr:graphicFrame macro="">
      <xdr:nvGraphicFramePr>
        <xdr:cNvPr id="17" name="グラフ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254000</xdr:colOff>
      <xdr:row>133</xdr:row>
      <xdr:rowOff>1</xdr:rowOff>
    </xdr:from>
    <xdr:to>
      <xdr:col>19</xdr:col>
      <xdr:colOff>717715</xdr:colOff>
      <xdr:row>146</xdr:row>
      <xdr:rowOff>148167</xdr:rowOff>
    </xdr:to>
    <xdr:graphicFrame macro="">
      <xdr:nvGraphicFramePr>
        <xdr:cNvPr id="19" name="グラフ 18">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31750</xdr:colOff>
      <xdr:row>62</xdr:row>
      <xdr:rowOff>63500</xdr:rowOff>
    </xdr:from>
    <xdr:to>
      <xdr:col>20</xdr:col>
      <xdr:colOff>34637</xdr:colOff>
      <xdr:row>87</xdr:row>
      <xdr:rowOff>160834</xdr:rowOff>
    </xdr:to>
    <xdr:graphicFrame macro="">
      <xdr:nvGraphicFramePr>
        <xdr:cNvPr id="15" name="グラフ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597051</xdr:colOff>
      <xdr:row>178</xdr:row>
      <xdr:rowOff>238125</xdr:rowOff>
    </xdr:from>
    <xdr:to>
      <xdr:col>12</xdr:col>
      <xdr:colOff>326922</xdr:colOff>
      <xdr:row>179</xdr:row>
      <xdr:rowOff>91401</xdr:rowOff>
    </xdr:to>
    <xdr:sp macro="" textlink="">
      <xdr:nvSpPr>
        <xdr:cNvPr id="20" name="二等辺三角形 19">
          <a:extLst>
            <a:ext uri="{FF2B5EF4-FFF2-40B4-BE49-F238E27FC236}">
              <a16:creationId xmlns:a16="http://schemas.microsoft.com/office/drawing/2014/main" id="{00000000-0008-0000-0200-000014000000}"/>
            </a:ext>
          </a:extLst>
        </xdr:cNvPr>
        <xdr:cNvSpPr/>
      </xdr:nvSpPr>
      <xdr:spPr>
        <a:xfrm rot="10800000">
          <a:off x="5597676" y="32385000"/>
          <a:ext cx="6381496" cy="393026"/>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73328</xdr:colOff>
      <xdr:row>210</xdr:row>
      <xdr:rowOff>190499</xdr:rowOff>
    </xdr:from>
    <xdr:to>
      <xdr:col>19</xdr:col>
      <xdr:colOff>920750</xdr:colOff>
      <xdr:row>228</xdr:row>
      <xdr:rowOff>71437</xdr:rowOff>
    </xdr:to>
    <xdr:graphicFrame macro="">
      <xdr:nvGraphicFramePr>
        <xdr:cNvPr id="22" name="グラフ 21">
          <a:extLst>
            <a:ext uri="{FF2B5EF4-FFF2-40B4-BE49-F238E27FC236}">
              <a16:creationId xmlns:a16="http://schemas.microsoft.com/office/drawing/2014/main" id="{00000000-0008-0000-02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xdr:colOff>
      <xdr:row>231</xdr:row>
      <xdr:rowOff>0</xdr:rowOff>
    </xdr:from>
    <xdr:to>
      <xdr:col>9</xdr:col>
      <xdr:colOff>587374</xdr:colOff>
      <xdr:row>247</xdr:row>
      <xdr:rowOff>105833</xdr:rowOff>
    </xdr:to>
    <xdr:graphicFrame macro="">
      <xdr:nvGraphicFramePr>
        <xdr:cNvPr id="26" name="グラフ 25">
          <a:extLst>
            <a:ext uri="{FF2B5EF4-FFF2-40B4-BE49-F238E27FC236}">
              <a16:creationId xmlns:a16="http://schemas.microsoft.com/office/drawing/2014/main" id="{00000000-0008-0000-0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51955</xdr:colOff>
      <xdr:row>188</xdr:row>
      <xdr:rowOff>14007</xdr:rowOff>
    </xdr:from>
    <xdr:to>
      <xdr:col>11</xdr:col>
      <xdr:colOff>644336</xdr:colOff>
      <xdr:row>189</xdr:row>
      <xdr:rowOff>224117</xdr:rowOff>
    </xdr:to>
    <xdr:sp macro="" textlink="$X$195">
      <xdr:nvSpPr>
        <xdr:cNvPr id="27" name="テキスト ボックス 26">
          <a:extLst>
            <a:ext uri="{FF2B5EF4-FFF2-40B4-BE49-F238E27FC236}">
              <a16:creationId xmlns:a16="http://schemas.microsoft.com/office/drawing/2014/main" id="{00000000-0008-0000-0200-00001B000000}"/>
            </a:ext>
          </a:extLst>
        </xdr:cNvPr>
        <xdr:cNvSpPr txBox="1"/>
      </xdr:nvSpPr>
      <xdr:spPr>
        <a:xfrm>
          <a:off x="13279005" y="37720307"/>
          <a:ext cx="1221031" cy="318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3B2679F0-D979-424E-B8BA-FEB271C65EE6}" type="TxLink">
            <a:rPr kumimoji="1" lang="en-US" altLang="en-US" sz="2000" b="0" i="0" u="none" strike="noStrike">
              <a:solidFill>
                <a:srgbClr val="000000"/>
              </a:solidFill>
              <a:latin typeface="Arial" panose="020B0604020202020204" pitchFamily="34" charset="0"/>
              <a:ea typeface="ＭＳ Ｐゴシック"/>
              <a:cs typeface="Arial" panose="020B0604020202020204" pitchFamily="34" charset="0"/>
            </a:rPr>
            <a:pPr algn="r"/>
            <a:t> </a:t>
          </a:fld>
          <a:endParaRPr kumimoji="1" lang="en-US" altLang="ja-JP" sz="2800">
            <a:latin typeface="Arial" panose="020B0604020202020204" pitchFamily="34" charset="0"/>
            <a:cs typeface="Arial" panose="020B0604020202020204" pitchFamily="34" charset="0"/>
          </a:endParaRPr>
        </a:p>
      </xdr:txBody>
    </xdr:sp>
    <xdr:clientData/>
  </xdr:twoCellAnchor>
  <xdr:twoCellAnchor>
    <xdr:from>
      <xdr:col>1</xdr:col>
      <xdr:colOff>1000990</xdr:colOff>
      <xdr:row>188</xdr:row>
      <xdr:rowOff>252998</xdr:rowOff>
    </xdr:from>
    <xdr:to>
      <xdr:col>2</xdr:col>
      <xdr:colOff>69372</xdr:colOff>
      <xdr:row>190</xdr:row>
      <xdr:rowOff>203336</xdr:rowOff>
    </xdr:to>
    <xdr:sp macro="" textlink="$X$192">
      <xdr:nvSpPr>
        <xdr:cNvPr id="42" name="テキスト ボックス 41">
          <a:extLst>
            <a:ext uri="{FF2B5EF4-FFF2-40B4-BE49-F238E27FC236}">
              <a16:creationId xmlns:a16="http://schemas.microsoft.com/office/drawing/2014/main" id="{00000000-0008-0000-0200-00002A000000}"/>
            </a:ext>
          </a:extLst>
        </xdr:cNvPr>
        <xdr:cNvSpPr txBox="1"/>
      </xdr:nvSpPr>
      <xdr:spPr>
        <a:xfrm>
          <a:off x="1216890" y="37870398"/>
          <a:ext cx="1100382" cy="331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1A0A4D8D-E2EA-4109-BC1E-C809B1C1F773}"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 </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clientData/>
  </xdr:twoCellAnchor>
  <xdr:twoCellAnchor>
    <xdr:from>
      <xdr:col>1</xdr:col>
      <xdr:colOff>997527</xdr:colOff>
      <xdr:row>192</xdr:row>
      <xdr:rowOff>197580</xdr:rowOff>
    </xdr:from>
    <xdr:to>
      <xdr:col>2</xdr:col>
      <xdr:colOff>65909</xdr:colOff>
      <xdr:row>194</xdr:row>
      <xdr:rowOff>147918</xdr:rowOff>
    </xdr:to>
    <xdr:sp macro="" textlink="$X$193">
      <xdr:nvSpPr>
        <xdr:cNvPr id="43" name="テキスト ボックス 42">
          <a:extLst>
            <a:ext uri="{FF2B5EF4-FFF2-40B4-BE49-F238E27FC236}">
              <a16:creationId xmlns:a16="http://schemas.microsoft.com/office/drawing/2014/main" id="{00000000-0008-0000-0200-00002B000000}"/>
            </a:ext>
          </a:extLst>
        </xdr:cNvPr>
        <xdr:cNvSpPr txBox="1"/>
      </xdr:nvSpPr>
      <xdr:spPr>
        <a:xfrm>
          <a:off x="1213427" y="38532530"/>
          <a:ext cx="1100382" cy="3122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D4E214DD-263A-41AA-AB6A-642678C49CD1}"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 </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clientData/>
  </xdr:twoCellAnchor>
  <xdr:twoCellAnchor>
    <xdr:from>
      <xdr:col>1</xdr:col>
      <xdr:colOff>0</xdr:colOff>
      <xdr:row>249</xdr:row>
      <xdr:rowOff>0</xdr:rowOff>
    </xdr:from>
    <xdr:to>
      <xdr:col>9</xdr:col>
      <xdr:colOff>598056</xdr:colOff>
      <xdr:row>265</xdr:row>
      <xdr:rowOff>11546</xdr:rowOff>
    </xdr:to>
    <xdr:graphicFrame macro="">
      <xdr:nvGraphicFramePr>
        <xdr:cNvPr id="46" name="グラフ 45">
          <a:extLst>
            <a:ext uri="{FF2B5EF4-FFF2-40B4-BE49-F238E27FC236}">
              <a16:creationId xmlns:a16="http://schemas.microsoft.com/office/drawing/2014/main" id="{00000000-0008-0000-02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190500</xdr:colOff>
      <xdr:row>183</xdr:row>
      <xdr:rowOff>214779</xdr:rowOff>
    </xdr:from>
    <xdr:to>
      <xdr:col>17</xdr:col>
      <xdr:colOff>1412875</xdr:colOff>
      <xdr:row>208</xdr:row>
      <xdr:rowOff>93076</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7562850" y="35190579"/>
          <a:ext cx="10321925" cy="6209247"/>
          <a:chOff x="6417526" y="34987120"/>
          <a:chExt cx="10423961" cy="6280753"/>
        </a:xfrm>
      </xdr:grpSpPr>
      <xdr:pic>
        <xdr:nvPicPr>
          <xdr:cNvPr id="23" name="図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11"/>
          <a:stretch>
            <a:fillRect/>
          </a:stretch>
        </xdr:blipFill>
        <xdr:spPr>
          <a:xfrm>
            <a:off x="6417526" y="34987120"/>
            <a:ext cx="10423961" cy="6280753"/>
          </a:xfrm>
          <a:prstGeom prst="rect">
            <a:avLst/>
          </a:prstGeom>
        </xdr:spPr>
      </xdr:pic>
      <xdr:sp macro="" textlink="$Z$7">
        <xdr:nvSpPr>
          <xdr:cNvPr id="28" name="テキスト ボックス 27">
            <a:extLst>
              <a:ext uri="{FF2B5EF4-FFF2-40B4-BE49-F238E27FC236}">
                <a16:creationId xmlns:a16="http://schemas.microsoft.com/office/drawing/2014/main" id="{00000000-0008-0000-0200-00001C000000}"/>
              </a:ext>
            </a:extLst>
          </xdr:cNvPr>
          <xdr:cNvSpPr txBox="1"/>
        </xdr:nvSpPr>
        <xdr:spPr>
          <a:xfrm>
            <a:off x="11145422" y="36134150"/>
            <a:ext cx="1688446" cy="466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D400F182-E701-4D3A-920F-0B943096DDCE}" type="TxLink">
              <a:rPr kumimoji="1" lang="en-US" altLang="en-US" sz="1800" b="0" i="0" u="none" strike="noStrike">
                <a:solidFill>
                  <a:srgbClr val="000000"/>
                </a:solidFill>
                <a:latin typeface="Arial" panose="020B0604020202020204" pitchFamily="34" charset="0"/>
                <a:ea typeface="ＭＳ Ｐゴシック"/>
                <a:cs typeface="Arial" panose="020B0604020202020204" pitchFamily="34" charset="0"/>
              </a:rPr>
              <a:pPr marL="0" indent="0" algn="r"/>
              <a:t>252</a:t>
            </a:fld>
            <a:endParaRPr kumimoji="1" lang="en-US" altLang="ja-JP" sz="18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endParaRPr>
          </a:p>
        </xdr:txBody>
      </xdr:sp>
      <xdr:sp macro="" textlink="$Y$227">
        <xdr:nvSpPr>
          <xdr:cNvPr id="30" name="テキスト ボックス 29">
            <a:extLst>
              <a:ext uri="{FF2B5EF4-FFF2-40B4-BE49-F238E27FC236}">
                <a16:creationId xmlns:a16="http://schemas.microsoft.com/office/drawing/2014/main" id="{00000000-0008-0000-0200-00001E000000}"/>
              </a:ext>
            </a:extLst>
          </xdr:cNvPr>
          <xdr:cNvSpPr txBox="1"/>
        </xdr:nvSpPr>
        <xdr:spPr>
          <a:xfrm>
            <a:off x="8009282" y="40547345"/>
            <a:ext cx="2081947" cy="5822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E18B2F6D-63D2-4321-A6EA-5B31D7409763}" type="TxLink">
              <a:rPr kumimoji="1" lang="en-US" altLang="en-US" sz="3200" b="0" i="0" u="none" strike="noStrike">
                <a:solidFill>
                  <a:srgbClr val="000000"/>
                </a:solidFill>
                <a:latin typeface="Arial"/>
                <a:ea typeface="ＭＳ Ｐゴシック"/>
                <a:cs typeface="Arial"/>
              </a:rPr>
              <a:pPr marL="0" indent="0" algn="r"/>
              <a:t>448</a:t>
            </a:fld>
            <a:endParaRPr kumimoji="1" lang="en-US" altLang="ja-JP" sz="3200" b="0" i="0" u="none" strike="noStrike">
              <a:solidFill>
                <a:srgbClr val="000000"/>
              </a:solidFill>
              <a:latin typeface="Arial" panose="020B0604020202020204" pitchFamily="34" charset="0"/>
              <a:ea typeface="ＭＳ Ｐゴシック"/>
              <a:cs typeface="Arial" panose="020B0604020202020204" pitchFamily="34" charset="0"/>
            </a:endParaRPr>
          </a:p>
        </xdr:txBody>
      </xdr:sp>
      <xdr:sp macro="" textlink="$Y$224">
        <xdr:nvSpPr>
          <xdr:cNvPr id="31" name="テキスト ボックス 30">
            <a:extLst>
              <a:ext uri="{FF2B5EF4-FFF2-40B4-BE49-F238E27FC236}">
                <a16:creationId xmlns:a16="http://schemas.microsoft.com/office/drawing/2014/main" id="{00000000-0008-0000-0200-00001F000000}"/>
              </a:ext>
            </a:extLst>
          </xdr:cNvPr>
          <xdr:cNvSpPr txBox="1"/>
        </xdr:nvSpPr>
        <xdr:spPr>
          <a:xfrm>
            <a:off x="7769087" y="39007385"/>
            <a:ext cx="1519858" cy="544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BC6B1AD1-4FCB-4BB0-A078-7DED5791B0C7}" type="TxLink">
              <a:rPr kumimoji="1" lang="en-US" altLang="en-US" sz="1800" b="0" i="0" u="none" strike="noStrike">
                <a:solidFill>
                  <a:srgbClr val="000000"/>
                </a:solidFill>
                <a:latin typeface="Arial"/>
                <a:ea typeface="Arial Unicode MS" panose="020B0604020202020204" pitchFamily="50" charset="-128"/>
                <a:cs typeface="Arial"/>
              </a:rPr>
              <a:pPr algn="r"/>
              <a:t>1</a:t>
            </a:fld>
            <a:endParaRPr kumimoji="1" lang="en-US" altLang="ja-JP" sz="1800">
              <a:latin typeface="Arial" panose="020B0604020202020204" pitchFamily="34" charset="0"/>
              <a:ea typeface="Arial Unicode MS" panose="020B0604020202020204" pitchFamily="50" charset="-128"/>
              <a:cs typeface="Arial" panose="020B0604020202020204" pitchFamily="34" charset="0"/>
            </a:endParaRPr>
          </a:p>
        </xdr:txBody>
      </xdr:sp>
      <xdr:sp macro="" textlink="$Y$225">
        <xdr:nvSpPr>
          <xdr:cNvPr id="32" name="テキスト ボックス 31">
            <a:extLst>
              <a:ext uri="{FF2B5EF4-FFF2-40B4-BE49-F238E27FC236}">
                <a16:creationId xmlns:a16="http://schemas.microsoft.com/office/drawing/2014/main" id="{00000000-0008-0000-0200-000020000000}"/>
              </a:ext>
            </a:extLst>
          </xdr:cNvPr>
          <xdr:cNvSpPr txBox="1"/>
        </xdr:nvSpPr>
        <xdr:spPr>
          <a:xfrm>
            <a:off x="7760804" y="37842486"/>
            <a:ext cx="1536423" cy="305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7DF03AE4-DB8C-496F-9DB6-16ACD392C2AB}" type="TxLink">
              <a:rPr kumimoji="1" lang="en-US" altLang="en-US" sz="1800" b="0" i="0" u="none" strike="noStrike">
                <a:solidFill>
                  <a:srgbClr val="000000"/>
                </a:solidFill>
                <a:latin typeface="Arial"/>
                <a:ea typeface="Arial Unicode MS" panose="020B0604020202020204" pitchFamily="50" charset="-128"/>
                <a:cs typeface="Arial"/>
              </a:rPr>
              <a:pPr algn="r"/>
              <a:t>0</a:t>
            </a:fld>
            <a:endParaRPr kumimoji="1" lang="en-US" altLang="ja-JP" sz="4400">
              <a:latin typeface="Arial" panose="020B0604020202020204" pitchFamily="34" charset="0"/>
              <a:ea typeface="Arial Unicode MS" panose="020B0604020202020204" pitchFamily="50" charset="-128"/>
              <a:cs typeface="Arial" panose="020B0604020202020204" pitchFamily="34" charset="0"/>
            </a:endParaRPr>
          </a:p>
        </xdr:txBody>
      </xdr:sp>
      <xdr:sp macro="" textlink="$D$227">
        <xdr:nvSpPr>
          <xdr:cNvPr id="33" name="テキスト ボックス 32">
            <a:extLst>
              <a:ext uri="{FF2B5EF4-FFF2-40B4-BE49-F238E27FC236}">
                <a16:creationId xmlns:a16="http://schemas.microsoft.com/office/drawing/2014/main" id="{00000000-0008-0000-0200-000021000000}"/>
              </a:ext>
            </a:extLst>
          </xdr:cNvPr>
          <xdr:cNvSpPr txBox="1"/>
        </xdr:nvSpPr>
        <xdr:spPr>
          <a:xfrm>
            <a:off x="7686261" y="36226124"/>
            <a:ext cx="1588604" cy="38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309C68D2-AFB6-4C5F-A0AF-2AD1E7038ECD}" type="TxLink">
              <a:rPr kumimoji="1" lang="en-US" altLang="en-US" sz="2000" b="0" i="0" u="none" strike="noStrike">
                <a:solidFill>
                  <a:srgbClr val="000000"/>
                </a:solidFill>
                <a:latin typeface="Arial"/>
                <a:ea typeface="Arial Unicode MS" panose="020B0604020202020204" pitchFamily="50" charset="-128"/>
                <a:cs typeface="Arial"/>
              </a:rPr>
              <a:pPr algn="r"/>
              <a:t>0</a:t>
            </a:fld>
            <a:endParaRPr kumimoji="1" lang="en-US" altLang="ja-JP" sz="3200">
              <a:latin typeface="Arial" panose="020B0604020202020204" pitchFamily="34" charset="0"/>
              <a:ea typeface="Arial Unicode MS" panose="020B0604020202020204" pitchFamily="50" charset="-128"/>
              <a:cs typeface="Arial" panose="020B0604020202020204" pitchFamily="34" charset="0"/>
            </a:endParaRPr>
          </a:p>
        </xdr:txBody>
      </xdr:sp>
      <xdr:sp macro="" textlink="$D$211">
        <xdr:nvSpPr>
          <xdr:cNvPr id="34" name="テキスト ボックス 33">
            <a:extLst>
              <a:ext uri="{FF2B5EF4-FFF2-40B4-BE49-F238E27FC236}">
                <a16:creationId xmlns:a16="http://schemas.microsoft.com/office/drawing/2014/main" id="{00000000-0008-0000-0200-000022000000}"/>
              </a:ext>
            </a:extLst>
          </xdr:cNvPr>
          <xdr:cNvSpPr txBox="1"/>
        </xdr:nvSpPr>
        <xdr:spPr>
          <a:xfrm>
            <a:off x="14804334" y="36028073"/>
            <a:ext cx="1373960" cy="4638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7B0C0A3F-2CD2-4AF4-B485-6BD2708B0C7A}" type="TxLink">
              <a:rPr kumimoji="1" lang="en-US" altLang="en-US" sz="1800" b="0" i="0" u="none" strike="noStrike">
                <a:solidFill>
                  <a:srgbClr val="000000"/>
                </a:solidFill>
                <a:latin typeface="Arial"/>
                <a:ea typeface="Arial Unicode MS" panose="020B0604020202020204" pitchFamily="50" charset="-128"/>
                <a:cs typeface="Arial"/>
              </a:rPr>
              <a:pPr algn="r"/>
              <a:t>18</a:t>
            </a:fld>
            <a:endParaRPr kumimoji="1" lang="en-US" altLang="ja-JP" sz="1800">
              <a:latin typeface="Arial" panose="020B0604020202020204" pitchFamily="34" charset="0"/>
              <a:ea typeface="Arial Unicode MS" panose="020B0604020202020204" pitchFamily="50" charset="-128"/>
              <a:cs typeface="Arial" panose="020B0604020202020204" pitchFamily="34" charset="0"/>
            </a:endParaRPr>
          </a:p>
        </xdr:txBody>
      </xdr:sp>
      <xdr:sp macro="" textlink="$D$213">
        <xdr:nvSpPr>
          <xdr:cNvPr id="35" name="テキスト ボックス 34">
            <a:extLst>
              <a:ext uri="{FF2B5EF4-FFF2-40B4-BE49-F238E27FC236}">
                <a16:creationId xmlns:a16="http://schemas.microsoft.com/office/drawing/2014/main" id="{00000000-0008-0000-0200-000023000000}"/>
              </a:ext>
            </a:extLst>
          </xdr:cNvPr>
          <xdr:cNvSpPr txBox="1"/>
        </xdr:nvSpPr>
        <xdr:spPr>
          <a:xfrm>
            <a:off x="14815136" y="37286347"/>
            <a:ext cx="1373960" cy="463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57B4390F-9630-4E18-976F-8531CEA13FFA}" type="TxLink">
              <a:rPr kumimoji="1" lang="en-US" altLang="en-US" sz="1800" b="0" i="0" u="none" strike="noStrike">
                <a:solidFill>
                  <a:srgbClr val="000000"/>
                </a:solidFill>
                <a:latin typeface="Arial"/>
                <a:ea typeface="Arial Unicode MS" panose="020B0604020202020204" pitchFamily="50" charset="-128"/>
                <a:cs typeface="Arial"/>
              </a:rPr>
              <a:pPr algn="r"/>
              <a:t>15</a:t>
            </a:fld>
            <a:endParaRPr kumimoji="1" lang="en-US" altLang="ja-JP" sz="1800">
              <a:latin typeface="Arial" panose="020B0604020202020204" pitchFamily="34" charset="0"/>
              <a:ea typeface="Arial Unicode MS" panose="020B0604020202020204" pitchFamily="50" charset="-128"/>
              <a:cs typeface="Arial" panose="020B0604020202020204" pitchFamily="34" charset="0"/>
            </a:endParaRPr>
          </a:p>
        </xdr:txBody>
      </xdr:sp>
      <xdr:sp macro="" textlink="$D$217">
        <xdr:nvSpPr>
          <xdr:cNvPr id="36" name="テキスト ボックス 35">
            <a:extLst>
              <a:ext uri="{FF2B5EF4-FFF2-40B4-BE49-F238E27FC236}">
                <a16:creationId xmlns:a16="http://schemas.microsoft.com/office/drawing/2014/main" id="{00000000-0008-0000-0200-000024000000}"/>
              </a:ext>
            </a:extLst>
          </xdr:cNvPr>
          <xdr:cNvSpPr txBox="1"/>
        </xdr:nvSpPr>
        <xdr:spPr>
          <a:xfrm>
            <a:off x="13243891" y="38182825"/>
            <a:ext cx="964058" cy="303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29A8EB0E-C4D9-4651-9906-E6DA7EB0FEDC}" type="TxLink">
              <a:rPr kumimoji="1" lang="en-US" altLang="en-US" sz="1600" b="0" i="0" u="none" strike="noStrike">
                <a:solidFill>
                  <a:srgbClr val="000000"/>
                </a:solidFill>
                <a:latin typeface="Arial"/>
                <a:ea typeface="ＭＳ Ｐゴシック"/>
                <a:cs typeface="Arial"/>
              </a:rPr>
              <a:pPr algn="r"/>
              <a:t>143</a:t>
            </a:fld>
            <a:endParaRPr kumimoji="1" lang="en-US" altLang="ja-JP" sz="1600">
              <a:latin typeface="Arial" panose="020B0604020202020204" pitchFamily="34" charset="0"/>
              <a:cs typeface="Arial" panose="020B0604020202020204" pitchFamily="34" charset="0"/>
            </a:endParaRPr>
          </a:p>
        </xdr:txBody>
      </xdr:sp>
      <xdr:sp macro="" textlink="$D$215">
        <xdr:nvSpPr>
          <xdr:cNvPr id="37" name="テキスト ボックス 36">
            <a:extLst>
              <a:ext uri="{FF2B5EF4-FFF2-40B4-BE49-F238E27FC236}">
                <a16:creationId xmlns:a16="http://schemas.microsoft.com/office/drawing/2014/main" id="{00000000-0008-0000-0200-000025000000}"/>
              </a:ext>
            </a:extLst>
          </xdr:cNvPr>
          <xdr:cNvSpPr txBox="1"/>
        </xdr:nvSpPr>
        <xdr:spPr>
          <a:xfrm>
            <a:off x="12473609" y="38489283"/>
            <a:ext cx="723410" cy="334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86C524C2-55BC-4E0E-A8CF-133CCE6616E7}" type="TxLink">
              <a:rPr kumimoji="1" lang="en-US" altLang="en-US" sz="1600" b="0" i="0" u="none" strike="noStrike">
                <a:solidFill>
                  <a:srgbClr val="000000"/>
                </a:solidFill>
                <a:latin typeface="Arial"/>
                <a:ea typeface="ＭＳ Ｐゴシック"/>
                <a:cs typeface="Arial"/>
              </a:rPr>
              <a:pPr algn="r"/>
              <a:t>60</a:t>
            </a:fld>
            <a:endParaRPr kumimoji="1" lang="en-US" altLang="ja-JP" sz="1600">
              <a:latin typeface="Arial" panose="020B0604020202020204" pitchFamily="34" charset="0"/>
              <a:cs typeface="Arial" panose="020B0604020202020204" pitchFamily="34" charset="0"/>
            </a:endParaRPr>
          </a:p>
        </xdr:txBody>
      </xdr:sp>
      <xdr:sp macro="" textlink="$D$216">
        <xdr:nvSpPr>
          <xdr:cNvPr id="38" name="テキスト ボックス 37">
            <a:extLst>
              <a:ext uri="{FF2B5EF4-FFF2-40B4-BE49-F238E27FC236}">
                <a16:creationId xmlns:a16="http://schemas.microsoft.com/office/drawing/2014/main" id="{00000000-0008-0000-0200-000026000000}"/>
              </a:ext>
            </a:extLst>
          </xdr:cNvPr>
          <xdr:cNvSpPr txBox="1"/>
        </xdr:nvSpPr>
        <xdr:spPr>
          <a:xfrm>
            <a:off x="15389087" y="38505849"/>
            <a:ext cx="703256" cy="33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E6CD1F9D-370D-4EFB-BF6A-248EA30CFF4B}" type="TxLink">
              <a:rPr kumimoji="1" lang="en-US" altLang="en-US" sz="1600" b="0" i="0" u="none" strike="noStrike">
                <a:solidFill>
                  <a:srgbClr val="000000"/>
                </a:solidFill>
                <a:latin typeface="Arial"/>
                <a:ea typeface="ＭＳ Ｐゴシック"/>
                <a:cs typeface="Arial"/>
              </a:rPr>
              <a:pPr algn="r"/>
              <a:t>82</a:t>
            </a:fld>
            <a:endParaRPr kumimoji="1" lang="en-US" altLang="ja-JP" sz="1600">
              <a:latin typeface="Arial" panose="020B0604020202020204" pitchFamily="34" charset="0"/>
              <a:cs typeface="Arial" panose="020B0604020202020204" pitchFamily="34" charset="0"/>
            </a:endParaRPr>
          </a:p>
        </xdr:txBody>
      </xdr:sp>
      <xdr:sp macro="" textlink="$D$221">
        <xdr:nvSpPr>
          <xdr:cNvPr id="39" name="テキスト ボックス 38">
            <a:extLst>
              <a:ext uri="{FF2B5EF4-FFF2-40B4-BE49-F238E27FC236}">
                <a16:creationId xmlns:a16="http://schemas.microsoft.com/office/drawing/2014/main" id="{00000000-0008-0000-0200-000027000000}"/>
              </a:ext>
            </a:extLst>
          </xdr:cNvPr>
          <xdr:cNvSpPr txBox="1"/>
        </xdr:nvSpPr>
        <xdr:spPr>
          <a:xfrm>
            <a:off x="12399065" y="39035935"/>
            <a:ext cx="741938" cy="347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C471EE4A-AB2F-47AF-B4A9-7AE116E40F8D}" type="TxLink">
              <a:rPr kumimoji="1" lang="en-US" altLang="en-US" sz="1600" b="0" i="0" u="none" strike="noStrike">
                <a:solidFill>
                  <a:srgbClr val="000000"/>
                </a:solidFill>
                <a:latin typeface="Arial"/>
                <a:ea typeface="ＭＳ Ｐゴシック"/>
                <a:cs typeface="Arial"/>
              </a:rPr>
              <a:pPr algn="r"/>
              <a:t>146</a:t>
            </a:fld>
            <a:endParaRPr kumimoji="1" lang="en-US" altLang="ja-JP" sz="1600">
              <a:latin typeface="Arial" panose="020B0604020202020204" pitchFamily="34" charset="0"/>
              <a:cs typeface="Arial" panose="020B0604020202020204" pitchFamily="34" charset="0"/>
            </a:endParaRPr>
          </a:p>
        </xdr:txBody>
      </xdr:sp>
      <xdr:sp macro="" textlink="$D$219">
        <xdr:nvSpPr>
          <xdr:cNvPr id="40" name="テキスト ボックス 39">
            <a:extLst>
              <a:ext uri="{FF2B5EF4-FFF2-40B4-BE49-F238E27FC236}">
                <a16:creationId xmlns:a16="http://schemas.microsoft.com/office/drawing/2014/main" id="{00000000-0008-0000-0200-000028000000}"/>
              </a:ext>
            </a:extLst>
          </xdr:cNvPr>
          <xdr:cNvSpPr txBox="1"/>
        </xdr:nvSpPr>
        <xdr:spPr>
          <a:xfrm>
            <a:off x="11678479" y="39392088"/>
            <a:ext cx="914709" cy="340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C8788AF7-7D20-40C0-9A33-7E2EEC0E9CFB}" type="TxLink">
              <a:rPr kumimoji="1" lang="en-US" altLang="en-US" sz="1600" b="0" i="0" u="none" strike="noStrike">
                <a:solidFill>
                  <a:srgbClr val="000000"/>
                </a:solidFill>
                <a:latin typeface="Arial"/>
                <a:ea typeface="ＭＳ Ｐゴシック"/>
                <a:cs typeface="Arial"/>
              </a:rPr>
              <a:pPr algn="r"/>
              <a:t>36</a:t>
            </a:fld>
            <a:endParaRPr kumimoji="1" lang="en-US" altLang="ja-JP" sz="1600">
              <a:latin typeface="Arial" panose="020B0604020202020204" pitchFamily="34" charset="0"/>
              <a:cs typeface="Arial" panose="020B0604020202020204" pitchFamily="34" charset="0"/>
            </a:endParaRPr>
          </a:p>
        </xdr:txBody>
      </xdr:sp>
      <xdr:sp macro="" textlink="$D$220">
        <xdr:nvSpPr>
          <xdr:cNvPr id="41" name="テキスト ボックス 40">
            <a:extLst>
              <a:ext uri="{FF2B5EF4-FFF2-40B4-BE49-F238E27FC236}">
                <a16:creationId xmlns:a16="http://schemas.microsoft.com/office/drawing/2014/main" id="{00000000-0008-0000-0200-000029000000}"/>
              </a:ext>
            </a:extLst>
          </xdr:cNvPr>
          <xdr:cNvSpPr txBox="1"/>
        </xdr:nvSpPr>
        <xdr:spPr>
          <a:xfrm>
            <a:off x="14627087" y="39400369"/>
            <a:ext cx="811394" cy="3207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89E8B113-2095-4EAA-9DBF-DF8A22B5516F}" type="TxLink">
              <a:rPr kumimoji="1" lang="en-US" altLang="en-US" sz="1600" b="0" i="0" u="none" strike="noStrike">
                <a:solidFill>
                  <a:srgbClr val="000000"/>
                </a:solidFill>
                <a:latin typeface="Arial"/>
                <a:ea typeface="ＭＳ Ｐゴシック"/>
                <a:cs typeface="Arial"/>
              </a:rPr>
              <a:pPr algn="r"/>
              <a:t>111</a:t>
            </a:fld>
            <a:endParaRPr kumimoji="1" lang="en-US" altLang="ja-JP" sz="1600">
              <a:latin typeface="Arial" panose="020B0604020202020204" pitchFamily="34" charset="0"/>
              <a:cs typeface="Arial" panose="020B0604020202020204" pitchFamily="34" charset="0"/>
            </a:endParaRPr>
          </a:p>
        </xdr:txBody>
      </xdr:sp>
      <xdr:sp macro="" textlink="$D$209">
        <xdr:nvSpPr>
          <xdr:cNvPr id="44" name="テキスト ボックス 43">
            <a:extLst>
              <a:ext uri="{FF2B5EF4-FFF2-40B4-BE49-F238E27FC236}">
                <a16:creationId xmlns:a16="http://schemas.microsoft.com/office/drawing/2014/main" id="{00000000-0008-0000-0200-00002C000000}"/>
              </a:ext>
            </a:extLst>
          </xdr:cNvPr>
          <xdr:cNvSpPr txBox="1"/>
        </xdr:nvSpPr>
        <xdr:spPr>
          <a:xfrm>
            <a:off x="11168890" y="37025451"/>
            <a:ext cx="1688446" cy="469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EDA3092B-CD30-4ACD-BF72-2C014E3E6D4E}" type="TxLink">
              <a:rPr kumimoji="1" lang="en-US" altLang="en-US" sz="1800" b="0" i="0" u="none" strike="noStrike">
                <a:solidFill>
                  <a:srgbClr val="000000"/>
                </a:solidFill>
                <a:latin typeface="Arial"/>
                <a:ea typeface="ＭＳ Ｐゴシック"/>
                <a:cs typeface="Arial"/>
              </a:rPr>
              <a:pPr marL="0" indent="0" algn="r"/>
              <a:t>126</a:t>
            </a:fld>
            <a:endParaRPr kumimoji="1" lang="en-US" altLang="ja-JP" sz="18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endParaRPr>
          </a:p>
        </xdr:txBody>
      </xdr:sp>
    </xdr:grpSp>
    <xdr:clientData/>
  </xdr:twoCellAnchor>
  <xdr:twoCellAnchor>
    <xdr:from>
      <xdr:col>1</xdr:col>
      <xdr:colOff>435568</xdr:colOff>
      <xdr:row>184</xdr:row>
      <xdr:rowOff>155014</xdr:rowOff>
    </xdr:from>
    <xdr:to>
      <xdr:col>5</xdr:col>
      <xdr:colOff>425915</xdr:colOff>
      <xdr:row>195</xdr:row>
      <xdr:rowOff>70753</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676868" y="35384814"/>
          <a:ext cx="4930647" cy="2709739"/>
          <a:chOff x="676868" y="35175264"/>
          <a:chExt cx="4759197" cy="2709739"/>
        </a:xfrm>
      </xdr:grpSpPr>
      <xdr:pic>
        <xdr:nvPicPr>
          <xdr:cNvPr id="24" name="図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2"/>
          <a:stretch>
            <a:fillRect/>
          </a:stretch>
        </xdr:blipFill>
        <xdr:spPr>
          <a:xfrm>
            <a:off x="731279" y="35175264"/>
            <a:ext cx="4704786" cy="2709739"/>
          </a:xfrm>
          <a:prstGeom prst="rect">
            <a:avLst/>
          </a:prstGeom>
        </xdr:spPr>
      </xdr:pic>
      <xdr:sp macro="" textlink="$Y$216">
        <xdr:nvSpPr>
          <xdr:cNvPr id="45" name="テキスト ボックス 44">
            <a:extLst>
              <a:ext uri="{FF2B5EF4-FFF2-40B4-BE49-F238E27FC236}">
                <a16:creationId xmlns:a16="http://schemas.microsoft.com/office/drawing/2014/main" id="{00000000-0008-0000-0200-00002D000000}"/>
              </a:ext>
            </a:extLst>
          </xdr:cNvPr>
          <xdr:cNvSpPr txBox="1"/>
        </xdr:nvSpPr>
        <xdr:spPr>
          <a:xfrm>
            <a:off x="714829" y="35499705"/>
            <a:ext cx="1530910" cy="377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20795CE3-EAEB-482B-976B-9499C7EA6221}" type="TxLink">
              <a:rPr kumimoji="1" lang="en-US" altLang="en-US" sz="1800" b="0" i="0" u="none" strike="noStrike">
                <a:solidFill>
                  <a:srgbClr val="000000"/>
                </a:solidFill>
                <a:latin typeface="Arial"/>
                <a:ea typeface="Arial Unicode MS" panose="020B0604020202020204" pitchFamily="50" charset="-128"/>
                <a:cs typeface="Arial"/>
              </a:rPr>
              <a:pPr algn="r"/>
              <a:t>200</a:t>
            </a:fld>
            <a:endParaRPr kumimoji="1" lang="en-US" altLang="ja-JP" sz="4000">
              <a:latin typeface="Arial" panose="020B0604020202020204" pitchFamily="34" charset="0"/>
              <a:ea typeface="Arial Unicode MS" panose="020B0604020202020204" pitchFamily="50" charset="-128"/>
              <a:cs typeface="Arial" panose="020B0604020202020204" pitchFamily="34" charset="0"/>
            </a:endParaRPr>
          </a:p>
        </xdr:txBody>
      </xdr:sp>
      <xdr:sp macro="" textlink="$Y$217">
        <xdr:nvSpPr>
          <xdr:cNvPr id="47" name="テキスト ボックス 46">
            <a:extLst>
              <a:ext uri="{FF2B5EF4-FFF2-40B4-BE49-F238E27FC236}">
                <a16:creationId xmlns:a16="http://schemas.microsoft.com/office/drawing/2014/main" id="{00000000-0008-0000-0200-00002F000000}"/>
              </a:ext>
            </a:extLst>
          </xdr:cNvPr>
          <xdr:cNvSpPr txBox="1"/>
        </xdr:nvSpPr>
        <xdr:spPr>
          <a:xfrm>
            <a:off x="707237" y="36261725"/>
            <a:ext cx="1525433" cy="377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CA67D63C-1851-467B-A5BD-F4595B489C80}" type="TxLink">
              <a:rPr kumimoji="1" lang="en-US" altLang="en-US" sz="1800" b="0" i="0" u="none" strike="noStrike">
                <a:solidFill>
                  <a:sysClr val="windowText" lastClr="000000"/>
                </a:solidFill>
                <a:latin typeface="Arial"/>
                <a:ea typeface="Arial Unicode MS" panose="020B0604020202020204" pitchFamily="50" charset="-128"/>
                <a:cs typeface="Arial"/>
              </a:rPr>
              <a:pPr algn="r"/>
              <a:t>141</a:t>
            </a:fld>
            <a:endParaRPr kumimoji="1" lang="en-US" altLang="ja-JP" sz="4800">
              <a:solidFill>
                <a:sysClr val="windowText" lastClr="000000"/>
              </a:solidFill>
              <a:latin typeface="Arial" panose="020B0604020202020204" pitchFamily="34" charset="0"/>
              <a:ea typeface="Arial Unicode MS" panose="020B0604020202020204" pitchFamily="50" charset="-128"/>
              <a:cs typeface="Arial" panose="020B0604020202020204" pitchFamily="34" charset="0"/>
            </a:endParaRPr>
          </a:p>
        </xdr:txBody>
      </xdr:sp>
      <xdr:sp macro="" textlink="$Y$218">
        <xdr:nvSpPr>
          <xdr:cNvPr id="48" name="テキスト ボックス 47">
            <a:extLst>
              <a:ext uri="{FF2B5EF4-FFF2-40B4-BE49-F238E27FC236}">
                <a16:creationId xmlns:a16="http://schemas.microsoft.com/office/drawing/2014/main" id="{00000000-0008-0000-0200-000030000000}"/>
              </a:ext>
            </a:extLst>
          </xdr:cNvPr>
          <xdr:cNvSpPr txBox="1"/>
        </xdr:nvSpPr>
        <xdr:spPr>
          <a:xfrm>
            <a:off x="676868" y="37493929"/>
            <a:ext cx="1573105" cy="377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D011833C-2955-4E59-91CC-8DCCCCAA7B53}" type="TxLink">
              <a:rPr kumimoji="1" lang="en-US" altLang="en-US" sz="1800" b="0" i="0" u="none" strike="noStrike">
                <a:solidFill>
                  <a:srgbClr val="000000"/>
                </a:solidFill>
                <a:latin typeface="Arial"/>
                <a:ea typeface="Arial Unicode MS" panose="020B0604020202020204" pitchFamily="50" charset="-128"/>
                <a:cs typeface="Arial"/>
              </a:rPr>
              <a:pPr algn="r"/>
              <a:t>815</a:t>
            </a:fld>
            <a:endParaRPr kumimoji="1" lang="en-US" altLang="ja-JP" sz="6000">
              <a:latin typeface="Arial" panose="020B0604020202020204" pitchFamily="34" charset="0"/>
              <a:ea typeface="Arial Unicode MS" panose="020B0604020202020204" pitchFamily="50" charset="-128"/>
              <a:cs typeface="Arial" panose="020B0604020202020204" pitchFamily="34" charset="0"/>
            </a:endParaRPr>
          </a:p>
        </xdr:txBody>
      </xdr:sp>
    </xdr:grpSp>
    <xdr:clientData/>
  </xdr:twoCellAnchor>
  <xdr:twoCellAnchor>
    <xdr:from>
      <xdr:col>7</xdr:col>
      <xdr:colOff>0</xdr:colOff>
      <xdr:row>154</xdr:row>
      <xdr:rowOff>0</xdr:rowOff>
    </xdr:from>
    <xdr:to>
      <xdr:col>14</xdr:col>
      <xdr:colOff>580572</xdr:colOff>
      <xdr:row>168</xdr:row>
      <xdr:rowOff>136071</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5</xdr:col>
      <xdr:colOff>816070</xdr:colOff>
      <xdr:row>182</xdr:row>
      <xdr:rowOff>76557</xdr:rowOff>
    </xdr:from>
    <xdr:to>
      <xdr:col>6</xdr:col>
      <xdr:colOff>190973</xdr:colOff>
      <xdr:row>192</xdr:row>
      <xdr:rowOff>156220</xdr:rowOff>
    </xdr:to>
    <xdr:sp macro="" textlink="">
      <xdr:nvSpPr>
        <xdr:cNvPr id="50" name="二等辺三角形 49">
          <a:extLst>
            <a:ext uri="{FF2B5EF4-FFF2-40B4-BE49-F238E27FC236}">
              <a16:creationId xmlns:a16="http://schemas.microsoft.com/office/drawing/2014/main" id="{00000000-0008-0000-0200-000032000000}"/>
            </a:ext>
          </a:extLst>
        </xdr:cNvPr>
        <xdr:cNvSpPr/>
      </xdr:nvSpPr>
      <xdr:spPr>
        <a:xfrm rot="5400000">
          <a:off x="4951619" y="35665290"/>
          <a:ext cx="2632363" cy="52833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142875</xdr:colOff>
      <xdr:row>200</xdr:row>
      <xdr:rowOff>111125</xdr:rowOff>
    </xdr:from>
    <xdr:to>
      <xdr:col>8</xdr:col>
      <xdr:colOff>188027</xdr:colOff>
      <xdr:row>204</xdr:row>
      <xdr:rowOff>203488</xdr:rowOff>
    </xdr:to>
    <xdr:sp macro="" textlink="">
      <xdr:nvSpPr>
        <xdr:cNvPr id="52" name="テキスト ボックス 51">
          <a:extLst>
            <a:ext uri="{FF2B5EF4-FFF2-40B4-BE49-F238E27FC236}">
              <a16:creationId xmlns:a16="http://schemas.microsoft.com/office/drawing/2014/main" id="{00000000-0008-0000-0200-000034000000}"/>
            </a:ext>
          </a:extLst>
        </xdr:cNvPr>
        <xdr:cNvSpPr txBox="1"/>
      </xdr:nvSpPr>
      <xdr:spPr>
        <a:xfrm>
          <a:off x="381000" y="38512750"/>
          <a:ext cx="6982527" cy="1108363"/>
        </a:xfrm>
        <a:prstGeom prst="rect">
          <a:avLst/>
        </a:prstGeom>
        <a:solidFill>
          <a:sysClr val="window" lastClr="FFFFFF">
            <a:lumMod val="95000"/>
          </a:sysClr>
        </a:solidFill>
        <a:ln w="9525" cmpd="sng">
          <a:solidFill>
            <a:sysClr val="window" lastClr="FFFFFF">
              <a:lumMod val="6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Arial" panose="020B0604020202020204" pitchFamily="34" charset="0"/>
            </a:rPr>
            <a:t>地域の定義を都道府県内とする場合、⑤自治体地方税の総額を考慮し、市町村とする場合は市町村税のみを考慮</a:t>
          </a:r>
          <a:endParaRPr kumimoji="1" lang="en-US" altLang="ja-JP" sz="14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Arial" panose="020B0604020202020204" pitchFamily="34" charset="0"/>
            </a:rPr>
            <a:t>その他のパラメータは運転維持費・初期投資費用・借入金の地域内事業者割合で決定されるため、都道府県・市町村での評価に応じて計算条件入力シートのパラメータを変更する</a:t>
          </a:r>
          <a:endParaRPr kumimoji="1" lang="en-US" altLang="ja-JP" sz="14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Arial" panose="020B0604020202020204" pitchFamily="34" charset="0"/>
          </a:endParaRPr>
        </a:p>
      </xdr:txBody>
    </xdr:sp>
    <xdr:clientData/>
  </xdr:twoCellAnchor>
</xdr:wsDr>
</file>

<file path=xl/drawings/drawing4.xml><?xml version="1.0" encoding="utf-8"?>
<c:userShapes xmlns:c="http://schemas.openxmlformats.org/drawingml/2006/chart">
  <cdr:relSizeAnchor xmlns:cdr="http://schemas.openxmlformats.org/drawingml/2006/chartDrawing">
    <cdr:from>
      <cdr:x>0.81748</cdr:x>
      <cdr:y>0.83155</cdr:y>
    </cdr:from>
    <cdr:to>
      <cdr:x>1</cdr:x>
      <cdr:y>0.9106</cdr:y>
    </cdr:to>
    <cdr:sp macro="" textlink="">
      <cdr:nvSpPr>
        <cdr:cNvPr id="2" name="テキスト ボックス 1"/>
        <cdr:cNvSpPr txBox="1"/>
      </cdr:nvSpPr>
      <cdr:spPr>
        <a:xfrm xmlns:a="http://schemas.openxmlformats.org/drawingml/2006/main">
          <a:off x="2773218" y="2306244"/>
          <a:ext cx="619189" cy="2192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900"/>
            <a:t>（千円</a:t>
          </a:r>
          <a:r>
            <a:rPr lang="en-US" altLang="ja-JP" sz="900"/>
            <a:t>/</a:t>
          </a:r>
          <a:r>
            <a:rPr lang="ja-JP" altLang="en-US" sz="900"/>
            <a:t>年）</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0.25564</cdr:x>
      <cdr:y>0.1095</cdr:y>
    </cdr:to>
    <cdr:sp macro="" textlink="">
      <cdr:nvSpPr>
        <cdr:cNvPr id="2" name="テキスト ボックス 1"/>
        <cdr:cNvSpPr txBox="1"/>
      </cdr:nvSpPr>
      <cdr:spPr>
        <a:xfrm xmlns:a="http://schemas.openxmlformats.org/drawingml/2006/main">
          <a:off x="0" y="0"/>
          <a:ext cx="981364" cy="288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（百万円）</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cdr:y>
    </cdr:from>
    <cdr:to>
      <cdr:x>0.55446</cdr:x>
      <cdr:y>0.09594</cdr:y>
    </cdr:to>
    <cdr:sp macro="" textlink="">
      <cdr:nvSpPr>
        <cdr:cNvPr id="2" name="テキスト ボックス 1"/>
        <cdr:cNvSpPr txBox="1"/>
      </cdr:nvSpPr>
      <cdr:spPr>
        <a:xfrm xmlns:a="http://schemas.openxmlformats.org/drawingml/2006/main">
          <a:off x="0" y="0"/>
          <a:ext cx="969818"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r>
            <a:rPr lang="en-US" altLang="ja-JP" sz="1100"/>
            <a:t>t-CO2</a:t>
          </a:r>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0.00539</cdr:x>
      <cdr:y>0.14368</cdr:y>
    </cdr:from>
    <cdr:to>
      <cdr:x>0.1715</cdr:x>
      <cdr:y>0.23426</cdr:y>
    </cdr:to>
    <cdr:sp macro="" textlink="">
      <cdr:nvSpPr>
        <cdr:cNvPr id="2" name="テキスト ボックス 1"/>
        <cdr:cNvSpPr txBox="1"/>
      </cdr:nvSpPr>
      <cdr:spPr>
        <a:xfrm xmlns:a="http://schemas.openxmlformats.org/drawingml/2006/main">
          <a:off x="54905" y="600490"/>
          <a:ext cx="1691561" cy="3785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50"/>
            <a:t>（百万円）</a:t>
          </a:r>
        </a:p>
      </cdr:txBody>
    </cdr:sp>
  </cdr:relSizeAnchor>
</c:userShapes>
</file>

<file path=xl/drawings/drawing8.xml><?xml version="1.0" encoding="utf-8"?>
<c:userShapes xmlns:c="http://schemas.openxmlformats.org/drawingml/2006/chart">
  <cdr:relSizeAnchor xmlns:cdr="http://schemas.openxmlformats.org/drawingml/2006/chartDrawing">
    <cdr:from>
      <cdr:x>0.03743</cdr:x>
      <cdr:y>0</cdr:y>
    </cdr:from>
    <cdr:to>
      <cdr:x>0.29307</cdr:x>
      <cdr:y>0.1095</cdr:y>
    </cdr:to>
    <cdr:sp macro="" textlink="">
      <cdr:nvSpPr>
        <cdr:cNvPr id="2" name="テキスト ボックス 1"/>
        <cdr:cNvSpPr txBox="1"/>
      </cdr:nvSpPr>
      <cdr:spPr>
        <a:xfrm xmlns:a="http://schemas.openxmlformats.org/drawingml/2006/main">
          <a:off x="396875" y="0"/>
          <a:ext cx="2710451" cy="4545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400"/>
            <a:t>（百万円）</a:t>
          </a:r>
        </a:p>
      </cdr:txBody>
    </cdr:sp>
  </cdr:relSizeAnchor>
</c:userShapes>
</file>

<file path=xl/drawings/drawing9.xml><?xml version="1.0" encoding="utf-8"?>
<c:userShapes xmlns:c="http://schemas.openxmlformats.org/drawingml/2006/chart">
  <cdr:relSizeAnchor xmlns:cdr="http://schemas.openxmlformats.org/drawingml/2006/chartDrawing">
    <cdr:from>
      <cdr:x>0.06875</cdr:x>
      <cdr:y>0.0352</cdr:y>
    </cdr:from>
    <cdr:to>
      <cdr:x>0.20687</cdr:x>
      <cdr:y>0.10121</cdr:y>
    </cdr:to>
    <cdr:sp macro="" textlink="">
      <cdr:nvSpPr>
        <cdr:cNvPr id="2" name="テキスト ボックス 1"/>
        <cdr:cNvSpPr txBox="1"/>
      </cdr:nvSpPr>
      <cdr:spPr>
        <a:xfrm xmlns:a="http://schemas.openxmlformats.org/drawingml/2006/main">
          <a:off x="695495" y="146778"/>
          <a:ext cx="1397244" cy="275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600"/>
            <a:t>（百万円）</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1:D9" totalsRowShown="0" dataDxfId="4">
  <autoFilter ref="A1:D9" xr:uid="{00000000-0009-0000-0100-000001000000}"/>
  <tableColumns count="4">
    <tableColumn id="1" xr3:uid="{00000000-0010-0000-0000-000001000000}" name="バージョン" dataDxfId="3"/>
    <tableColumn id="2" xr3:uid="{00000000-0010-0000-0000-000002000000}" name="内容" dataDxfId="2"/>
    <tableColumn id="3" xr3:uid="{00000000-0010-0000-0000-000003000000}" name="関連出力シート" dataDxfId="1"/>
    <tableColumn id="6" xr3:uid="{00000000-0010-0000-0000-000006000000}" name="関連出力セル"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s://www.soumu.go.jp/main_sosiki/jichi_zeisei/czaisei/czaisei_seido/pdf/ichiran06_h31/ichiran06_h31_00.pdf"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tables/table1.xml" Type="http://schemas.openxmlformats.org/officeDocument/2006/relationships/table"/></Relationships>
</file>

<file path=xl/worksheets/_rels/sheet13.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7"/>
  <sheetViews>
    <sheetView tabSelected="1" topLeftCell="A13" workbookViewId="0">
      <selection activeCell="X37" sqref="X37"/>
    </sheetView>
    <sheetView workbookViewId="1"/>
  </sheetViews>
  <sheetFormatPr defaultColWidth="8.7265625" defaultRowHeight="13" x14ac:dyDescent="0.2"/>
  <cols>
    <col min="1" max="20" width="8.7265625" style="758"/>
    <col min="21" max="21" width="18.90625" style="758" customWidth="1"/>
    <col min="22" max="16384" width="8.7265625" style="758"/>
  </cols>
  <sheetData>
    <row r="1" spans="1:21" s="755" customFormat="1" ht="28" x14ac:dyDescent="0.2">
      <c r="A1" s="755" t="s">
        <v>1207</v>
      </c>
    </row>
    <row r="2" spans="1:21" s="757" customFormat="1" ht="22.5" customHeight="1" x14ac:dyDescent="0.2">
      <c r="A2" s="756" t="s">
        <v>942</v>
      </c>
      <c r="B2" s="756"/>
      <c r="C2" s="756"/>
      <c r="D2" s="756"/>
      <c r="E2" s="756"/>
      <c r="F2" s="756"/>
      <c r="G2" s="756"/>
      <c r="H2" s="756"/>
      <c r="I2" s="756"/>
      <c r="J2" s="756"/>
      <c r="K2" s="756"/>
      <c r="L2" s="756"/>
      <c r="M2" s="756"/>
      <c r="N2" s="756"/>
      <c r="O2" s="756"/>
      <c r="P2" s="756"/>
      <c r="Q2" s="756"/>
      <c r="R2" s="756"/>
      <c r="S2" s="756"/>
      <c r="T2" s="756"/>
      <c r="U2" s="1337"/>
    </row>
    <row r="3" spans="1:21" x14ac:dyDescent="0.2">
      <c r="A3" s="758" t="s">
        <v>959</v>
      </c>
    </row>
    <row r="4" spans="1:21" x14ac:dyDescent="0.2">
      <c r="A4" s="758" t="s">
        <v>1084</v>
      </c>
    </row>
    <row r="5" spans="1:21" x14ac:dyDescent="0.2">
      <c r="A5" s="758" t="s">
        <v>960</v>
      </c>
    </row>
    <row r="6" spans="1:21" x14ac:dyDescent="0.2">
      <c r="A6" s="758" t="s">
        <v>961</v>
      </c>
    </row>
    <row r="8" spans="1:21" s="757" customFormat="1" ht="26.5" customHeight="1" x14ac:dyDescent="0.2">
      <c r="A8" s="756" t="s">
        <v>943</v>
      </c>
      <c r="B8" s="756"/>
      <c r="C8" s="756"/>
      <c r="D8" s="756"/>
      <c r="E8" s="756"/>
      <c r="F8" s="756"/>
      <c r="G8" s="756"/>
      <c r="H8" s="756"/>
      <c r="I8" s="756"/>
      <c r="J8" s="756"/>
      <c r="K8" s="756"/>
      <c r="L8" s="756"/>
      <c r="M8" s="756"/>
      <c r="N8" s="756"/>
      <c r="O8" s="756"/>
      <c r="P8" s="756"/>
      <c r="Q8" s="756"/>
      <c r="R8" s="756"/>
      <c r="S8" s="756"/>
      <c r="T8" s="756"/>
      <c r="U8" s="1337"/>
    </row>
    <row r="9" spans="1:21" x14ac:dyDescent="0.2">
      <c r="A9" s="760" t="s">
        <v>1045</v>
      </c>
    </row>
    <row r="10" spans="1:21" x14ac:dyDescent="0.2">
      <c r="A10" s="760" t="s">
        <v>1085</v>
      </c>
    </row>
    <row r="11" spans="1:21" x14ac:dyDescent="0.2">
      <c r="A11" s="758" t="s">
        <v>1208</v>
      </c>
    </row>
    <row r="13" spans="1:21" x14ac:dyDescent="0.2">
      <c r="A13" s="761" t="s">
        <v>1046</v>
      </c>
    </row>
    <row r="14" spans="1:21" x14ac:dyDescent="0.2">
      <c r="A14" s="761" t="s">
        <v>1103</v>
      </c>
    </row>
    <row r="15" spans="1:21" x14ac:dyDescent="0.2">
      <c r="A15" s="761" t="s">
        <v>1104</v>
      </c>
    </row>
    <row r="16" spans="1:21" x14ac:dyDescent="0.2">
      <c r="A16" s="761" t="s">
        <v>1098</v>
      </c>
    </row>
    <row r="17" spans="1:9" x14ac:dyDescent="0.2">
      <c r="A17" s="761" t="s">
        <v>1209</v>
      </c>
    </row>
    <row r="18" spans="1:9" x14ac:dyDescent="0.2">
      <c r="A18" s="761" t="s">
        <v>1105</v>
      </c>
    </row>
    <row r="19" spans="1:9" x14ac:dyDescent="0.2">
      <c r="A19" s="761" t="s">
        <v>1099</v>
      </c>
    </row>
    <row r="20" spans="1:9" x14ac:dyDescent="0.2">
      <c r="A20" s="761" t="s">
        <v>1100</v>
      </c>
    </row>
    <row r="21" spans="1:9" x14ac:dyDescent="0.2">
      <c r="A21" s="761" t="s">
        <v>1106</v>
      </c>
    </row>
    <row r="22" spans="1:9" x14ac:dyDescent="0.2">
      <c r="A22" s="761" t="s">
        <v>1107</v>
      </c>
    </row>
    <row r="23" spans="1:9" x14ac:dyDescent="0.2">
      <c r="A23" s="761" t="s">
        <v>1101</v>
      </c>
    </row>
    <row r="24" spans="1:9" x14ac:dyDescent="0.2">
      <c r="A24" s="761" t="s">
        <v>1102</v>
      </c>
    </row>
    <row r="25" spans="1:9" x14ac:dyDescent="0.2">
      <c r="A25" s="1338" t="s">
        <v>1108</v>
      </c>
    </row>
    <row r="27" spans="1:9" x14ac:dyDescent="0.2">
      <c r="A27" s="758" t="s">
        <v>944</v>
      </c>
      <c r="I27" s="759" t="s">
        <v>962</v>
      </c>
    </row>
    <row r="49" spans="1:21" s="757" customFormat="1" ht="26.5" customHeight="1" x14ac:dyDescent="0.2">
      <c r="A49" s="756" t="s">
        <v>945</v>
      </c>
      <c r="B49" s="756"/>
      <c r="C49" s="756"/>
      <c r="D49" s="756"/>
      <c r="E49" s="756"/>
      <c r="F49" s="756"/>
      <c r="G49" s="756"/>
      <c r="H49" s="756"/>
      <c r="I49" s="756"/>
      <c r="J49" s="756"/>
      <c r="K49" s="756"/>
      <c r="L49" s="756"/>
      <c r="M49" s="756"/>
      <c r="N49" s="756"/>
      <c r="O49" s="756"/>
      <c r="P49" s="756"/>
      <c r="Q49" s="756"/>
      <c r="R49" s="756"/>
      <c r="S49" s="756"/>
      <c r="T49" s="756"/>
      <c r="U49" s="1337"/>
    </row>
    <row r="50" spans="1:21" x14ac:dyDescent="0.2">
      <c r="A50" s="758" t="s">
        <v>1080</v>
      </c>
    </row>
    <row r="51" spans="1:21" x14ac:dyDescent="0.2">
      <c r="A51" s="758" t="s">
        <v>946</v>
      </c>
    </row>
    <row r="52" spans="1:21" x14ac:dyDescent="0.2">
      <c r="A52" s="758" t="s">
        <v>1081</v>
      </c>
    </row>
    <row r="53" spans="1:21" x14ac:dyDescent="0.2">
      <c r="A53" s="766" t="s">
        <v>1082</v>
      </c>
    </row>
    <row r="54" spans="1:21" x14ac:dyDescent="0.2">
      <c r="A54" s="761"/>
    </row>
    <row r="55" spans="1:21" ht="12.65" customHeight="1" x14ac:dyDescent="0.2">
      <c r="A55" s="758" t="s">
        <v>1083</v>
      </c>
    </row>
    <row r="56" spans="1:21" ht="12.65" customHeight="1" x14ac:dyDescent="0.2">
      <c r="A56" s="761" t="s">
        <v>1047</v>
      </c>
    </row>
    <row r="57" spans="1:21" ht="12.65" customHeight="1" x14ac:dyDescent="0.2"/>
    <row r="59" spans="1:21" x14ac:dyDescent="0.2">
      <c r="A59" s="759"/>
    </row>
    <row r="60" spans="1:21" x14ac:dyDescent="0.2">
      <c r="D60" s="760"/>
    </row>
    <row r="67" spans="1:11" x14ac:dyDescent="0.2">
      <c r="A67" s="760"/>
      <c r="B67" s="760"/>
      <c r="C67" s="760"/>
      <c r="D67" s="760"/>
      <c r="E67" s="760"/>
      <c r="F67" s="760"/>
      <c r="G67" s="760"/>
      <c r="H67" s="760"/>
      <c r="I67" s="760"/>
      <c r="J67" s="760"/>
      <c r="K67" s="760"/>
    </row>
  </sheetData>
  <sheetProtection password="B437" sheet="1" objects="1" scenarios="1"/>
  <phoneticPr fontId="4"/>
  <pageMargins left="0.7" right="0.7" top="0.75" bottom="0.75" header="0.3" footer="0.3"/>
  <pageSetup paperSize="8" scale="9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Z85"/>
  <sheetViews>
    <sheetView workbookViewId="0"/>
    <sheetView workbookViewId="1"/>
  </sheetViews>
  <sheetFormatPr defaultColWidth="8.90625" defaultRowHeight="11" x14ac:dyDescent="0.2"/>
  <cols>
    <col min="1" max="1" width="47.90625" style="378" customWidth="1"/>
    <col min="2" max="8" width="24.08984375" style="378" customWidth="1"/>
    <col min="9" max="14" width="24.08984375" style="379" customWidth="1"/>
    <col min="15" max="20" width="24.08984375" style="378" customWidth="1"/>
    <col min="21" max="22" width="24.08984375" style="379" customWidth="1"/>
    <col min="23" max="26" width="24.08984375" style="378" customWidth="1"/>
    <col min="27" max="16384" width="8.90625" style="378"/>
  </cols>
  <sheetData>
    <row r="1" spans="1:26" ht="13" x14ac:dyDescent="0.2">
      <c r="A1" s="571" t="s">
        <v>505</v>
      </c>
      <c r="B1" s="572"/>
      <c r="C1" s="572"/>
      <c r="D1" s="572"/>
      <c r="E1" s="572"/>
      <c r="F1" s="572"/>
      <c r="G1" s="572"/>
      <c r="H1" s="572"/>
      <c r="I1" s="572"/>
      <c r="J1"/>
      <c r="K1" s="573" t="s">
        <v>506</v>
      </c>
      <c r="L1" s="573"/>
      <c r="M1" s="573"/>
      <c r="N1" s="573"/>
      <c r="O1" s="573"/>
      <c r="P1" s="573"/>
      <c r="Q1" s="573"/>
      <c r="R1" s="573"/>
      <c r="S1" s="574" t="s">
        <v>575</v>
      </c>
      <c r="T1" s="574"/>
      <c r="U1" s="578"/>
      <c r="V1" s="578"/>
      <c r="W1" s="574"/>
      <c r="X1" s="574"/>
      <c r="Y1" s="574"/>
      <c r="Z1" s="574"/>
    </row>
    <row r="2" spans="1:26" ht="33" x14ac:dyDescent="0.2">
      <c r="A2" s="576"/>
      <c r="B2" s="576" t="s">
        <v>507</v>
      </c>
      <c r="C2" s="576" t="s">
        <v>508</v>
      </c>
      <c r="D2" s="576" t="s">
        <v>509</v>
      </c>
      <c r="E2" s="576" t="s">
        <v>510</v>
      </c>
      <c r="F2" s="576" t="s">
        <v>511</v>
      </c>
      <c r="G2" s="576" t="s">
        <v>512</v>
      </c>
      <c r="H2" s="576" t="s">
        <v>513</v>
      </c>
      <c r="I2" s="576" t="s">
        <v>514</v>
      </c>
      <c r="J2" s="575"/>
      <c r="K2" s="577" t="s">
        <v>515</v>
      </c>
      <c r="L2" s="577" t="s">
        <v>516</v>
      </c>
      <c r="M2" s="577" t="s">
        <v>573</v>
      </c>
      <c r="N2" s="577" t="s">
        <v>574</v>
      </c>
      <c r="O2" s="577" t="s">
        <v>517</v>
      </c>
      <c r="P2" s="577" t="s">
        <v>518</v>
      </c>
      <c r="Q2" s="577" t="s">
        <v>519</v>
      </c>
      <c r="R2" s="577" t="s">
        <v>520</v>
      </c>
      <c r="S2" s="578" t="s">
        <v>521</v>
      </c>
      <c r="T2" s="578" t="s">
        <v>522</v>
      </c>
      <c r="U2" s="578" t="s">
        <v>573</v>
      </c>
      <c r="V2" s="578" t="s">
        <v>574</v>
      </c>
      <c r="W2" s="578" t="s">
        <v>517</v>
      </c>
      <c r="X2" s="578" t="s">
        <v>518</v>
      </c>
      <c r="Y2" s="578" t="s">
        <v>519</v>
      </c>
      <c r="Z2" s="578" t="s">
        <v>520</v>
      </c>
    </row>
    <row r="3" spans="1:26" ht="13" x14ac:dyDescent="0.2">
      <c r="A3" t="s">
        <v>881</v>
      </c>
      <c r="B3"/>
      <c r="C3"/>
      <c r="D3"/>
      <c r="E3"/>
      <c r="F3"/>
      <c r="G3"/>
      <c r="H3"/>
      <c r="I3"/>
      <c r="J3"/>
      <c r="K3"/>
      <c r="L3"/>
      <c r="M3" s="186">
        <f>波及効果シート!D53</f>
        <v>0.2</v>
      </c>
      <c r="N3" s="186">
        <f>波及効果シート!D54</f>
        <v>0.15</v>
      </c>
      <c r="O3" s="579"/>
      <c r="P3" s="579"/>
      <c r="Q3" s="579"/>
      <c r="R3" s="186"/>
      <c r="S3"/>
      <c r="T3"/>
      <c r="U3" s="186">
        <f>波及効果シート!D53</f>
        <v>0.2</v>
      </c>
      <c r="V3" s="186">
        <f>波及効果シート!D54</f>
        <v>0.15</v>
      </c>
      <c r="W3" s="579"/>
      <c r="X3" s="579"/>
      <c r="Y3" s="579"/>
      <c r="Z3" s="186"/>
    </row>
    <row r="4" spans="1:26" ht="13" x14ac:dyDescent="0.2">
      <c r="A4" t="str">
        <f>'（詳細設定）地域内経済効果の按分比率'!A3</f>
        <v>建設業</v>
      </c>
      <c r="B4" s="579">
        <f t="shared" ref="B4:B17" si="0">MAX($K4-O4-P4-M4,0)</f>
        <v>9.92056550331082E-2</v>
      </c>
      <c r="C4" s="579">
        <f t="shared" ref="C4:C17" si="1">MAX($L4-Q4-R4-N4,0)</f>
        <v>3.2870000362654708E-2</v>
      </c>
      <c r="D4" s="579">
        <f>O4+Q4</f>
        <v>1.3057809469373637E-2</v>
      </c>
      <c r="E4" s="579">
        <f>P4+R4</f>
        <v>6.3506165233209585E-3</v>
      </c>
      <c r="F4" s="579">
        <f>MAX(S4-W4-X4-U4,0)</f>
        <v>8.1679427106096936E-2</v>
      </c>
      <c r="G4" s="579">
        <f>MAX(T4-Y4-Z4-V4,0)</f>
        <v>7.4170209261148812E-2</v>
      </c>
      <c r="H4" s="579">
        <f>W4+Y4</f>
        <v>1.6969887233812597E-2</v>
      </c>
      <c r="I4" s="579">
        <f>X4+Z4</f>
        <v>5.9513669766058912E-3</v>
      </c>
      <c r="J4" s="579">
        <f t="shared" ref="J4:J40" si="2">SUM(B4:I4)</f>
        <v>0.33025497196612169</v>
      </c>
      <c r="K4" s="580">
        <f>VLOOKUP($A4,'（詳細設定）地域内経済効果の按分比率'!$A$3:$C$16,2,FALSE)</f>
        <v>0.14221302433479238</v>
      </c>
      <c r="L4" s="580">
        <f>VLOOKUP($A4,'（詳細設定）地域内経済効果の按分比率'!$A$3:$C$16,3,FALSE)</f>
        <v>4.4369014024263048E-2</v>
      </c>
      <c r="M4" s="596">
        <f t="shared" ref="M4:M17" si="3">K4*$M$3</f>
        <v>2.8442604866958477E-2</v>
      </c>
      <c r="N4" s="596">
        <f t="shared" ref="N4:N17" si="4">L4*$N$3</f>
        <v>6.6553521036394571E-3</v>
      </c>
      <c r="O4" s="1346">
        <f>IF(K4&gt;0,K4*$D$58*(1+$D$56),0)</f>
        <v>8.7184165968594834E-3</v>
      </c>
      <c r="P4" s="1346">
        <f>IF(K4&gt;0,K4*$D$59*(1+$D$57),0)</f>
        <v>5.8463478378662261E-3</v>
      </c>
      <c r="Q4" s="1385">
        <f>IF(L4&gt;0,L4*$D$54*$D$60*(1+$D$62)+L4*$D$68*(1+$D$69),0)</f>
        <v>4.339392872514153E-3</v>
      </c>
      <c r="R4" s="1385">
        <f>IF(L4&gt;0,L4*$D$54*$D$61*(1+$D$63),0)</f>
        <v>5.0426868545473246E-4</v>
      </c>
      <c r="S4" s="580">
        <v>0.11708887311731032</v>
      </c>
      <c r="T4" s="580">
        <v>0.10011740245154821</v>
      </c>
      <c r="U4" s="596">
        <f t="shared" ref="U4:U17" si="5">S4*$M$3</f>
        <v>2.3417774623462066E-2</v>
      </c>
      <c r="V4" s="596">
        <f t="shared" ref="V4:V17" si="6">T4*$N$3</f>
        <v>1.5017610367732231E-2</v>
      </c>
      <c r="W4" s="1346">
        <f>IF(S4&gt;0,S4*$D$58*(1+$D$56),0)</f>
        <v>7.1781721784520604E-3</v>
      </c>
      <c r="X4" s="1346">
        <f>IF(S4&gt;0,S4*$D$59*(1+$D$57),0)</f>
        <v>4.8134992092992643E-3</v>
      </c>
      <c r="Y4" s="1385">
        <f t="shared" ref="Y4:Y17" si="7">IF(T4&gt;0,T4*$D$54*$D$60*(1+$D$62)+T4*$D$68*(1+$D$69),0)</f>
        <v>9.7917150553605368E-3</v>
      </c>
      <c r="Z4" s="1385">
        <f>IF(T4&gt;0,T4*$D$54*$D$61*(1+$D$63),0)</f>
        <v>1.137867767306627E-3</v>
      </c>
    </row>
    <row r="5" spans="1:26" ht="13" x14ac:dyDescent="0.2">
      <c r="A5" t="str">
        <f>'（詳細設定）地域内経済効果の按分比率'!A4</f>
        <v>非鉄金属製造業</v>
      </c>
      <c r="B5" s="579">
        <f t="shared" si="0"/>
        <v>4.9726415476346514E-2</v>
      </c>
      <c r="C5" s="579">
        <f t="shared" si="1"/>
        <v>2.5502600530522352E-2</v>
      </c>
      <c r="D5" s="579">
        <f>O5+Q5</f>
        <v>7.7368416728691991E-3</v>
      </c>
      <c r="E5" s="579">
        <f>P5+R5</f>
        <v>3.3217003160051157E-3</v>
      </c>
      <c r="F5" s="579">
        <f t="shared" ref="F5:F45" si="8">MAX(S5-W5-X5-U5,0)</f>
        <v>5.8613889650939645E-2</v>
      </c>
      <c r="G5" s="579">
        <f t="shared" ref="G5:G45" si="9">MAX(T5-Y5-Z5-V5,0)</f>
        <v>6.2624471929355816E-2</v>
      </c>
      <c r="H5" s="579">
        <f>W5+Y5</f>
        <v>1.3418604297212998E-2</v>
      </c>
      <c r="I5" s="579">
        <f>X5+Z5</f>
        <v>4.4149513101677095E-3</v>
      </c>
      <c r="J5" s="579">
        <f t="shared" si="2"/>
        <v>0.22535947518341937</v>
      </c>
      <c r="K5" s="580">
        <f>VLOOKUP($A5,'（詳細設定）地域内経済効果の按分比率'!$A$3:$C$16,2,FALSE)</f>
        <v>7.1283677647807367E-2</v>
      </c>
      <c r="L5" s="580">
        <f>VLOOKUP($A5,'（詳細設定）地域内経済効果の按分比率'!$A$3:$C$16,3,FALSE)</f>
        <v>3.442425397352622E-2</v>
      </c>
      <c r="M5" s="596">
        <f t="shared" si="3"/>
        <v>1.4256735529561474E-2</v>
      </c>
      <c r="N5" s="596">
        <f t="shared" si="4"/>
        <v>5.163638096028933E-3</v>
      </c>
      <c r="O5" s="1346">
        <f t="shared" ref="O5:O17" si="10">IF(K5&gt;0,K5*$D$58*(1+$D$56),0)</f>
        <v>4.3700694869322175E-3</v>
      </c>
      <c r="P5" s="1346">
        <f t="shared" ref="P5:P17" si="11">IF(K5&gt;0,K5*$D$59*(1+$D$57),0)</f>
        <v>2.9304571549671633E-3</v>
      </c>
      <c r="Q5" s="1385">
        <f t="shared" ref="Q5:Q17" si="12">IF(L5&gt;0,L5*$D$54*$D$60*(1+$D$62)+L5*$D$68*(1+$D$69),0)</f>
        <v>3.3667721859369816E-3</v>
      </c>
      <c r="R5" s="1385">
        <f t="shared" ref="R5:R44" si="13">IF(L5&gt;0,L5*$D$54*$D$61*(1+$D$63),0)</f>
        <v>3.9124316103795239E-4</v>
      </c>
      <c r="S5" s="580">
        <v>8.402402577256339E-2</v>
      </c>
      <c r="T5" s="580">
        <v>8.4532584199559377E-2</v>
      </c>
      <c r="U5" s="596">
        <f t="shared" si="5"/>
        <v>1.6804805154512679E-2</v>
      </c>
      <c r="V5" s="596">
        <f t="shared" si="6"/>
        <v>1.2679887629933906E-2</v>
      </c>
      <c r="W5" s="1346">
        <f>IF(S5&gt;0,S5*$D$58*(1+$D$56),0)</f>
        <v>5.1511207518230512E-3</v>
      </c>
      <c r="X5" s="1346">
        <f>IF(S5&gt;0,S5*$D$59*(1+$D$57),0)</f>
        <v>3.4542102152880089E-3</v>
      </c>
      <c r="Y5" s="1385">
        <f t="shared" si="7"/>
        <v>8.2674835453899458E-3</v>
      </c>
      <c r="Z5" s="1385">
        <f t="shared" ref="Z5:Z17" si="14">IF(T5&gt;0,T5*$D$54*$D$61*(1+$D$63),0)</f>
        <v>9.6074109487970108E-4</v>
      </c>
    </row>
    <row r="6" spans="1:26" ht="13" x14ac:dyDescent="0.2">
      <c r="A6" t="str">
        <f>'（詳細設定）地域内経済効果の按分比率'!A8</f>
        <v>はん用機械器具製造業</v>
      </c>
      <c r="B6" s="579">
        <f t="shared" si="0"/>
        <v>0.12035066439076711</v>
      </c>
      <c r="C6" s="579">
        <f t="shared" si="1"/>
        <v>5.17034457439845E-2</v>
      </c>
      <c r="D6" s="579">
        <f t="shared" ref="D6:E37" si="15">O6+Q6</f>
        <v>1.7402412098426419E-2</v>
      </c>
      <c r="E6" s="579">
        <f t="shared" si="15"/>
        <v>7.8856553473945334E-3</v>
      </c>
      <c r="F6" s="579">
        <f t="shared" si="8"/>
        <v>6.9107282430702549E-2</v>
      </c>
      <c r="G6" s="579">
        <f t="shared" si="9"/>
        <v>6.5758508258294962E-2</v>
      </c>
      <c r="H6" s="579">
        <f t="shared" ref="H6:I37" si="16">W6+Y6</f>
        <v>1.4754532814500761E-2</v>
      </c>
      <c r="I6" s="579">
        <f t="shared" si="16"/>
        <v>5.0814239267871235E-3</v>
      </c>
      <c r="J6" s="579">
        <f t="shared" si="2"/>
        <v>0.35204392501085802</v>
      </c>
      <c r="K6" s="580">
        <f>VLOOKUP($A6,'（詳細設定）地域内経済効果の按分比率'!$A$3:$C$16,2,FALSE)</f>
        <v>0.17252476139591646</v>
      </c>
      <c r="L6" s="580">
        <f>VLOOKUP($A6,'（詳細設定）地域内経済効果の按分比率'!$A$3:$C$16,3,FALSE)</f>
        <v>6.9791021722163962E-2</v>
      </c>
      <c r="M6" s="596">
        <f t="shared" si="3"/>
        <v>3.4504952279183293E-2</v>
      </c>
      <c r="N6" s="596">
        <f t="shared" si="4"/>
        <v>1.0468653258324594E-2</v>
      </c>
      <c r="O6" s="1346">
        <f t="shared" si="10"/>
        <v>1.0576687684964677E-2</v>
      </c>
      <c r="P6" s="1346">
        <f t="shared" si="11"/>
        <v>7.0924570410014071E-3</v>
      </c>
      <c r="Q6" s="1385">
        <f t="shared" si="12"/>
        <v>6.8257244134617432E-3</v>
      </c>
      <c r="R6" s="1385">
        <f t="shared" si="13"/>
        <v>7.9319830639312588E-4</v>
      </c>
      <c r="S6" s="580">
        <v>9.9066486025912129E-2</v>
      </c>
      <c r="T6" s="580">
        <v>8.8763010128889056E-2</v>
      </c>
      <c r="U6" s="596">
        <f t="shared" si="5"/>
        <v>1.9813297205182427E-2</v>
      </c>
      <c r="V6" s="596">
        <f t="shared" si="6"/>
        <v>1.3314451519333357E-2</v>
      </c>
      <c r="W6" s="1346">
        <f t="shared" ref="W6:W17" si="17">IF(S6&gt;0,S6*$D$58*(1+$D$56),0)</f>
        <v>6.0733037638491146E-3</v>
      </c>
      <c r="X6" s="1346">
        <f t="shared" ref="X6:X17" si="18">IF(S6&gt;0,S6*$D$59*(1+$D$57),0)</f>
        <v>4.0726026261780337E-3</v>
      </c>
      <c r="Y6" s="1385">
        <f t="shared" si="7"/>
        <v>8.6812290506516464E-3</v>
      </c>
      <c r="Z6" s="1385">
        <f t="shared" si="14"/>
        <v>1.0088213006090895E-3</v>
      </c>
    </row>
    <row r="7" spans="1:26" ht="13" x14ac:dyDescent="0.2">
      <c r="A7" t="str">
        <f>'（詳細設定）地域内経済効果の按分比率'!A5</f>
        <v>生産用機械器具製造業</v>
      </c>
      <c r="B7" s="579">
        <f t="shared" si="0"/>
        <v>0.1039645362546809</v>
      </c>
      <c r="C7" s="579">
        <f t="shared" si="1"/>
        <v>5.2142579419401966E-2</v>
      </c>
      <c r="D7" s="579">
        <f t="shared" si="15"/>
        <v>1.602033525042686E-2</v>
      </c>
      <c r="E7" s="579">
        <f t="shared" si="15"/>
        <v>6.9267315054751203E-3</v>
      </c>
      <c r="F7" s="579">
        <f t="shared" si="8"/>
        <v>6.2948787955390204E-2</v>
      </c>
      <c r="G7" s="579">
        <f t="shared" si="9"/>
        <v>5.9537278922936213E-2</v>
      </c>
      <c r="H7" s="579">
        <f t="shared" si="16"/>
        <v>1.3392003533220119E-2</v>
      </c>
      <c r="I7" s="579">
        <f t="shared" si="16"/>
        <v>4.6230522288156295E-3</v>
      </c>
      <c r="J7" s="579">
        <f t="shared" si="2"/>
        <v>0.31955530507034702</v>
      </c>
      <c r="K7" s="580">
        <f>VLOOKUP($A7,'（詳細設定）地域内経済効果の按分比率'!$A$3:$C$16,2,FALSE)</f>
        <v>0.14903496297069016</v>
      </c>
      <c r="L7" s="580">
        <f>VLOOKUP($A7,'（詳細設定）地域内経済効果の按分比率'!$A$3:$C$16,3,FALSE)</f>
        <v>7.0383778886391454E-2</v>
      </c>
      <c r="M7" s="596">
        <f t="shared" si="3"/>
        <v>2.9806992594138035E-2</v>
      </c>
      <c r="N7" s="596">
        <f t="shared" si="4"/>
        <v>1.0557566832958718E-2</v>
      </c>
      <c r="O7" s="1346">
        <f t="shared" si="10"/>
        <v>9.1366378062330417E-3</v>
      </c>
      <c r="P7" s="1346">
        <f t="shared" si="11"/>
        <v>6.1267963156381704E-3</v>
      </c>
      <c r="Q7" s="1385">
        <f t="shared" si="12"/>
        <v>6.8836974441938183E-3</v>
      </c>
      <c r="R7" s="1385">
        <f t="shared" si="13"/>
        <v>7.999351898369503E-4</v>
      </c>
      <c r="S7" s="580">
        <v>9.0238177555079596E-2</v>
      </c>
      <c r="T7" s="580">
        <v>8.0365388936821755E-2</v>
      </c>
      <c r="U7" s="596">
        <f t="shared" si="5"/>
        <v>1.804763551101592E-2</v>
      </c>
      <c r="V7" s="596">
        <f t="shared" si="6"/>
        <v>1.2054808340523263E-2</v>
      </c>
      <c r="W7" s="1346">
        <f t="shared" si="17"/>
        <v>5.5320813866841061E-3</v>
      </c>
      <c r="X7" s="1346">
        <f t="shared" si="18"/>
        <v>3.7096727019893623E-3</v>
      </c>
      <c r="Y7" s="1385">
        <f t="shared" si="7"/>
        <v>7.8599221465360126E-3</v>
      </c>
      <c r="Z7" s="1385">
        <f t="shared" si="14"/>
        <v>9.1337952682626726E-4</v>
      </c>
    </row>
    <row r="8" spans="1:26" ht="13" x14ac:dyDescent="0.2">
      <c r="A8" t="str">
        <f>'（詳細設定）地域内経済効果の按分比率'!A6</f>
        <v>業務用機械器具製造業</v>
      </c>
      <c r="B8" s="579">
        <f t="shared" si="0"/>
        <v>9.6532508338086867E-2</v>
      </c>
      <c r="C8" s="579">
        <f t="shared" si="1"/>
        <v>5.6239182839011567E-2</v>
      </c>
      <c r="D8" s="579">
        <f t="shared" si="15"/>
        <v>1.5908012433783043E-2</v>
      </c>
      <c r="E8" s="579">
        <f t="shared" si="15"/>
        <v>6.5515974603623708E-3</v>
      </c>
      <c r="F8" s="579">
        <f t="shared" si="8"/>
        <v>4.7018000081430575E-2</v>
      </c>
      <c r="G8" s="579">
        <f t="shared" si="9"/>
        <v>4.7336175043257586E-2</v>
      </c>
      <c r="H8" s="579">
        <f t="shared" si="16"/>
        <v>1.03812190665821E-2</v>
      </c>
      <c r="I8" s="579">
        <f t="shared" si="16"/>
        <v>3.4970445827742546E-3</v>
      </c>
      <c r="J8" s="579">
        <f t="shared" si="2"/>
        <v>0.28346373984528844</v>
      </c>
      <c r="K8" s="580">
        <f>VLOOKUP($A8,'（詳細設定）地域内経済効果の按分比率'!$A$3:$C$16,2,FALSE)</f>
        <v>0.13838102225927898</v>
      </c>
      <c r="L8" s="580">
        <f>VLOOKUP($A8,'（詳細設定）地域内経済効果の按分比率'!$A$3:$C$16,3,FALSE)</f>
        <v>7.5913509722141975E-2</v>
      </c>
      <c r="M8" s="596">
        <f t="shared" si="3"/>
        <v>2.7676204451855799E-2</v>
      </c>
      <c r="N8" s="596">
        <f t="shared" si="4"/>
        <v>1.1387026458321296E-2</v>
      </c>
      <c r="O8" s="1346">
        <f t="shared" si="10"/>
        <v>8.4834944394085177E-3</v>
      </c>
      <c r="P8" s="1346">
        <f t="shared" si="11"/>
        <v>5.6888150299277919E-3</v>
      </c>
      <c r="Q8" s="1385">
        <f t="shared" si="12"/>
        <v>7.4245179943745274E-3</v>
      </c>
      <c r="R8" s="1385">
        <f t="shared" si="13"/>
        <v>8.6278243043457869E-4</v>
      </c>
      <c r="S8" s="580">
        <v>6.7401117280282322E-2</v>
      </c>
      <c r="T8" s="580">
        <v>6.3895935235080775E-2</v>
      </c>
      <c r="U8" s="596">
        <f t="shared" si="5"/>
        <v>1.3480223456056465E-2</v>
      </c>
      <c r="V8" s="596">
        <f t="shared" si="6"/>
        <v>9.5843902852621159E-3</v>
      </c>
      <c r="W8" s="1346">
        <f t="shared" si="17"/>
        <v>4.1320478366306855E-3</v>
      </c>
      <c r="X8" s="1346">
        <f t="shared" si="18"/>
        <v>2.7708459061646026E-3</v>
      </c>
      <c r="Y8" s="1385">
        <f t="shared" si="7"/>
        <v>6.2491712299514142E-3</v>
      </c>
      <c r="Z8" s="1385">
        <f t="shared" si="14"/>
        <v>7.2619867660965172E-4</v>
      </c>
    </row>
    <row r="9" spans="1:26" ht="13" x14ac:dyDescent="0.2">
      <c r="A9" t="str">
        <f>'（詳細設定）地域内経済効果の按分比率'!A7</f>
        <v>電気機械器具製造業</v>
      </c>
      <c r="B9" s="579">
        <f t="shared" si="0"/>
        <v>9.213398644050913E-2</v>
      </c>
      <c r="C9" s="579">
        <f t="shared" si="1"/>
        <v>4.6206443457752995E-2</v>
      </c>
      <c r="D9" s="579">
        <f t="shared" si="15"/>
        <v>1.4196970080016601E-2</v>
      </c>
      <c r="E9" s="579">
        <f t="shared" si="15"/>
        <v>6.1384702234965633E-3</v>
      </c>
      <c r="F9" s="579">
        <f t="shared" si="8"/>
        <v>0</v>
      </c>
      <c r="G9" s="579">
        <f t="shared" si="9"/>
        <v>0</v>
      </c>
      <c r="H9" s="579">
        <f t="shared" si="16"/>
        <v>0</v>
      </c>
      <c r="I9" s="579">
        <f t="shared" si="16"/>
        <v>0</v>
      </c>
      <c r="J9" s="579">
        <f t="shared" si="2"/>
        <v>0.15867587020177529</v>
      </c>
      <c r="K9" s="580">
        <f>VLOOKUP($A9,'（詳細設定）地域内経済効果の按分比率'!$A$3:$C$16,2,FALSE)</f>
        <v>0.132075664954309</v>
      </c>
      <c r="L9" s="580">
        <f>VLOOKUP($A9,'（詳細設定）地域内経済効果の按分比率'!$A$3:$C$16,3,FALSE)</f>
        <v>6.237098616273893E-2</v>
      </c>
      <c r="M9" s="596">
        <f t="shared" si="3"/>
        <v>2.6415132990861803E-2</v>
      </c>
      <c r="N9" s="596">
        <f t="shared" si="4"/>
        <v>9.3556479244108395E-3</v>
      </c>
      <c r="O9" s="1346">
        <f t="shared" si="10"/>
        <v>8.0969424197611141E-3</v>
      </c>
      <c r="P9" s="1346">
        <f t="shared" si="11"/>
        <v>5.4296031031769547E-3</v>
      </c>
      <c r="Q9" s="1385">
        <f t="shared" si="12"/>
        <v>6.1000276602554858E-3</v>
      </c>
      <c r="R9" s="1385">
        <f t="shared" si="13"/>
        <v>7.088671203196083E-4</v>
      </c>
      <c r="S9" s="580">
        <v>0</v>
      </c>
      <c r="T9" s="580">
        <v>0</v>
      </c>
      <c r="U9" s="596">
        <f t="shared" si="5"/>
        <v>0</v>
      </c>
      <c r="V9" s="596">
        <f t="shared" si="6"/>
        <v>0</v>
      </c>
      <c r="W9" s="1346">
        <f t="shared" si="17"/>
        <v>0</v>
      </c>
      <c r="X9" s="1346">
        <f t="shared" si="18"/>
        <v>0</v>
      </c>
      <c r="Y9" s="1385">
        <f t="shared" si="7"/>
        <v>0</v>
      </c>
      <c r="Z9" s="1385">
        <f t="shared" si="14"/>
        <v>0</v>
      </c>
    </row>
    <row r="10" spans="1:26" ht="13" x14ac:dyDescent="0.2">
      <c r="A10" t="str">
        <f>'（詳細設定）地域内経済効果の按分比率'!A9</f>
        <v>その他輸送用機械器具製造業</v>
      </c>
      <c r="B10" s="579">
        <f t="shared" si="0"/>
        <v>9.393547613369102E-2</v>
      </c>
      <c r="C10" s="579">
        <f t="shared" si="1"/>
        <v>4.5435517675070508E-3</v>
      </c>
      <c r="D10" s="579">
        <f t="shared" si="15"/>
        <v>8.8550866440847698E-3</v>
      </c>
      <c r="E10" s="579">
        <f t="shared" si="15"/>
        <v>5.6054717819077051E-3</v>
      </c>
      <c r="F10" s="579">
        <f t="shared" si="8"/>
        <v>0</v>
      </c>
      <c r="G10" s="579">
        <f t="shared" si="9"/>
        <v>0</v>
      </c>
      <c r="H10" s="579">
        <f t="shared" si="16"/>
        <v>0</v>
      </c>
      <c r="I10" s="579">
        <f t="shared" si="16"/>
        <v>0</v>
      </c>
      <c r="J10" s="579">
        <f t="shared" si="2"/>
        <v>0.11293958632719055</v>
      </c>
      <c r="K10" s="580">
        <f>VLOOKUP($A10,'（詳細設定）地域内経済効果の按分比率'!$A$3:$C$16,2,FALSE)</f>
        <v>0.13465813162407547</v>
      </c>
      <c r="L10" s="580">
        <f>VLOOKUP($A10,'（詳細設定）地域内経済効果の按分比率'!$A$3:$C$16,3,FALSE)</f>
        <v>6.1330365034472445E-3</v>
      </c>
      <c r="M10" s="596">
        <f t="shared" si="3"/>
        <v>2.6931626324815095E-2</v>
      </c>
      <c r="N10" s="596">
        <f t="shared" si="4"/>
        <v>9.1995547551708661E-4</v>
      </c>
      <c r="O10" s="1346">
        <f t="shared" si="10"/>
        <v>8.2552613949734305E-3</v>
      </c>
      <c r="P10" s="1346">
        <f t="shared" si="11"/>
        <v>5.5357677705959374E-3</v>
      </c>
      <c r="Q10" s="1385">
        <f t="shared" si="12"/>
        <v>5.9982524911133942E-4</v>
      </c>
      <c r="R10" s="1385">
        <f t="shared" si="13"/>
        <v>6.9704011311768127E-5</v>
      </c>
      <c r="S10" s="580">
        <v>0</v>
      </c>
      <c r="T10" s="580">
        <v>0</v>
      </c>
      <c r="U10" s="596">
        <f t="shared" si="5"/>
        <v>0</v>
      </c>
      <c r="V10" s="596">
        <f t="shared" si="6"/>
        <v>0</v>
      </c>
      <c r="W10" s="1346">
        <f t="shared" si="17"/>
        <v>0</v>
      </c>
      <c r="X10" s="1346">
        <f>IF(S10&gt;0,S10*$D$59*(1+$D$57),0)</f>
        <v>0</v>
      </c>
      <c r="Y10" s="1385">
        <f t="shared" si="7"/>
        <v>0</v>
      </c>
      <c r="Z10" s="1385">
        <f t="shared" si="14"/>
        <v>0</v>
      </c>
    </row>
    <row r="11" spans="1:26" ht="13" x14ac:dyDescent="0.2">
      <c r="A11" t="str">
        <f>'（詳細設定）地域内経済効果の按分比率'!A10</f>
        <v>その他の学術研究、専門・技術サービス業</v>
      </c>
      <c r="B11" s="579">
        <f t="shared" si="0"/>
        <v>6.9758487661131574E-2</v>
      </c>
      <c r="C11" s="579">
        <f t="shared" si="1"/>
        <v>7.408323372856529E-2</v>
      </c>
      <c r="D11" s="579">
        <f t="shared" si="15"/>
        <v>1.5910765969726889E-2</v>
      </c>
      <c r="E11" s="579">
        <f t="shared" si="15"/>
        <v>5.2475126405762433E-3</v>
      </c>
      <c r="F11" s="579">
        <f t="shared" si="8"/>
        <v>7.8082994766298611E-2</v>
      </c>
      <c r="G11" s="579">
        <f t="shared" si="9"/>
        <v>0.11071162691575326</v>
      </c>
      <c r="H11" s="579">
        <f t="shared" si="16"/>
        <v>2.1477906355442552E-2</v>
      </c>
      <c r="I11" s="579">
        <f t="shared" si="16"/>
        <v>6.3000164858740418E-3</v>
      </c>
      <c r="J11" s="579">
        <f t="shared" si="2"/>
        <v>0.38157254452336847</v>
      </c>
      <c r="K11" s="580">
        <f>VLOOKUP($A11,'（詳細設定）地域内経済効果の按分比率'!$A$3:$C$16,2,FALSE)</f>
        <v>0.1</v>
      </c>
      <c r="L11" s="580">
        <f>VLOOKUP($A11,'（詳細設定）地域内経済効果の按分比率'!$A$3:$C$16,3,FALSE)</f>
        <v>0.1</v>
      </c>
      <c r="M11" s="596">
        <f t="shared" si="3"/>
        <v>2.0000000000000004E-2</v>
      </c>
      <c r="N11" s="596">
        <f t="shared" si="4"/>
        <v>1.4999999999999999E-2</v>
      </c>
      <c r="O11" s="1346">
        <f t="shared" si="10"/>
        <v>6.1305331474668075E-3</v>
      </c>
      <c r="P11" s="1346">
        <f t="shared" si="11"/>
        <v>4.1109791914016123E-3</v>
      </c>
      <c r="Q11" s="1385">
        <f t="shared" si="12"/>
        <v>9.780232822260081E-3</v>
      </c>
      <c r="R11" s="1385">
        <f t="shared" si="13"/>
        <v>1.1365334491746308E-3</v>
      </c>
      <c r="S11" s="580">
        <v>0.11193332508239758</v>
      </c>
      <c r="T11" s="580">
        <v>0.1494422170087652</v>
      </c>
      <c r="U11" s="596">
        <f t="shared" si="5"/>
        <v>2.2386665016479516E-2</v>
      </c>
      <c r="V11" s="596">
        <f t="shared" si="6"/>
        <v>2.2416332551314779E-2</v>
      </c>
      <c r="W11" s="1346">
        <f t="shared" si="17"/>
        <v>6.8621095972381608E-3</v>
      </c>
      <c r="X11" s="1346">
        <f t="shared" si="18"/>
        <v>4.6015557023812862E-3</v>
      </c>
      <c r="Y11" s="1385">
        <f t="shared" si="7"/>
        <v>1.461579675820439E-2</v>
      </c>
      <c r="Z11" s="1385">
        <f t="shared" si="14"/>
        <v>1.6984607834927556E-3</v>
      </c>
    </row>
    <row r="12" spans="1:26" ht="13" x14ac:dyDescent="0.2">
      <c r="A12" t="str">
        <f>'（詳細設定）地域内経済効果の按分比率'!A11</f>
        <v>追加する場合はこちらに入力　イニシャル①</v>
      </c>
      <c r="B12" s="579">
        <f t="shared" si="0"/>
        <v>0</v>
      </c>
      <c r="C12" s="579">
        <f t="shared" si="1"/>
        <v>0</v>
      </c>
      <c r="D12" s="579">
        <f t="shared" si="15"/>
        <v>0</v>
      </c>
      <c r="E12" s="579">
        <f t="shared" si="15"/>
        <v>0</v>
      </c>
      <c r="F12" s="579">
        <f t="shared" si="8"/>
        <v>8.1866943438114459E-2</v>
      </c>
      <c r="G12" s="579">
        <f t="shared" si="9"/>
        <v>6.9529094034910435E-2</v>
      </c>
      <c r="H12" s="579">
        <f t="shared" si="16"/>
        <v>1.6373661325239076E-2</v>
      </c>
      <c r="I12" s="579">
        <f t="shared" si="16"/>
        <v>5.891216851765739E-3</v>
      </c>
      <c r="J12" s="579">
        <f t="shared" si="2"/>
        <v>0.1736609156500297</v>
      </c>
      <c r="K12" s="580">
        <f>VLOOKUP($A12,'（詳細設定）地域内経済効果の按分比率'!$A$3:$C$16,2,FALSE)</f>
        <v>0</v>
      </c>
      <c r="L12" s="580">
        <f>VLOOKUP($A12,'（詳細設定）地域内経済効果の按分比率'!$A$3:$C$16,3,FALSE)</f>
        <v>0</v>
      </c>
      <c r="M12" s="596">
        <f t="shared" si="3"/>
        <v>0</v>
      </c>
      <c r="N12" s="596">
        <f t="shared" si="4"/>
        <v>0</v>
      </c>
      <c r="O12" s="1346">
        <f t="shared" si="10"/>
        <v>0</v>
      </c>
      <c r="P12" s="1346">
        <f t="shared" si="11"/>
        <v>0</v>
      </c>
      <c r="Q12" s="1385">
        <f t="shared" si="12"/>
        <v>0</v>
      </c>
      <c r="R12" s="1385">
        <f t="shared" si="13"/>
        <v>0</v>
      </c>
      <c r="S12" s="580">
        <v>0.1173576810262897</v>
      </c>
      <c r="T12" s="580">
        <v>9.3852671563527001E-2</v>
      </c>
      <c r="U12" s="596">
        <f t="shared" si="5"/>
        <v>2.347153620525794E-2</v>
      </c>
      <c r="V12" s="596">
        <f t="shared" si="6"/>
        <v>1.407790073452905E-2</v>
      </c>
      <c r="W12" s="1346">
        <f t="shared" si="17"/>
        <v>7.1946515364150537E-3</v>
      </c>
      <c r="X12" s="1346">
        <f t="shared" si="18"/>
        <v>4.8245498465022477E-3</v>
      </c>
      <c r="Y12" s="1385">
        <f t="shared" si="7"/>
        <v>9.1790097888240219E-3</v>
      </c>
      <c r="Z12" s="1385">
        <f t="shared" si="14"/>
        <v>1.0666670052634911E-3</v>
      </c>
    </row>
    <row r="13" spans="1:26" ht="13" x14ac:dyDescent="0.2">
      <c r="A13" t="str">
        <f>'（詳細設定）地域内経済効果の按分比率'!A12</f>
        <v>追加する場合はこちらに入力　イニシャル②</v>
      </c>
      <c r="B13" s="579">
        <f t="shared" si="0"/>
        <v>0</v>
      </c>
      <c r="C13" s="579">
        <f t="shared" si="1"/>
        <v>0</v>
      </c>
      <c r="D13" s="579">
        <f t="shared" si="15"/>
        <v>0</v>
      </c>
      <c r="E13" s="579">
        <f t="shared" si="15"/>
        <v>0</v>
      </c>
      <c r="F13" s="579">
        <f t="shared" si="8"/>
        <v>6.7141138808419862E-2</v>
      </c>
      <c r="G13" s="579">
        <f t="shared" si="9"/>
        <v>4.6261412663896148E-2</v>
      </c>
      <c r="H13" s="579">
        <f t="shared" si="16"/>
        <v>1.2007799150146169E-2</v>
      </c>
      <c r="I13" s="579">
        <f t="shared" si="16"/>
        <v>4.6664450591578106E-3</v>
      </c>
      <c r="J13" s="579">
        <f t="shared" si="2"/>
        <v>0.13007679568161998</v>
      </c>
      <c r="K13" s="580">
        <f>VLOOKUP($A13,'（詳細設定）地域内経済効果の按分比率'!$A$3:$C$16,2,FALSE)</f>
        <v>0</v>
      </c>
      <c r="L13" s="580">
        <f>VLOOKUP($A13,'（詳細設定）地域内経済効果の按分比率'!$A$3:$C$16,3,FALSE)</f>
        <v>0</v>
      </c>
      <c r="M13" s="596">
        <f t="shared" si="3"/>
        <v>0</v>
      </c>
      <c r="N13" s="596">
        <f t="shared" si="4"/>
        <v>0</v>
      </c>
      <c r="O13" s="1346">
        <f t="shared" si="10"/>
        <v>0</v>
      </c>
      <c r="P13" s="1346">
        <f t="shared" si="11"/>
        <v>0</v>
      </c>
      <c r="Q13" s="1385">
        <f t="shared" si="12"/>
        <v>0</v>
      </c>
      <c r="R13" s="1385">
        <f t="shared" si="13"/>
        <v>0</v>
      </c>
      <c r="S13" s="580">
        <v>9.6247985097632688E-2</v>
      </c>
      <c r="T13" s="580">
        <v>6.2445185415898642E-2</v>
      </c>
      <c r="U13" s="596">
        <f t="shared" si="5"/>
        <v>1.924959701952654E-2</v>
      </c>
      <c r="V13" s="596">
        <f t="shared" si="6"/>
        <v>9.3667778123847963E-3</v>
      </c>
      <c r="W13" s="1346">
        <f t="shared" si="17"/>
        <v>5.9005146301792846E-3</v>
      </c>
      <c r="X13" s="1346">
        <f t="shared" si="18"/>
        <v>3.9567346395070046E-3</v>
      </c>
      <c r="Y13" s="1385">
        <f t="shared" si="7"/>
        <v>6.1072845199668839E-3</v>
      </c>
      <c r="Z13" s="1385">
        <f t="shared" si="14"/>
        <v>7.097104196508063E-4</v>
      </c>
    </row>
    <row r="14" spans="1:26" ht="13" x14ac:dyDescent="0.2">
      <c r="A14" t="str">
        <f>'（詳細設定）地域内経済効果の按分比率'!A13</f>
        <v>追加する場合はこちらに入力　イニシャル③</v>
      </c>
      <c r="B14" s="579">
        <f t="shared" si="0"/>
        <v>0</v>
      </c>
      <c r="C14" s="579">
        <f t="shared" si="1"/>
        <v>0</v>
      </c>
      <c r="D14" s="579">
        <f t="shared" si="15"/>
        <v>0</v>
      </c>
      <c r="E14" s="579">
        <f t="shared" si="15"/>
        <v>0</v>
      </c>
      <c r="F14" s="579">
        <f t="shared" si="8"/>
        <v>7.036626239248539E-2</v>
      </c>
      <c r="G14" s="579">
        <f t="shared" si="9"/>
        <v>6.487961165668564E-2</v>
      </c>
      <c r="H14" s="579">
        <f t="shared" si="16"/>
        <v>1.4749145678425567E-2</v>
      </c>
      <c r="I14" s="579">
        <f t="shared" si="16"/>
        <v>5.1421342080818638E-3</v>
      </c>
      <c r="J14" s="579">
        <f t="shared" si="2"/>
        <v>0.15513715393567845</v>
      </c>
      <c r="K14" s="580">
        <f>VLOOKUP($A14,'（詳細設定）地域内経済効果の按分比率'!$A$3:$C$16,2,FALSE)</f>
        <v>0</v>
      </c>
      <c r="L14" s="580">
        <f>VLOOKUP($A14,'（詳細設定）地域内経済効果の按分比率'!$A$3:$C$16,3,FALSE)</f>
        <v>0</v>
      </c>
      <c r="M14" s="596">
        <f t="shared" si="3"/>
        <v>0</v>
      </c>
      <c r="N14" s="596">
        <f t="shared" si="4"/>
        <v>0</v>
      </c>
      <c r="O14" s="1346">
        <f t="shared" si="10"/>
        <v>0</v>
      </c>
      <c r="P14" s="1346">
        <f t="shared" si="11"/>
        <v>0</v>
      </c>
      <c r="Q14" s="1385">
        <f t="shared" si="12"/>
        <v>0</v>
      </c>
      <c r="R14" s="1385">
        <f t="shared" si="13"/>
        <v>0</v>
      </c>
      <c r="S14" s="580">
        <v>0.10087125560162115</v>
      </c>
      <c r="T14" s="580">
        <v>8.7576646416919465E-2</v>
      </c>
      <c r="U14" s="596">
        <f t="shared" si="5"/>
        <v>2.017425112032423E-2</v>
      </c>
      <c r="V14" s="596">
        <f t="shared" si="6"/>
        <v>1.313649696253792E-2</v>
      </c>
      <c r="W14" s="1346">
        <f t="shared" si="17"/>
        <v>6.1839457609233527E-3</v>
      </c>
      <c r="X14" s="1346">
        <f t="shared" si="18"/>
        <v>4.1467963278881788E-3</v>
      </c>
      <c r="Y14" s="1385">
        <f t="shared" si="7"/>
        <v>8.5651999175022156E-3</v>
      </c>
      <c r="Z14" s="1385">
        <f t="shared" si="14"/>
        <v>9.9533788019368552E-4</v>
      </c>
    </row>
    <row r="15" spans="1:26" ht="13" x14ac:dyDescent="0.2">
      <c r="A15" t="str">
        <f>'（詳細設定）地域内経済効果の按分比率'!A14</f>
        <v>追加する場合はこちらに入力　イニシャル④</v>
      </c>
      <c r="B15" s="579">
        <f t="shared" si="0"/>
        <v>0</v>
      </c>
      <c r="C15" s="579">
        <f t="shared" si="1"/>
        <v>0</v>
      </c>
      <c r="D15" s="579">
        <f t="shared" si="15"/>
        <v>0</v>
      </c>
      <c r="E15" s="579">
        <f t="shared" si="15"/>
        <v>0</v>
      </c>
      <c r="F15" s="579">
        <f t="shared" si="8"/>
        <v>0</v>
      </c>
      <c r="G15" s="579">
        <f t="shared" si="9"/>
        <v>0</v>
      </c>
      <c r="H15" s="579">
        <f t="shared" si="16"/>
        <v>0</v>
      </c>
      <c r="I15" s="579">
        <f t="shared" si="16"/>
        <v>0</v>
      </c>
      <c r="J15" s="579">
        <f t="shared" si="2"/>
        <v>0</v>
      </c>
      <c r="K15" s="580">
        <f>VLOOKUP($A15,'（詳細設定）地域内経済効果の按分比率'!$A$3:$C$16,2,FALSE)</f>
        <v>0</v>
      </c>
      <c r="L15" s="580">
        <f>VLOOKUP($A15,'（詳細設定）地域内経済効果の按分比率'!$A$3:$C$16,3,FALSE)</f>
        <v>0</v>
      </c>
      <c r="M15" s="596">
        <f t="shared" si="3"/>
        <v>0</v>
      </c>
      <c r="N15" s="596">
        <f t="shared" si="4"/>
        <v>0</v>
      </c>
      <c r="O15" s="1346">
        <f t="shared" si="10"/>
        <v>0</v>
      </c>
      <c r="P15" s="1346">
        <f t="shared" si="11"/>
        <v>0</v>
      </c>
      <c r="Q15" s="1385">
        <f t="shared" si="12"/>
        <v>0</v>
      </c>
      <c r="R15" s="1385">
        <f t="shared" si="13"/>
        <v>0</v>
      </c>
      <c r="S15" s="580">
        <v>0</v>
      </c>
      <c r="T15" s="580">
        <v>0</v>
      </c>
      <c r="U15" s="596">
        <f t="shared" si="5"/>
        <v>0</v>
      </c>
      <c r="V15" s="596">
        <f t="shared" si="6"/>
        <v>0</v>
      </c>
      <c r="W15" s="1346">
        <f t="shared" si="17"/>
        <v>0</v>
      </c>
      <c r="X15" s="1346">
        <f t="shared" si="18"/>
        <v>0</v>
      </c>
      <c r="Y15" s="1385">
        <f t="shared" si="7"/>
        <v>0</v>
      </c>
      <c r="Z15" s="1385">
        <f t="shared" si="14"/>
        <v>0</v>
      </c>
    </row>
    <row r="16" spans="1:26" ht="13" x14ac:dyDescent="0.2">
      <c r="A16" t="str">
        <f>'（詳細設定）地域内経済効果の按分比率'!A15</f>
        <v>追加する場合はこちらに入力　イニシャル⑤</v>
      </c>
      <c r="B16" s="579">
        <f t="shared" si="0"/>
        <v>0</v>
      </c>
      <c r="C16" s="579">
        <f t="shared" si="1"/>
        <v>0</v>
      </c>
      <c r="D16" s="579">
        <f t="shared" si="15"/>
        <v>0</v>
      </c>
      <c r="E16" s="579">
        <f t="shared" si="15"/>
        <v>0</v>
      </c>
      <c r="F16" s="579">
        <f t="shared" si="8"/>
        <v>7.3091314182005582E-2</v>
      </c>
      <c r="G16" s="579">
        <f t="shared" si="9"/>
        <v>5.6844298230267105E-2</v>
      </c>
      <c r="H16" s="579">
        <f t="shared" si="16"/>
        <v>1.3927832858248453E-2</v>
      </c>
      <c r="I16" s="579">
        <f t="shared" si="16"/>
        <v>5.1794536759465753E-3</v>
      </c>
      <c r="J16" s="579">
        <f t="shared" si="2"/>
        <v>0.14904289894646772</v>
      </c>
      <c r="K16" s="580">
        <f>VLOOKUP($A16,'（詳細設定）地域内経済効果の按分比率'!$A$3:$C$16,2,FALSE)</f>
        <v>0</v>
      </c>
      <c r="L16" s="580">
        <f>VLOOKUP($A16,'（詳細設定）地域内経済効果の按分比率'!$A$3:$C$16,3,FALSE)</f>
        <v>0</v>
      </c>
      <c r="M16" s="596">
        <f t="shared" si="3"/>
        <v>0</v>
      </c>
      <c r="N16" s="596">
        <f t="shared" si="4"/>
        <v>0</v>
      </c>
      <c r="O16" s="1346">
        <f t="shared" si="10"/>
        <v>0</v>
      </c>
      <c r="P16" s="1346">
        <f t="shared" si="11"/>
        <v>0</v>
      </c>
      <c r="Q16" s="1385">
        <f t="shared" si="12"/>
        <v>0</v>
      </c>
      <c r="R16" s="1385">
        <f t="shared" si="13"/>
        <v>0</v>
      </c>
      <c r="S16" s="580">
        <v>0.10477766452888713</v>
      </c>
      <c r="T16" s="580">
        <v>7.6730314498068233E-2</v>
      </c>
      <c r="U16" s="596">
        <f t="shared" si="5"/>
        <v>2.0955532905777428E-2</v>
      </c>
      <c r="V16" s="596">
        <f t="shared" si="6"/>
        <v>1.1509547174710234E-2</v>
      </c>
      <c r="W16" s="1346">
        <f t="shared" si="17"/>
        <v>6.4234294550849971E-3</v>
      </c>
      <c r="X16" s="1346">
        <f t="shared" si="18"/>
        <v>4.3073879860191389E-3</v>
      </c>
      <c r="Y16" s="1385">
        <f t="shared" si="7"/>
        <v>7.5044034031634546E-3</v>
      </c>
      <c r="Z16" s="1385">
        <f t="shared" si="14"/>
        <v>8.7206568992743657E-4</v>
      </c>
    </row>
    <row r="17" spans="1:26" ht="13" x14ac:dyDescent="0.2">
      <c r="A17" t="str">
        <f>'（詳細設定）地域内経済効果の按分比率'!A16</f>
        <v>追加する場合はこちらに入力　イニシャル⑥</v>
      </c>
      <c r="B17" s="579">
        <f t="shared" si="0"/>
        <v>0</v>
      </c>
      <c r="C17" s="579">
        <f t="shared" si="1"/>
        <v>0</v>
      </c>
      <c r="D17" s="579">
        <f t="shared" si="15"/>
        <v>0</v>
      </c>
      <c r="E17" s="579">
        <f t="shared" si="15"/>
        <v>0</v>
      </c>
      <c r="F17" s="579">
        <f t="shared" si="8"/>
        <v>8.5745146117992374E-2</v>
      </c>
      <c r="G17" s="579">
        <f t="shared" si="9"/>
        <v>6.9215306602088397E-2</v>
      </c>
      <c r="H17" s="579">
        <f t="shared" si="16"/>
        <v>1.6673061300543222E-2</v>
      </c>
      <c r="I17" s="579">
        <f t="shared" si="16"/>
        <v>6.1149516266885157E-3</v>
      </c>
      <c r="J17" s="579">
        <f t="shared" si="2"/>
        <v>0.1777484656473125</v>
      </c>
      <c r="K17" s="580">
        <f>VLOOKUP($A17,'（詳細設定）地域内経済効果の按分比率'!$A$3:$C$16,2,FALSE)</f>
        <v>0</v>
      </c>
      <c r="L17" s="580">
        <f>VLOOKUP($A17,'（詳細設定）地域内経済効果の按分比率'!$A$3:$C$16,3,FALSE)</f>
        <v>0</v>
      </c>
      <c r="M17" s="596">
        <f t="shared" si="3"/>
        <v>0</v>
      </c>
      <c r="N17" s="596">
        <f t="shared" si="4"/>
        <v>0</v>
      </c>
      <c r="O17" s="1346">
        <f t="shared" si="10"/>
        <v>0</v>
      </c>
      <c r="P17" s="1346">
        <f t="shared" si="11"/>
        <v>0</v>
      </c>
      <c r="Q17" s="1385">
        <f t="shared" si="12"/>
        <v>0</v>
      </c>
      <c r="R17" s="1385">
        <f t="shared" si="13"/>
        <v>0</v>
      </c>
      <c r="S17" s="580">
        <v>0.12291715172284093</v>
      </c>
      <c r="T17" s="580">
        <v>9.3429110904752657E-2</v>
      </c>
      <c r="U17" s="596">
        <f t="shared" si="5"/>
        <v>2.4583430344568186E-2</v>
      </c>
      <c r="V17" s="596">
        <f t="shared" si="6"/>
        <v>1.4014366635712898E-2</v>
      </c>
      <c r="W17" s="1346">
        <f t="shared" si="17"/>
        <v>7.5354767302908306E-3</v>
      </c>
      <c r="X17" s="1346">
        <f t="shared" si="18"/>
        <v>5.053098529989539E-3</v>
      </c>
      <c r="Y17" s="1385">
        <f t="shared" si="7"/>
        <v>9.1375845702523911E-3</v>
      </c>
      <c r="Z17" s="1385">
        <f t="shared" si="14"/>
        <v>1.0618530966989763E-3</v>
      </c>
    </row>
    <row r="18" spans="1:26" ht="13" x14ac:dyDescent="0.2">
      <c r="A18" t="s">
        <v>882</v>
      </c>
      <c r="B18" s="579"/>
      <c r="C18" s="579"/>
      <c r="D18" s="579"/>
      <c r="E18" s="579"/>
      <c r="F18" s="579"/>
      <c r="G18" s="579"/>
      <c r="H18" s="579"/>
      <c r="I18" s="579"/>
      <c r="J18" s="579"/>
      <c r="K18" s="580"/>
      <c r="L18" s="580"/>
      <c r="M18" s="596"/>
      <c r="N18" s="596"/>
      <c r="O18" s="580"/>
      <c r="P18" s="580"/>
      <c r="Q18" s="580"/>
      <c r="R18" s="580"/>
      <c r="S18" s="580"/>
      <c r="T18" s="580"/>
      <c r="U18" s="596"/>
      <c r="V18" s="596"/>
      <c r="W18" s="1346"/>
      <c r="X18" s="1346"/>
      <c r="Y18" s="1385"/>
      <c r="Z18" s="1385"/>
    </row>
    <row r="19" spans="1:26" ht="13" x14ac:dyDescent="0.2">
      <c r="A19" t="str">
        <f>'（詳細設定）地域内経済効果の按分比率'!A19</f>
        <v>食料品製造業</v>
      </c>
      <c r="B19" s="579">
        <f t="shared" ref="B19:B27" si="19">MAX($K19-O19-P19-M19,0)</f>
        <v>7.5432005555976095E-2</v>
      </c>
      <c r="C19" s="579">
        <f t="shared" ref="C19:C27" si="20">MAX($L19-Q19-R19-N19,0)</f>
        <v>3.0824597165248154E-2</v>
      </c>
      <c r="D19" s="579">
        <f t="shared" si="15"/>
        <v>1.0698499939299682E-2</v>
      </c>
      <c r="E19" s="579">
        <f t="shared" si="15"/>
        <v>4.9182182025536529E-3</v>
      </c>
      <c r="F19" s="579">
        <f t="shared" si="8"/>
        <v>8.6115807863201305E-2</v>
      </c>
      <c r="G19" s="579">
        <f t="shared" si="9"/>
        <v>7.3032018052384601E-2</v>
      </c>
      <c r="H19" s="579">
        <f t="shared" si="16"/>
        <v>1.7209505993133339E-2</v>
      </c>
      <c r="I19" s="579">
        <f t="shared" si="16"/>
        <v>6.1953486485218333E-3</v>
      </c>
      <c r="J19" s="579">
        <f t="shared" si="2"/>
        <v>0.30442600142031867</v>
      </c>
      <c r="K19" s="580">
        <f>VLOOKUP($A19,'（詳細設定）地域内経済効果の按分比率'!$A$19:$C$47,2,FALSE)</f>
        <v>0.10813308614487885</v>
      </c>
      <c r="L19" s="580">
        <f>VLOOKUP($A19,'（詳細設定）地域内経済効果の按分比率'!$A$19:$C$47,3,FALSE)</f>
        <v>4.1608061114322949E-2</v>
      </c>
      <c r="M19" s="596">
        <f t="shared" ref="M19:M27" si="21">K19*$M$3</f>
        <v>2.162661722897577E-2</v>
      </c>
      <c r="N19" s="596">
        <f t="shared" ref="N19:N27" si="22">L19*$N$3</f>
        <v>6.241209167148442E-3</v>
      </c>
      <c r="O19" s="1346">
        <f t="shared" ref="O19:O27" si="23">IF(K19&gt;0,K19*$D$58*(1+$D$56),0)</f>
        <v>6.6291346894906348E-3</v>
      </c>
      <c r="P19" s="1346">
        <f t="shared" ref="P19:P27" si="24">IF(K19&gt;0,K19*$D$59*(1+$D$57),0)</f>
        <v>4.4453286704363498E-3</v>
      </c>
      <c r="Q19" s="1385">
        <f t="shared" ref="Q19:Q27" si="25">IF(L19&gt;0,L19*$D$54*$D$60*(1+$D$62)+L19*$D$68*(1+$D$69),0)</f>
        <v>4.0693652498090468E-3</v>
      </c>
      <c r="R19" s="1385">
        <f t="shared" si="13"/>
        <v>4.7288953211730285E-4</v>
      </c>
      <c r="S19" s="580">
        <v>0.12344850175297561</v>
      </c>
      <c r="T19" s="580">
        <v>9.8581034299835973E-2</v>
      </c>
      <c r="U19" s="596">
        <f t="shared" ref="U19:U27" si="26">S19*$M$3</f>
        <v>2.4689700350595124E-2</v>
      </c>
      <c r="V19" s="596">
        <f t="shared" ref="V19:V27" si="27">T19*$N$3</f>
        <v>1.4787155144975396E-2</v>
      </c>
      <c r="W19" s="1346">
        <f t="shared" ref="W19:W27" si="28">IF(S19&gt;0,S19*$D$58*(1+$D$56),0)</f>
        <v>7.5680513200173122E-3</v>
      </c>
      <c r="X19" s="1346">
        <f t="shared" ref="X19:X27" si="29">IF(S19&gt;0,S19*$D$59*(1+$D$57),0)</f>
        <v>5.074942219161882E-3</v>
      </c>
      <c r="Y19" s="1385">
        <f t="shared" ref="Y19:Y27" si="30">IF(T19&gt;0,T19*$D$54*$D$60*(1+$D$62)+T19*$D$68*(1+$D$69),0)</f>
        <v>9.6414546731160254E-3</v>
      </c>
      <c r="Z19" s="1385">
        <f>IF(T19&gt;0,T19*$D$54*$D$61*(1+$D$63),0)</f>
        <v>1.1204064293599515E-3</v>
      </c>
    </row>
    <row r="20" spans="1:26" ht="13" x14ac:dyDescent="0.2">
      <c r="A20" t="str">
        <f>'（詳細設定）地域内経済効果の按分比率'!A20</f>
        <v>繊維工業</v>
      </c>
      <c r="B20" s="579">
        <f t="shared" si="19"/>
        <v>0.11371155412655845</v>
      </c>
      <c r="C20" s="579">
        <f t="shared" si="20"/>
        <v>2.2856336121310748E-2</v>
      </c>
      <c r="D20" s="579">
        <f t="shared" si="15"/>
        <v>1.3010648486531429E-2</v>
      </c>
      <c r="E20" s="579">
        <f t="shared" si="15"/>
        <v>7.0518496729472637E-3</v>
      </c>
      <c r="F20" s="579">
        <f t="shared" si="8"/>
        <v>7.0225260965554967E-2</v>
      </c>
      <c r="G20" s="579">
        <f t="shared" si="9"/>
        <v>5.3863946408093333E-2</v>
      </c>
      <c r="H20" s="579">
        <f t="shared" si="16"/>
        <v>1.3282501075214991E-2</v>
      </c>
      <c r="I20" s="579">
        <f t="shared" si="16"/>
        <v>4.9648300934169451E-3</v>
      </c>
      <c r="J20" s="579">
        <f t="shared" si="2"/>
        <v>0.29896692694962818</v>
      </c>
      <c r="K20" s="580">
        <f>VLOOKUP($A20,'（詳細設定）地域内経済効果の按分比率'!$A$19:$C$47,2,FALSE)</f>
        <v>0.16300748186935951</v>
      </c>
      <c r="L20" s="580">
        <f>VLOOKUP($A20,'（詳細設定）地域内経済効果の按分比率'!$A$19:$C$47,3,FALSE)</f>
        <v>3.0852238719835626E-2</v>
      </c>
      <c r="M20" s="596">
        <f t="shared" si="21"/>
        <v>3.2601496373871906E-2</v>
      </c>
      <c r="N20" s="596">
        <f t="shared" si="22"/>
        <v>4.627835807975344E-3</v>
      </c>
      <c r="O20" s="1346">
        <f t="shared" si="23"/>
        <v>9.9932277088520313E-3</v>
      </c>
      <c r="P20" s="1346">
        <f t="shared" si="24"/>
        <v>6.7012036600771251E-3</v>
      </c>
      <c r="Q20" s="1385">
        <f t="shared" si="25"/>
        <v>3.0174207776793973E-3</v>
      </c>
      <c r="R20" s="1385">
        <f t="shared" si="13"/>
        <v>3.506460128701388E-4</v>
      </c>
      <c r="S20" s="580">
        <v>0.1006691276145361</v>
      </c>
      <c r="T20" s="580">
        <v>7.2707337000766301E-2</v>
      </c>
      <c r="U20" s="596">
        <f t="shared" si="26"/>
        <v>2.0133825522907222E-2</v>
      </c>
      <c r="V20" s="596">
        <f t="shared" si="27"/>
        <v>1.0906100550114945E-2</v>
      </c>
      <c r="W20" s="1346">
        <f t="shared" si="28"/>
        <v>6.1715542376747966E-3</v>
      </c>
      <c r="X20" s="1346">
        <f t="shared" si="29"/>
        <v>4.1384868883991132E-3</v>
      </c>
      <c r="Y20" s="1385">
        <f t="shared" si="30"/>
        <v>7.1109468375401942E-3</v>
      </c>
      <c r="Z20" s="1385">
        <f t="shared" ref="Z20:Z27" si="31">IF(T20&gt;0,T20*$D$54*$D$61*(1+$D$63),0)</f>
        <v>8.263432050178317E-4</v>
      </c>
    </row>
    <row r="21" spans="1:26" ht="13" x14ac:dyDescent="0.2">
      <c r="A21" t="str">
        <f>'（詳細設定）地域内経済効果の按分比率'!A21</f>
        <v>木材・木製品製造業</v>
      </c>
      <c r="B21" s="579">
        <f t="shared" si="19"/>
        <v>8.847880364724782E-2</v>
      </c>
      <c r="C21" s="579">
        <f t="shared" si="20"/>
        <v>2.2255942349392748E-2</v>
      </c>
      <c r="D21" s="579">
        <f t="shared" si="15"/>
        <v>1.0713875418313399E-2</v>
      </c>
      <c r="E21" s="579">
        <f t="shared" si="15"/>
        <v>5.5556325272973512E-3</v>
      </c>
      <c r="F21" s="579">
        <f t="shared" si="8"/>
        <v>5.8246400068809323E-2</v>
      </c>
      <c r="G21" s="579">
        <f t="shared" si="9"/>
        <v>4.4223366961432135E-2</v>
      </c>
      <c r="H21" s="579">
        <f t="shared" si="16"/>
        <v>1.0957053149275047E-2</v>
      </c>
      <c r="I21" s="579">
        <f t="shared" si="16"/>
        <v>4.110997606640663E-3</v>
      </c>
      <c r="J21" s="579">
        <f t="shared" si="2"/>
        <v>0.2445420717284085</v>
      </c>
      <c r="K21" s="580">
        <f>VLOOKUP($A21,'（詳細設定）地域内経済効果の按分比率'!$A$19:$C$47,2,FALSE)</f>
        <v>0.12683589712703439</v>
      </c>
      <c r="L21" s="580">
        <f>VLOOKUP($A21,'（詳細設定）地域内経済効果の按分比率'!$A$19:$C$47,3,FALSE)</f>
        <v>3.0041807341910372E-2</v>
      </c>
      <c r="M21" s="596">
        <f t="shared" si="21"/>
        <v>2.536717942540688E-2</v>
      </c>
      <c r="N21" s="596">
        <f t="shared" si="22"/>
        <v>4.5062711012865556E-3</v>
      </c>
      <c r="O21" s="1346">
        <f t="shared" si="23"/>
        <v>7.7757167162597418E-3</v>
      </c>
      <c r="P21" s="1346">
        <f t="shared" si="24"/>
        <v>5.2141973381199394E-3</v>
      </c>
      <c r="Q21" s="1385">
        <f t="shared" si="25"/>
        <v>2.9381587020536567E-3</v>
      </c>
      <c r="R21" s="1385">
        <f t="shared" si="13"/>
        <v>3.4143518917741138E-4</v>
      </c>
      <c r="S21" s="580">
        <v>8.3497223093131012E-2</v>
      </c>
      <c r="T21" s="580">
        <v>5.9694163896061581E-2</v>
      </c>
      <c r="U21" s="596">
        <f t="shared" si="26"/>
        <v>1.6699444618626203E-2</v>
      </c>
      <c r="V21" s="596">
        <f t="shared" si="27"/>
        <v>8.9541245844092371E-3</v>
      </c>
      <c r="W21" s="1346">
        <f t="shared" si="28"/>
        <v>5.1188249389387055E-3</v>
      </c>
      <c r="X21" s="1346">
        <f t="shared" si="29"/>
        <v>3.4325534667567974E-3</v>
      </c>
      <c r="Y21" s="1385">
        <f t="shared" si="30"/>
        <v>5.8382282103363412E-3</v>
      </c>
      <c r="Z21" s="1385">
        <f t="shared" si="31"/>
        <v>6.7844413988386583E-4</v>
      </c>
    </row>
    <row r="22" spans="1:26" ht="13" x14ac:dyDescent="0.2">
      <c r="A22" t="str">
        <f>'（詳細設定）地域内経済効果の按分比率'!A22</f>
        <v>パルプ・紙・紙加工品製造業</v>
      </c>
      <c r="B22" s="579">
        <f t="shared" si="19"/>
        <v>7.7212512184166818E-2</v>
      </c>
      <c r="C22" s="579">
        <f t="shared" si="20"/>
        <v>1.7885530757044455E-2</v>
      </c>
      <c r="D22" s="579">
        <f t="shared" si="15"/>
        <v>9.146800493675002E-3</v>
      </c>
      <c r="E22" s="579">
        <f t="shared" si="15"/>
        <v>4.8246441463116714E-3</v>
      </c>
      <c r="F22" s="579">
        <f t="shared" si="8"/>
        <v>7.7726096510871576E-2</v>
      </c>
      <c r="G22" s="579">
        <f t="shared" si="9"/>
        <v>5.7969691462647452E-2</v>
      </c>
      <c r="H22" s="579">
        <f t="shared" si="16"/>
        <v>1.4483718811302126E-2</v>
      </c>
      <c r="I22" s="579">
        <f t="shared" si="16"/>
        <v>5.469853807884676E-3</v>
      </c>
      <c r="J22" s="579">
        <f t="shared" si="2"/>
        <v>0.26471884817390379</v>
      </c>
      <c r="K22" s="580">
        <f>VLOOKUP($A22,'（詳細設定）地域内経済効果の按分比率'!$A$19:$C$47,2,FALSE)</f>
        <v>0.1106854732276378</v>
      </c>
      <c r="L22" s="580">
        <f>VLOOKUP($A22,'（詳細設定）地域内経済効果の按分比率'!$A$19:$C$47,3,FALSE)</f>
        <v>2.4142481175397298E-2</v>
      </c>
      <c r="M22" s="596">
        <f t="shared" si="21"/>
        <v>2.2137094645527561E-2</v>
      </c>
      <c r="N22" s="596">
        <f t="shared" si="22"/>
        <v>3.6213721763095944E-3</v>
      </c>
      <c r="O22" s="1346">
        <f t="shared" si="23"/>
        <v>6.7856096256508338E-3</v>
      </c>
      <c r="P22" s="1346">
        <f t="shared" si="24"/>
        <v>4.5502567722925926E-3</v>
      </c>
      <c r="Q22" s="1385">
        <f t="shared" si="25"/>
        <v>2.3611908680241682E-3</v>
      </c>
      <c r="R22" s="1385">
        <f t="shared" si="13"/>
        <v>2.743873740190788E-4</v>
      </c>
      <c r="S22" s="580">
        <v>0.11142170525319377</v>
      </c>
      <c r="T22" s="580">
        <v>7.8249407517824471E-2</v>
      </c>
      <c r="U22" s="596">
        <f t="shared" si="26"/>
        <v>2.2284341050638756E-2</v>
      </c>
      <c r="V22" s="596">
        <f t="shared" si="27"/>
        <v>1.173741112767367E-2</v>
      </c>
      <c r="W22" s="1346">
        <f t="shared" si="28"/>
        <v>6.8307445740198088E-3</v>
      </c>
      <c r="X22" s="1346">
        <f t="shared" si="29"/>
        <v>4.5805231176636327E-3</v>
      </c>
      <c r="Y22" s="1385">
        <f t="shared" si="30"/>
        <v>7.6529742372823161E-3</v>
      </c>
      <c r="Z22" s="1385">
        <f t="shared" si="31"/>
        <v>8.8933069022104311E-4</v>
      </c>
    </row>
    <row r="23" spans="1:26" ht="13" x14ac:dyDescent="0.2">
      <c r="A23" t="str">
        <f>'（詳細設定）地域内経済効果の按分比率'!A23</f>
        <v>印刷・同関連業</v>
      </c>
      <c r="B23" s="579">
        <f t="shared" si="19"/>
        <v>6.9758487661131574E-2</v>
      </c>
      <c r="C23" s="579">
        <f t="shared" si="20"/>
        <v>7.408323372856529E-2</v>
      </c>
      <c r="D23" s="579">
        <f t="shared" si="15"/>
        <v>1.5910765969726889E-2</v>
      </c>
      <c r="E23" s="579">
        <f t="shared" si="15"/>
        <v>5.2475126405762433E-3</v>
      </c>
      <c r="F23" s="579">
        <f t="shared" si="8"/>
        <v>8.34442512554711E-2</v>
      </c>
      <c r="G23" s="579">
        <f t="shared" si="9"/>
        <v>6.5227954038739516E-2</v>
      </c>
      <c r="H23" s="579">
        <f t="shared" si="16"/>
        <v>1.5944455873557348E-2</v>
      </c>
      <c r="I23" s="579">
        <f t="shared" si="16"/>
        <v>5.9181850243667468E-3</v>
      </c>
      <c r="J23" s="579">
        <f t="shared" si="2"/>
        <v>0.33553484619213469</v>
      </c>
      <c r="K23" s="580">
        <f>VLOOKUP($A23,'（詳細設定）地域内経済効果の按分比率'!$A$19:$C$47,2,FALSE)</f>
        <v>0.1</v>
      </c>
      <c r="L23" s="580">
        <f>VLOOKUP($A23,'（詳細設定）地域内経済効果の按分比率'!$A$19:$C$47,3,FALSE)</f>
        <v>0.1</v>
      </c>
      <c r="M23" s="596">
        <f t="shared" si="21"/>
        <v>2.0000000000000004E-2</v>
      </c>
      <c r="N23" s="596">
        <f t="shared" si="22"/>
        <v>1.4999999999999999E-2</v>
      </c>
      <c r="O23" s="1346">
        <f t="shared" si="23"/>
        <v>6.1305331474668075E-3</v>
      </c>
      <c r="P23" s="1346">
        <f t="shared" si="24"/>
        <v>4.1109791914016123E-3</v>
      </c>
      <c r="Q23" s="1385">
        <f t="shared" si="25"/>
        <v>9.780232822260081E-3</v>
      </c>
      <c r="R23" s="1385">
        <f t="shared" si="13"/>
        <v>1.1365334491746308E-3</v>
      </c>
      <c r="S23" s="580">
        <v>0.11961877909512798</v>
      </c>
      <c r="T23" s="580">
        <v>8.8046850489449782E-2</v>
      </c>
      <c r="U23" s="596">
        <f t="shared" si="26"/>
        <v>2.3923755819025599E-2</v>
      </c>
      <c r="V23" s="596">
        <f t="shared" si="27"/>
        <v>1.3207027573417468E-2</v>
      </c>
      <c r="W23" s="1346">
        <f t="shared" si="28"/>
        <v>7.3332689030219163E-3</v>
      </c>
      <c r="X23" s="1346">
        <f t="shared" si="29"/>
        <v>4.9175031176093729E-3</v>
      </c>
      <c r="Y23" s="1385">
        <f t="shared" si="30"/>
        <v>8.6111869705354296E-3</v>
      </c>
      <c r="Z23" s="1385">
        <f t="shared" si="31"/>
        <v>1.0006819067573738E-3</v>
      </c>
    </row>
    <row r="24" spans="1:26" ht="13" x14ac:dyDescent="0.2">
      <c r="A24" t="str">
        <f>'（詳細設定）地域内経済効果の按分比率'!A24</f>
        <v>追加する場合はこちらに入力　O&amp;M（燃料）①</v>
      </c>
      <c r="B24" s="579">
        <f t="shared" si="19"/>
        <v>6.9758487661131574E-2</v>
      </c>
      <c r="C24" s="579">
        <f t="shared" si="20"/>
        <v>7.408323372856529E-2</v>
      </c>
      <c r="D24" s="579">
        <f t="shared" si="15"/>
        <v>1.5910765969726889E-2</v>
      </c>
      <c r="E24" s="579">
        <f t="shared" si="15"/>
        <v>5.2475126405762433E-3</v>
      </c>
      <c r="F24" s="579">
        <f t="shared" si="8"/>
        <v>6.2832440171653681E-2</v>
      </c>
      <c r="G24" s="579">
        <f t="shared" si="9"/>
        <v>6.2683204820482591E-2</v>
      </c>
      <c r="H24" s="579">
        <f t="shared" si="16"/>
        <v>1.3797093755993237E-2</v>
      </c>
      <c r="I24" s="579">
        <f t="shared" si="16"/>
        <v>4.6644582751525689E-3</v>
      </c>
      <c r="J24" s="579">
        <f t="shared" si="2"/>
        <v>0.30897719702328208</v>
      </c>
      <c r="K24" s="580">
        <f>VLOOKUP($A24,'（詳細設定）地域内経済効果の按分比率'!$A$19:$C$47,2,FALSE)</f>
        <v>0.1</v>
      </c>
      <c r="L24" s="580">
        <f>VLOOKUP($A24,'（詳細設定）地域内経済効果の按分比率'!$A$19:$C$47,3,FALSE)</f>
        <v>0.1</v>
      </c>
      <c r="M24" s="596">
        <f t="shared" si="21"/>
        <v>2.0000000000000004E-2</v>
      </c>
      <c r="N24" s="596">
        <f t="shared" si="22"/>
        <v>1.4999999999999999E-2</v>
      </c>
      <c r="O24" s="1346">
        <f t="shared" si="23"/>
        <v>6.1305331474668075E-3</v>
      </c>
      <c r="P24" s="1346">
        <f t="shared" si="24"/>
        <v>4.1109791914016123E-3</v>
      </c>
      <c r="Q24" s="1385">
        <f t="shared" si="25"/>
        <v>9.780232822260081E-3</v>
      </c>
      <c r="R24" s="1385">
        <f>IF(L24&gt;0,L24*$D$54*$D$61*(1+$D$63),0)</f>
        <v>1.1365334491746308E-3</v>
      </c>
      <c r="S24" s="580">
        <v>9.0071390992415387E-2</v>
      </c>
      <c r="T24" s="580">
        <v>8.4611863799235007E-2</v>
      </c>
      <c r="U24" s="596">
        <f t="shared" si="26"/>
        <v>1.8014278198483079E-2</v>
      </c>
      <c r="V24" s="596">
        <f t="shared" si="27"/>
        <v>1.269177956988525E-2</v>
      </c>
      <c r="W24" s="1346">
        <f t="shared" si="28"/>
        <v>5.5218564811744574E-3</v>
      </c>
      <c r="X24" s="1346">
        <f t="shared" si="29"/>
        <v>3.7028161411041829E-3</v>
      </c>
      <c r="Y24" s="1385">
        <f t="shared" si="30"/>
        <v>8.2752372748187784E-3</v>
      </c>
      <c r="Z24" s="1385">
        <f t="shared" si="31"/>
        <v>9.6164213404838629E-4</v>
      </c>
    </row>
    <row r="25" spans="1:26" ht="13" x14ac:dyDescent="0.2">
      <c r="A25" t="str">
        <f>'（詳細設定）地域内経済効果の按分比率'!A25</f>
        <v>追加する場合はこちらに入力　O&amp;M（燃料）②</v>
      </c>
      <c r="B25" s="579">
        <f t="shared" si="19"/>
        <v>6.9758487661131574E-2</v>
      </c>
      <c r="C25" s="579">
        <f t="shared" si="20"/>
        <v>7.408323372856529E-2</v>
      </c>
      <c r="D25" s="579">
        <f t="shared" ref="D25" si="32">O25+Q25</f>
        <v>1.5910765969726889E-2</v>
      </c>
      <c r="E25" s="579">
        <f t="shared" ref="E25" si="33">P25+R25</f>
        <v>5.2475126405762433E-3</v>
      </c>
      <c r="F25" s="579">
        <f t="shared" ref="F25" si="34">MAX(S25-W25-X25-U25,0)</f>
        <v>6.2832440171653681E-2</v>
      </c>
      <c r="G25" s="579">
        <f t="shared" ref="G25" si="35">MAX(T25-Y25-Z25-V25,0)</f>
        <v>6.2683204820482591E-2</v>
      </c>
      <c r="H25" s="579">
        <f t="shared" ref="H25" si="36">W25+Y25</f>
        <v>1.3797093755993237E-2</v>
      </c>
      <c r="I25" s="579">
        <f t="shared" ref="I25" si="37">X25+Z25</f>
        <v>4.6644582751525689E-3</v>
      </c>
      <c r="J25" s="579">
        <f t="shared" ref="J25" si="38">SUM(B25:I25)</f>
        <v>0.30897719702328208</v>
      </c>
      <c r="K25" s="580">
        <f>VLOOKUP($A25,'（詳細設定）地域内経済効果の按分比率'!$A$19:$C$47,2,FALSE)</f>
        <v>0.1</v>
      </c>
      <c r="L25" s="580">
        <f>VLOOKUP($A25,'（詳細設定）地域内経済効果の按分比率'!$A$19:$C$47,3,FALSE)</f>
        <v>0.1</v>
      </c>
      <c r="M25" s="596">
        <f t="shared" si="21"/>
        <v>2.0000000000000004E-2</v>
      </c>
      <c r="N25" s="596">
        <f t="shared" si="22"/>
        <v>1.4999999999999999E-2</v>
      </c>
      <c r="O25" s="1346">
        <f t="shared" si="23"/>
        <v>6.1305331474668075E-3</v>
      </c>
      <c r="P25" s="1346">
        <f t="shared" si="24"/>
        <v>4.1109791914016123E-3</v>
      </c>
      <c r="Q25" s="1385">
        <f t="shared" si="25"/>
        <v>9.780232822260081E-3</v>
      </c>
      <c r="R25" s="1385">
        <f t="shared" si="13"/>
        <v>1.1365334491746308E-3</v>
      </c>
      <c r="S25" s="580">
        <v>9.0071390992415387E-2</v>
      </c>
      <c r="T25" s="580">
        <v>8.4611863799235007E-2</v>
      </c>
      <c r="U25" s="596">
        <f t="shared" si="26"/>
        <v>1.8014278198483079E-2</v>
      </c>
      <c r="V25" s="596">
        <f t="shared" si="27"/>
        <v>1.269177956988525E-2</v>
      </c>
      <c r="W25" s="1346">
        <f t="shared" si="28"/>
        <v>5.5218564811744574E-3</v>
      </c>
      <c r="X25" s="1346">
        <f t="shared" si="29"/>
        <v>3.7028161411041829E-3</v>
      </c>
      <c r="Y25" s="1385">
        <f t="shared" si="30"/>
        <v>8.2752372748187784E-3</v>
      </c>
      <c r="Z25" s="1385">
        <f t="shared" si="31"/>
        <v>9.6164213404838629E-4</v>
      </c>
    </row>
    <row r="26" spans="1:26" ht="13" x14ac:dyDescent="0.2">
      <c r="A26" t="str">
        <f>'（詳細設定）地域内経済効果の按分比率'!A26</f>
        <v>追加する場合はこちらに入力　O&amp;M（燃料）③</v>
      </c>
      <c r="B26" s="579">
        <f t="shared" si="19"/>
        <v>6.9758487661131574E-2</v>
      </c>
      <c r="C26" s="579">
        <f t="shared" si="20"/>
        <v>7.408323372856529E-2</v>
      </c>
      <c r="D26" s="579">
        <f t="shared" ref="D26:D27" si="39">O26+Q26</f>
        <v>1.5910765969726889E-2</v>
      </c>
      <c r="E26" s="579">
        <f t="shared" ref="E26:E27" si="40">P26+R26</f>
        <v>5.2475126405762433E-3</v>
      </c>
      <c r="F26" s="579">
        <f t="shared" ref="F26:F27" si="41">MAX(S26-W26-X26-U26,0)</f>
        <v>7.7726096510871576E-2</v>
      </c>
      <c r="G26" s="579">
        <f t="shared" ref="G26:G27" si="42">MAX(T26-Y26-Z26-V26,0)</f>
        <v>5.7969691462647452E-2</v>
      </c>
      <c r="H26" s="579">
        <f t="shared" ref="H26:H27" si="43">W26+Y26</f>
        <v>1.4483718811302126E-2</v>
      </c>
      <c r="I26" s="579">
        <f t="shared" ref="I26:I27" si="44">X26+Z26</f>
        <v>5.469853807884676E-3</v>
      </c>
      <c r="J26" s="579">
        <f t="shared" ref="J26:J27" si="45">SUM(B26:I26)</f>
        <v>0.32064936059270582</v>
      </c>
      <c r="K26" s="580">
        <f>VLOOKUP($A26,'（詳細設定）地域内経済効果の按分比率'!$A$19:$C$47,2,FALSE)</f>
        <v>0.1</v>
      </c>
      <c r="L26" s="580">
        <f>VLOOKUP($A26,'（詳細設定）地域内経済効果の按分比率'!$A$19:$C$47,3,FALSE)</f>
        <v>0.1</v>
      </c>
      <c r="M26" s="596">
        <f t="shared" si="21"/>
        <v>2.0000000000000004E-2</v>
      </c>
      <c r="N26" s="596">
        <f t="shared" si="22"/>
        <v>1.4999999999999999E-2</v>
      </c>
      <c r="O26" s="1346">
        <f t="shared" si="23"/>
        <v>6.1305331474668075E-3</v>
      </c>
      <c r="P26" s="1346">
        <f t="shared" si="24"/>
        <v>4.1109791914016123E-3</v>
      </c>
      <c r="Q26" s="1385">
        <f t="shared" si="25"/>
        <v>9.780232822260081E-3</v>
      </c>
      <c r="R26" s="1385">
        <f t="shared" si="13"/>
        <v>1.1365334491746308E-3</v>
      </c>
      <c r="S26" s="580">
        <v>0.11142170525319377</v>
      </c>
      <c r="T26" s="580">
        <v>7.8249407517824471E-2</v>
      </c>
      <c r="U26" s="596">
        <f t="shared" si="26"/>
        <v>2.2284341050638756E-2</v>
      </c>
      <c r="V26" s="596">
        <f t="shared" si="27"/>
        <v>1.173741112767367E-2</v>
      </c>
      <c r="W26" s="1346">
        <f t="shared" si="28"/>
        <v>6.8307445740198088E-3</v>
      </c>
      <c r="X26" s="1346">
        <f t="shared" si="29"/>
        <v>4.5805231176636327E-3</v>
      </c>
      <c r="Y26" s="1385">
        <f t="shared" si="30"/>
        <v>7.6529742372823161E-3</v>
      </c>
      <c r="Z26" s="1385">
        <f t="shared" si="31"/>
        <v>8.8933069022104311E-4</v>
      </c>
    </row>
    <row r="27" spans="1:26" ht="13" x14ac:dyDescent="0.2">
      <c r="A27" t="str">
        <f>'（詳細設定）地域内経済効果の按分比率'!A27</f>
        <v>追加する場合はこちらに入力　O&amp;M（燃料）④</v>
      </c>
      <c r="B27" s="579">
        <f t="shared" si="19"/>
        <v>6.9758487661131574E-2</v>
      </c>
      <c r="C27" s="579">
        <f t="shared" si="20"/>
        <v>7.408323372856529E-2</v>
      </c>
      <c r="D27" s="579">
        <f t="shared" si="39"/>
        <v>1.5910765969726889E-2</v>
      </c>
      <c r="E27" s="579">
        <f t="shared" si="40"/>
        <v>5.2475126405762433E-3</v>
      </c>
      <c r="F27" s="579">
        <f t="shared" si="41"/>
        <v>8.34442512554711E-2</v>
      </c>
      <c r="G27" s="579">
        <f t="shared" si="42"/>
        <v>6.5227954038739516E-2</v>
      </c>
      <c r="H27" s="579">
        <f t="shared" si="43"/>
        <v>1.5944455873557348E-2</v>
      </c>
      <c r="I27" s="579">
        <f t="shared" si="44"/>
        <v>5.9181850243667468E-3</v>
      </c>
      <c r="J27" s="579">
        <f t="shared" si="45"/>
        <v>0.33553484619213469</v>
      </c>
      <c r="K27" s="580">
        <f>VLOOKUP($A27,'（詳細設定）地域内経済効果の按分比率'!$A$19:$C$47,2,FALSE)</f>
        <v>0.1</v>
      </c>
      <c r="L27" s="580">
        <f>VLOOKUP($A27,'（詳細設定）地域内経済効果の按分比率'!$A$19:$C$47,3,FALSE)</f>
        <v>0.1</v>
      </c>
      <c r="M27" s="596">
        <f t="shared" si="21"/>
        <v>2.0000000000000004E-2</v>
      </c>
      <c r="N27" s="596">
        <f t="shared" si="22"/>
        <v>1.4999999999999999E-2</v>
      </c>
      <c r="O27" s="1346">
        <f t="shared" si="23"/>
        <v>6.1305331474668075E-3</v>
      </c>
      <c r="P27" s="1346">
        <f t="shared" si="24"/>
        <v>4.1109791914016123E-3</v>
      </c>
      <c r="Q27" s="1385">
        <f t="shared" si="25"/>
        <v>9.780232822260081E-3</v>
      </c>
      <c r="R27" s="1385">
        <f t="shared" si="13"/>
        <v>1.1365334491746308E-3</v>
      </c>
      <c r="S27" s="580">
        <v>0.11961877909512798</v>
      </c>
      <c r="T27" s="580">
        <v>8.8046850489449782E-2</v>
      </c>
      <c r="U27" s="596">
        <f t="shared" si="26"/>
        <v>2.3923755819025599E-2</v>
      </c>
      <c r="V27" s="596">
        <f t="shared" si="27"/>
        <v>1.3207027573417468E-2</v>
      </c>
      <c r="W27" s="1346">
        <f t="shared" si="28"/>
        <v>7.3332689030219163E-3</v>
      </c>
      <c r="X27" s="1346">
        <f t="shared" si="29"/>
        <v>4.9175031176093729E-3</v>
      </c>
      <c r="Y27" s="1385">
        <f t="shared" si="30"/>
        <v>8.6111869705354296E-3</v>
      </c>
      <c r="Z27" s="1385">
        <f t="shared" si="31"/>
        <v>1.0006819067573738E-3</v>
      </c>
    </row>
    <row r="28" spans="1:26" ht="13" x14ac:dyDescent="0.2">
      <c r="A28" t="s">
        <v>883</v>
      </c>
      <c r="B28" s="579"/>
      <c r="C28" s="579"/>
      <c r="D28" s="579"/>
      <c r="E28" s="579"/>
      <c r="F28" s="579"/>
      <c r="G28" s="579"/>
      <c r="H28" s="579"/>
      <c r="I28" s="579"/>
      <c r="J28" s="579"/>
      <c r="K28" s="580"/>
      <c r="L28" s="580"/>
      <c r="M28" s="596"/>
      <c r="N28" s="596"/>
      <c r="O28" s="580"/>
      <c r="P28" s="580"/>
      <c r="Q28" s="580"/>
      <c r="R28" s="580"/>
      <c r="S28" s="580"/>
      <c r="T28" s="580"/>
      <c r="U28" s="596"/>
      <c r="V28" s="596"/>
      <c r="W28" s="1346"/>
      <c r="X28" s="1346"/>
      <c r="Y28" s="1385"/>
      <c r="Z28" s="1385"/>
    </row>
    <row r="29" spans="1:26" ht="13" x14ac:dyDescent="0.2">
      <c r="A29" t="str">
        <f>'（詳細設定）地域内経済効果の按分比率'!A30</f>
        <v>石油製品・石炭製品製造業</v>
      </c>
      <c r="B29" s="579">
        <f t="shared" ref="B29:B45" si="46">MAX($K29-O29-P29-M29,0)</f>
        <v>1.1811551408562614E-2</v>
      </c>
      <c r="C29" s="579">
        <f t="shared" ref="C29:C45" si="47">MAX($L29-Q29-R29-N29,0)</f>
        <v>6.6882912115122164E-3</v>
      </c>
      <c r="D29" s="579">
        <f t="shared" si="15"/>
        <v>1.920992690815949E-3</v>
      </c>
      <c r="E29" s="579">
        <f t="shared" si="15"/>
        <v>7.9868071830757061E-4</v>
      </c>
      <c r="F29" s="579">
        <f t="shared" si="8"/>
        <v>7.9312124173755702E-2</v>
      </c>
      <c r="G29" s="579">
        <f t="shared" si="9"/>
        <v>6.6999324163332971E-2</v>
      </c>
      <c r="H29" s="579">
        <f t="shared" si="16"/>
        <v>1.5815165879107633E-2</v>
      </c>
      <c r="I29" s="579">
        <f t="shared" si="16"/>
        <v>5.7018472984805089E-3</v>
      </c>
      <c r="J29" s="579">
        <f t="shared" si="2"/>
        <v>0.18904797754387515</v>
      </c>
      <c r="K29" s="580">
        <f>VLOOKUP($A29,'（詳細設定）地域内経済効果の按分比率'!$A$19:$C$47,2,FALSE)</f>
        <v>1.6932063472964078E-2</v>
      </c>
      <c r="L29" s="580">
        <f>VLOOKUP($A29,'（詳細設定）地域内経済効果の按分比率'!$A$19:$C$47,3,FALSE)</f>
        <v>9.028076765678926E-3</v>
      </c>
      <c r="M29" s="596">
        <f t="shared" ref="M29:M45" si="48">K29*$M$3</f>
        <v>3.3864126945928157E-3</v>
      </c>
      <c r="N29" s="596">
        <f t="shared" ref="N29:N45" si="49">L29*$N$3</f>
        <v>1.3542115148518388E-3</v>
      </c>
      <c r="O29" s="1346">
        <f t="shared" ref="O29:O45" si="50">IF(K29&gt;0,K29*$D$58*(1+$D$56),0)</f>
        <v>1.0380257637601822E-3</v>
      </c>
      <c r="P29" s="1346">
        <f t="shared" ref="P29:P45" si="51">IF(K29&gt;0,K29*$D$59*(1+$D$57),0)</f>
        <v>6.9607360604846647E-4</v>
      </c>
      <c r="Q29" s="1385">
        <f t="shared" ref="Q29:Q45" si="52">IF(L29&gt;0,L29*$D$54*$D$60*(1+$D$62)+L29*$D$68*(1+$D$69),0)</f>
        <v>8.8296692705576668E-4</v>
      </c>
      <c r="R29" s="1385">
        <f t="shared" si="13"/>
        <v>1.0260711225910413E-4</v>
      </c>
      <c r="S29" s="580">
        <v>0.11369530337158854</v>
      </c>
      <c r="T29" s="580">
        <v>9.0437904491065882E-2</v>
      </c>
      <c r="U29" s="596">
        <f t="shared" ref="U29:U45" si="53">S29*$M$3</f>
        <v>2.2739060674317708E-2</v>
      </c>
      <c r="V29" s="596">
        <f t="shared" ref="V29:V45" si="54">T29*$N$3</f>
        <v>1.3565685673659882E-2</v>
      </c>
      <c r="W29" s="1346">
        <f t="shared" ref="W29:W45" si="55">IF(S29&gt;0,S29*$D$58*(1+$D$56),0)</f>
        <v>6.9701282603081812E-3</v>
      </c>
      <c r="X29" s="1346">
        <f t="shared" ref="X29:X45" si="56">IF(S29&gt;0,S29*$D$59*(1+$D$57),0)</f>
        <v>4.67399026320694E-3</v>
      </c>
      <c r="Y29" s="1385">
        <f t="shared" ref="Y29:Y45" si="57">IF(T29&gt;0,T29*$D$54*$D$60*(1+$D$62)+T29*$D$68*(1+$D$69),0)</f>
        <v>8.845037618799451E-3</v>
      </c>
      <c r="Z29" s="1385">
        <f>IF(T29&gt;0,T29*$D$54*$D$61*(1+$D$63),0)</f>
        <v>1.0278570352735693E-3</v>
      </c>
    </row>
    <row r="30" spans="1:26" ht="13" x14ac:dyDescent="0.2">
      <c r="A30" t="str">
        <f>'（詳細設定）地域内経済効果の按分比率'!A31</f>
        <v>電気業</v>
      </c>
      <c r="B30" s="579">
        <f t="shared" si="46"/>
        <v>2.9334037090480925E-2</v>
      </c>
      <c r="C30" s="579">
        <f t="shared" si="47"/>
        <v>2.7192008105341177E-2</v>
      </c>
      <c r="D30" s="579">
        <f t="shared" si="15"/>
        <v>6.1677437043752021E-3</v>
      </c>
      <c r="E30" s="579">
        <f t="shared" si="15"/>
        <v>2.1458625752479011E-3</v>
      </c>
      <c r="F30" s="579">
        <f t="shared" si="8"/>
        <v>0</v>
      </c>
      <c r="G30" s="579">
        <f t="shared" si="9"/>
        <v>0</v>
      </c>
      <c r="H30" s="579">
        <f t="shared" si="16"/>
        <v>0</v>
      </c>
      <c r="I30" s="579">
        <f t="shared" si="16"/>
        <v>0</v>
      </c>
      <c r="J30" s="579">
        <f t="shared" si="2"/>
        <v>6.4839651475445209E-2</v>
      </c>
      <c r="K30" s="580">
        <f>VLOOKUP($A30,'（詳細設定）地域内経済効果の按分比率'!$A$19:$C$47,2,FALSE)</f>
        <v>4.2050850117304694E-2</v>
      </c>
      <c r="L30" s="580">
        <f>VLOOKUP($A30,'（詳細設定）地域内経済効果の按分比率'!$A$19:$C$47,3,FALSE)</f>
        <v>3.6704672213648766E-2</v>
      </c>
      <c r="M30" s="596">
        <f t="shared" si="48"/>
        <v>8.4101700234609396E-3</v>
      </c>
      <c r="N30" s="596">
        <f t="shared" si="49"/>
        <v>5.5057008320473144E-3</v>
      </c>
      <c r="O30" s="1346">
        <f t="shared" si="50"/>
        <v>2.577941305232949E-3</v>
      </c>
      <c r="P30" s="1346">
        <f t="shared" si="51"/>
        <v>1.7287016981298764E-3</v>
      </c>
      <c r="Q30" s="1385">
        <f t="shared" si="52"/>
        <v>3.5898023991422527E-3</v>
      </c>
      <c r="R30" s="1385">
        <f t="shared" si="13"/>
        <v>4.171608771180245E-4</v>
      </c>
      <c r="S30" s="580">
        <v>0</v>
      </c>
      <c r="T30" s="580">
        <v>0</v>
      </c>
      <c r="U30" s="596">
        <f t="shared" si="53"/>
        <v>0</v>
      </c>
      <c r="V30" s="596">
        <f t="shared" si="54"/>
        <v>0</v>
      </c>
      <c r="W30" s="1346">
        <f t="shared" si="55"/>
        <v>0</v>
      </c>
      <c r="X30" s="1346">
        <f t="shared" si="56"/>
        <v>0</v>
      </c>
      <c r="Y30" s="1385">
        <f t="shared" si="57"/>
        <v>0</v>
      </c>
      <c r="Z30" s="1385">
        <f t="shared" ref="Z30:Z45" si="58">IF(T30&gt;0,T30*$D$54*$D$61*(1+$D$63),0)</f>
        <v>0</v>
      </c>
    </row>
    <row r="31" spans="1:26" ht="13" x14ac:dyDescent="0.2">
      <c r="A31" t="str">
        <f>'（詳細設定）地域内経済効果の按分比率'!A32</f>
        <v>ガス・熱供給・水道業</v>
      </c>
      <c r="B31" s="579">
        <f t="shared" si="46"/>
        <v>4.3686477468694557E-2</v>
      </c>
      <c r="C31" s="579">
        <f t="shared" si="47"/>
        <v>4.2719094513739245E-2</v>
      </c>
      <c r="D31" s="579">
        <f t="shared" si="15"/>
        <v>9.4789050670088595E-3</v>
      </c>
      <c r="E31" s="579">
        <f t="shared" si="15"/>
        <v>3.2298805911062066E-3</v>
      </c>
      <c r="F31" s="579">
        <f t="shared" si="8"/>
        <v>6.4387960049658147E-2</v>
      </c>
      <c r="G31" s="579">
        <f t="shared" si="9"/>
        <v>5.2450384821748755E-2</v>
      </c>
      <c r="H31" s="579">
        <f t="shared" si="16"/>
        <v>1.2582892008689818E-2</v>
      </c>
      <c r="I31" s="579">
        <f t="shared" si="16"/>
        <v>4.5991427403660684E-3</v>
      </c>
      <c r="J31" s="579">
        <f t="shared" si="2"/>
        <v>0.23313473726101164</v>
      </c>
      <c r="K31" s="580">
        <f>VLOOKUP($A31,'（詳細設定）地域内経済効果の按分比率'!$A$19:$C$47,2,FALSE)</f>
        <v>6.2625321926289446E-2</v>
      </c>
      <c r="L31" s="580">
        <f>VLOOKUP($A31,'（詳細設定）地域内経済効果の按分比率'!$A$19:$C$47,3,FALSE)</f>
        <v>5.7663647175902714E-2</v>
      </c>
      <c r="M31" s="596">
        <f t="shared" si="48"/>
        <v>1.2525064385257891E-2</v>
      </c>
      <c r="N31" s="596">
        <f t="shared" si="49"/>
        <v>8.6495470763854072E-3</v>
      </c>
      <c r="O31" s="1346">
        <f t="shared" si="50"/>
        <v>3.8392661193989729E-3</v>
      </c>
      <c r="P31" s="1346">
        <f t="shared" si="51"/>
        <v>2.5745139529380302E-3</v>
      </c>
      <c r="Q31" s="1385">
        <f t="shared" si="52"/>
        <v>5.6396389476098862E-3</v>
      </c>
      <c r="R31" s="1385">
        <f t="shared" si="13"/>
        <v>6.5536663816817661E-4</v>
      </c>
      <c r="S31" s="580">
        <v>9.2301255672912447E-2</v>
      </c>
      <c r="T31" s="580">
        <v>7.0799264802509199E-2</v>
      </c>
      <c r="U31" s="596">
        <f t="shared" si="53"/>
        <v>1.8460251134582491E-2</v>
      </c>
      <c r="V31" s="596">
        <f t="shared" si="54"/>
        <v>1.0619889720376379E-2</v>
      </c>
      <c r="W31" s="1346">
        <f t="shared" si="55"/>
        <v>5.6585590745559843E-3</v>
      </c>
      <c r="X31" s="1346">
        <f t="shared" si="56"/>
        <v>3.7944854141158308E-3</v>
      </c>
      <c r="Y31" s="1385">
        <f t="shared" si="57"/>
        <v>6.9243329341338346E-3</v>
      </c>
      <c r="Z31" s="1385">
        <f t="shared" si="58"/>
        <v>8.0465732625023794E-4</v>
      </c>
    </row>
    <row r="32" spans="1:26" ht="13" x14ac:dyDescent="0.2">
      <c r="A32" t="str">
        <f>'（詳細設定）地域内経済効果の按分比率'!A33</f>
        <v>情報通信業</v>
      </c>
      <c r="B32" s="579">
        <f t="shared" si="46"/>
        <v>0.11377968834970313</v>
      </c>
      <c r="C32" s="579">
        <f t="shared" si="47"/>
        <v>7.2004843609441427E-2</v>
      </c>
      <c r="D32" s="579">
        <f t="shared" si="15"/>
        <v>1.9505065869069527E-2</v>
      </c>
      <c r="E32" s="579">
        <f t="shared" si="15"/>
        <v>7.8098671521897181E-3</v>
      </c>
      <c r="F32" s="579">
        <f t="shared" si="8"/>
        <v>0</v>
      </c>
      <c r="G32" s="579">
        <f t="shared" si="9"/>
        <v>0</v>
      </c>
      <c r="H32" s="579">
        <f t="shared" si="16"/>
        <v>0</v>
      </c>
      <c r="I32" s="579">
        <f t="shared" si="16"/>
        <v>0</v>
      </c>
      <c r="J32" s="579">
        <f t="shared" si="2"/>
        <v>0.21309946498040383</v>
      </c>
      <c r="K32" s="580">
        <f>VLOOKUP($A32,'（詳細設定）地域内経済効果の按分比率'!$A$19:$C$47,2,FALSE)</f>
        <v>0.16310515345804943</v>
      </c>
      <c r="L32" s="580">
        <f>VLOOKUP($A32,'（詳細設定）地域内経済効果の按分比率'!$A$19:$C$47,3,FALSE)</f>
        <v>9.7194520251722677E-2</v>
      </c>
      <c r="M32" s="596">
        <f t="shared" si="48"/>
        <v>3.262103069160989E-2</v>
      </c>
      <c r="N32" s="596">
        <f t="shared" si="49"/>
        <v>1.4579178037758401E-2</v>
      </c>
      <c r="O32" s="1346">
        <f t="shared" si="50"/>
        <v>9.9992154979723236E-3</v>
      </c>
      <c r="P32" s="1346">
        <f t="shared" si="51"/>
        <v>6.7052189187640793E-3</v>
      </c>
      <c r="Q32" s="1385">
        <f t="shared" si="52"/>
        <v>9.505850371097203E-3</v>
      </c>
      <c r="R32" s="1385">
        <f t="shared" si="13"/>
        <v>1.1046482334256386E-3</v>
      </c>
      <c r="S32" s="580">
        <v>0</v>
      </c>
      <c r="T32" s="580">
        <v>0</v>
      </c>
      <c r="U32" s="596">
        <f t="shared" si="53"/>
        <v>0</v>
      </c>
      <c r="V32" s="596">
        <f t="shared" si="54"/>
        <v>0</v>
      </c>
      <c r="W32" s="1346">
        <f t="shared" si="55"/>
        <v>0</v>
      </c>
      <c r="X32" s="1346">
        <f t="shared" si="56"/>
        <v>0</v>
      </c>
      <c r="Y32" s="1385">
        <f t="shared" si="57"/>
        <v>0</v>
      </c>
      <c r="Z32" s="1385">
        <f t="shared" si="58"/>
        <v>0</v>
      </c>
    </row>
    <row r="33" spans="1:26" ht="13" x14ac:dyDescent="0.2">
      <c r="A33" t="str">
        <f>'（詳細設定）地域内経済効果の按分比率'!A34</f>
        <v>陸運業</v>
      </c>
      <c r="B33" s="579">
        <f t="shared" si="46"/>
        <v>0.17167959076567907</v>
      </c>
      <c r="C33" s="579">
        <f t="shared" si="47"/>
        <v>4.3861606213392371E-2</v>
      </c>
      <c r="D33" s="579">
        <f t="shared" si="15"/>
        <v>2.0878059149409958E-2</v>
      </c>
      <c r="E33" s="579">
        <f t="shared" si="15"/>
        <v>1.0790246983021412E-2</v>
      </c>
      <c r="F33" s="579">
        <f t="shared" si="8"/>
        <v>6.4624711379657251E-2</v>
      </c>
      <c r="G33" s="579">
        <f t="shared" si="9"/>
        <v>4.3833681207188571E-2</v>
      </c>
      <c r="H33" s="579">
        <f t="shared" si="16"/>
        <v>1.14661484519686E-2</v>
      </c>
      <c r="I33" s="579">
        <f t="shared" si="16"/>
        <v>4.4809034005123833E-3</v>
      </c>
      <c r="J33" s="579">
        <f t="shared" si="2"/>
        <v>0.37161494755082958</v>
      </c>
      <c r="K33" s="580">
        <f>VLOOKUP($A33,'（詳細設定）地域内経済効果の按分比率'!$A$19:$C$47,2,FALSE)</f>
        <v>0.24610566616589147</v>
      </c>
      <c r="L33" s="580">
        <f>VLOOKUP($A33,'（詳細設定）地域内経済効果の按分比率'!$A$19:$C$47,3,FALSE)</f>
        <v>5.9205847269164294E-2</v>
      </c>
      <c r="M33" s="596">
        <f t="shared" si="48"/>
        <v>4.9221133233178296E-2</v>
      </c>
      <c r="N33" s="596">
        <f t="shared" si="49"/>
        <v>8.8808770903746441E-3</v>
      </c>
      <c r="O33" s="1346">
        <f t="shared" si="50"/>
        <v>1.5087589442093978E-2</v>
      </c>
      <c r="P33" s="1346">
        <f t="shared" si="51"/>
        <v>1.0117352724940116E-2</v>
      </c>
      <c r="Q33" s="1385">
        <f t="shared" si="52"/>
        <v>5.7904697073159804E-3</v>
      </c>
      <c r="R33" s="1385">
        <f t="shared" si="13"/>
        <v>6.7289425808129684E-4</v>
      </c>
      <c r="S33" s="580">
        <v>9.2640642804051515E-2</v>
      </c>
      <c r="T33" s="580">
        <v>5.9168153171865405E-2</v>
      </c>
      <c r="U33" s="596">
        <f t="shared" si="53"/>
        <v>1.8528128560810302E-2</v>
      </c>
      <c r="V33" s="596">
        <f t="shared" si="54"/>
        <v>8.8752229757798097E-3</v>
      </c>
      <c r="W33" s="1346">
        <f t="shared" si="55"/>
        <v>5.6793653151287005E-3</v>
      </c>
      <c r="X33" s="1346">
        <f t="shared" si="56"/>
        <v>3.808437548455253E-3</v>
      </c>
      <c r="Y33" s="1385">
        <f t="shared" si="57"/>
        <v>5.7867831368398999E-3</v>
      </c>
      <c r="Z33" s="1385">
        <f t="shared" si="58"/>
        <v>6.7246585205713038E-4</v>
      </c>
    </row>
    <row r="34" spans="1:26" ht="13" x14ac:dyDescent="0.2">
      <c r="A34" t="str">
        <f>'（詳細設定）地域内経済効果の按分比率'!A35</f>
        <v>その他の学術研究、専門・技術サービス業</v>
      </c>
      <c r="B34" s="579">
        <f t="shared" si="46"/>
        <v>0.20971367468110436</v>
      </c>
      <c r="C34" s="579">
        <f t="shared" si="47"/>
        <v>4.2626584513906315E-2</v>
      </c>
      <c r="D34" s="579">
        <f t="shared" si="15"/>
        <v>2.40575365459769E-2</v>
      </c>
      <c r="E34" s="579">
        <f t="shared" si="15"/>
        <v>1.3012709504149787E-2</v>
      </c>
      <c r="F34" s="579">
        <f t="shared" si="8"/>
        <v>0.10823631332404345</v>
      </c>
      <c r="G34" s="579">
        <f t="shared" si="9"/>
        <v>5.3506952861885893E-2</v>
      </c>
      <c r="H34" s="579">
        <f t="shared" si="16"/>
        <v>1.6575868890003627E-2</v>
      </c>
      <c r="I34" s="579">
        <f t="shared" si="16"/>
        <v>7.1994054253626686E-3</v>
      </c>
      <c r="J34" s="579">
        <f t="shared" si="2"/>
        <v>0.47492904574643302</v>
      </c>
      <c r="K34" s="580">
        <f>VLOOKUP($A34,'（詳細設定）地域内経済効果の按分比率'!$A$19:$C$47,2,FALSE)</f>
        <v>0.30062818405673924</v>
      </c>
      <c r="L34" s="580">
        <f>VLOOKUP($A34,'（詳細設定）地域内経済効果の按分比率'!$A$19:$C$47,3,FALSE)</f>
        <v>5.7538774117348222E-2</v>
      </c>
      <c r="M34" s="596">
        <f t="shared" si="48"/>
        <v>6.0125636811347853E-2</v>
      </c>
      <c r="N34" s="596">
        <f t="shared" si="49"/>
        <v>8.630816117602233E-3</v>
      </c>
      <c r="O34" s="1346">
        <f t="shared" si="50"/>
        <v>1.8430110474225922E-2</v>
      </c>
      <c r="P34" s="1346">
        <f t="shared" si="51"/>
        <v>1.2358762090061089E-2</v>
      </c>
      <c r="Q34" s="1385">
        <f t="shared" si="52"/>
        <v>5.6274260717509798E-3</v>
      </c>
      <c r="R34" s="1385">
        <f t="shared" si="13"/>
        <v>6.5394741408869735E-4</v>
      </c>
      <c r="S34" s="580">
        <v>0.15515862936970057</v>
      </c>
      <c r="T34" s="580">
        <v>7.2225455300629626E-2</v>
      </c>
      <c r="U34" s="596">
        <f t="shared" si="53"/>
        <v>3.1031725873940114E-2</v>
      </c>
      <c r="V34" s="596">
        <f t="shared" si="54"/>
        <v>1.0833818295094444E-2</v>
      </c>
      <c r="W34" s="1346">
        <f t="shared" si="55"/>
        <v>9.5120512046646625E-3</v>
      </c>
      <c r="X34" s="1346">
        <f t="shared" si="56"/>
        <v>6.3785389670523414E-3</v>
      </c>
      <c r="Y34" s="1385">
        <f t="shared" si="57"/>
        <v>7.0638176853389627E-3</v>
      </c>
      <c r="Z34" s="1385">
        <f t="shared" si="58"/>
        <v>8.2086645831032693E-4</v>
      </c>
    </row>
    <row r="35" spans="1:26" ht="13" x14ac:dyDescent="0.2">
      <c r="A35" t="str">
        <f>'（詳細設定）地域内経済効果の按分比率'!A36</f>
        <v>その他のサービス業</v>
      </c>
      <c r="B35" s="579">
        <f t="shared" si="46"/>
        <v>0.20166052843343305</v>
      </c>
      <c r="C35" s="579">
        <f t="shared" si="47"/>
        <v>4.612588765638799E-2</v>
      </c>
      <c r="D35" s="579">
        <f t="shared" si="15"/>
        <v>2.3811774767967815E-2</v>
      </c>
      <c r="E35" s="579">
        <f t="shared" si="15"/>
        <v>1.2591808597441049E-2</v>
      </c>
      <c r="F35" s="579">
        <f t="shared" si="8"/>
        <v>7.5526612996935638E-2</v>
      </c>
      <c r="G35" s="579">
        <f t="shared" si="9"/>
        <v>4.3493189243735693E-2</v>
      </c>
      <c r="H35" s="579">
        <f t="shared" si="16"/>
        <v>1.2379281475763681E-2</v>
      </c>
      <c r="I35" s="579">
        <f t="shared" si="16"/>
        <v>5.1181462993241979E-3</v>
      </c>
      <c r="J35" s="579">
        <f t="shared" si="2"/>
        <v>0.4207072294709891</v>
      </c>
      <c r="K35" s="580">
        <f>VLOOKUP($A35,'（詳細設定）地域内経済効果の按分比率'!$A$19:$C$47,2,FALSE)</f>
        <v>0.28908385946244552</v>
      </c>
      <c r="L35" s="580">
        <f>VLOOKUP($A35,'（詳細設定）地域内経済効果の按分比率'!$A$19:$C$47,3,FALSE)</f>
        <v>6.2262249276792296E-2</v>
      </c>
      <c r="M35" s="596">
        <f t="shared" si="48"/>
        <v>5.7816771892489106E-2</v>
      </c>
      <c r="N35" s="596">
        <f t="shared" si="49"/>
        <v>9.3393373915188448E-3</v>
      </c>
      <c r="O35" s="1346">
        <f t="shared" si="50"/>
        <v>1.7722381828321584E-2</v>
      </c>
      <c r="P35" s="1346">
        <f t="shared" si="51"/>
        <v>1.1884177308201816E-2</v>
      </c>
      <c r="Q35" s="1385">
        <f t="shared" si="52"/>
        <v>6.0893929396462305E-3</v>
      </c>
      <c r="R35" s="1385">
        <f t="shared" si="13"/>
        <v>7.0763128923923403E-4</v>
      </c>
      <c r="S35" s="580">
        <v>0.10826870754971653</v>
      </c>
      <c r="T35" s="580">
        <v>5.8708545854101173E-2</v>
      </c>
      <c r="U35" s="596">
        <f t="shared" si="53"/>
        <v>2.1653741509943307E-2</v>
      </c>
      <c r="V35" s="596">
        <f t="shared" si="54"/>
        <v>8.8062818781151752E-3</v>
      </c>
      <c r="W35" s="1346">
        <f t="shared" si="55"/>
        <v>6.6374490046692686E-3</v>
      </c>
      <c r="X35" s="1346">
        <f t="shared" si="56"/>
        <v>4.4509040381683126E-3</v>
      </c>
      <c r="Y35" s="1385">
        <f t="shared" si="57"/>
        <v>5.7418324710944131E-3</v>
      </c>
      <c r="Z35" s="1385">
        <f t="shared" si="58"/>
        <v>6.6724226115588573E-4</v>
      </c>
    </row>
    <row r="36" spans="1:26" ht="13" x14ac:dyDescent="0.2">
      <c r="A36" t="str">
        <f>'（詳細設定）地域内経済効果の按分比率'!A37</f>
        <v>銀行業</v>
      </c>
      <c r="B36" s="579">
        <f t="shared" si="46"/>
        <v>0.10067253448714489</v>
      </c>
      <c r="C36" s="579">
        <f t="shared" si="47"/>
        <v>0.14928294292181132</v>
      </c>
      <c r="D36" s="579">
        <f t="shared" si="15"/>
        <v>2.855518845328571E-2</v>
      </c>
      <c r="E36" s="579">
        <f t="shared" si="15"/>
        <v>8.2229884774487685E-3</v>
      </c>
      <c r="F36" s="579">
        <f t="shared" si="8"/>
        <v>1.4252051374319556E-2</v>
      </c>
      <c r="G36" s="579">
        <f t="shared" si="9"/>
        <v>1.7059018446566522E-2</v>
      </c>
      <c r="H36" s="579">
        <f t="shared" si="16"/>
        <v>3.5045797445338628E-3</v>
      </c>
      <c r="I36" s="579">
        <f t="shared" si="16"/>
        <v>1.101603767296744E-3</v>
      </c>
      <c r="J36" s="579">
        <f t="shared" si="2"/>
        <v>0.32265090767240745</v>
      </c>
      <c r="K36" s="580">
        <f>VLOOKUP($A36,'（詳細設定）地域内経済効果の按分比率'!$A$19:$C$47,2,FALSE)</f>
        <v>0.1443158214326343</v>
      </c>
      <c r="L36" s="580">
        <f>VLOOKUP($A36,'（詳細設定）地域内経済効果の按分比率'!$A$19:$C$47,3,FALSE)</f>
        <v>0.20150705552186263</v>
      </c>
      <c r="M36" s="596">
        <f t="shared" si="48"/>
        <v>2.8863164286526861E-2</v>
      </c>
      <c r="N36" s="596">
        <f t="shared" si="49"/>
        <v>3.0226058328279393E-2</v>
      </c>
      <c r="O36" s="1346">
        <f t="shared" si="50"/>
        <v>8.8473292699666525E-3</v>
      </c>
      <c r="P36" s="1346">
        <f t="shared" si="51"/>
        <v>5.9327933889959045E-3</v>
      </c>
      <c r="Q36" s="1385">
        <f t="shared" si="52"/>
        <v>1.9707859183319056E-2</v>
      </c>
      <c r="R36" s="1385">
        <f t="shared" si="13"/>
        <v>2.2901950884528636E-3</v>
      </c>
      <c r="S36" s="580">
        <v>2.0430562433566907E-2</v>
      </c>
      <c r="T36" s="580">
        <v>2.3026827512780186E-2</v>
      </c>
      <c r="U36" s="596">
        <f t="shared" si="53"/>
        <v>4.0861124867133817E-3</v>
      </c>
      <c r="V36" s="596">
        <f t="shared" si="54"/>
        <v>3.4540241269170277E-3</v>
      </c>
      <c r="W36" s="1346">
        <f t="shared" si="55"/>
        <v>1.2525024022037204E-3</v>
      </c>
      <c r="X36" s="1346">
        <f t="shared" si="56"/>
        <v>8.3989617033025047E-4</v>
      </c>
      <c r="Y36" s="1385">
        <f t="shared" si="57"/>
        <v>2.2520773423301424E-3</v>
      </c>
      <c r="Z36" s="1385">
        <f t="shared" si="58"/>
        <v>2.6170759696649346E-4</v>
      </c>
    </row>
    <row r="37" spans="1:26" ht="13" x14ac:dyDescent="0.2">
      <c r="A37" t="str">
        <f>'（詳細設定）地域内経済効果の按分比率'!A38</f>
        <v>損害保険業</v>
      </c>
      <c r="B37" s="579">
        <f t="shared" si="46"/>
        <v>4.9150236897309768E-2</v>
      </c>
      <c r="C37" s="579">
        <f t="shared" si="47"/>
        <v>5.3618517079342641E-2</v>
      </c>
      <c r="D37" s="579">
        <f t="shared" si="15"/>
        <v>1.1397979652954235E-2</v>
      </c>
      <c r="E37" s="579">
        <f t="shared" si="15"/>
        <v>3.7190800291901178E-3</v>
      </c>
      <c r="F37" s="579">
        <f t="shared" si="8"/>
        <v>4.1839375741372815E-2</v>
      </c>
      <c r="G37" s="579">
        <f t="shared" si="9"/>
        <v>4.9287993801380846E-2</v>
      </c>
      <c r="H37" s="579">
        <f t="shared" si="16"/>
        <v>1.0183782788526033E-2</v>
      </c>
      <c r="I37" s="579">
        <f t="shared" si="16"/>
        <v>3.2218034179981453E-3</v>
      </c>
      <c r="J37" s="579">
        <f t="shared" si="2"/>
        <v>0.22241876940807459</v>
      </c>
      <c r="K37" s="580">
        <f>VLOOKUP($A37,'（詳細設定）地域内経済効果の按分比率'!$A$19:$C$47,2,FALSE)</f>
        <v>7.0457715677651619E-2</v>
      </c>
      <c r="L37" s="580">
        <f>VLOOKUP($A37,'（詳細設定）地域内経済効果の按分比率'!$A$19:$C$47,3,FALSE)</f>
        <v>7.2376048372559371E-2</v>
      </c>
      <c r="M37" s="596">
        <f t="shared" si="48"/>
        <v>1.4091543135530325E-2</v>
      </c>
      <c r="N37" s="596">
        <f t="shared" si="49"/>
        <v>1.0856407255883905E-2</v>
      </c>
      <c r="O37" s="1346">
        <f t="shared" si="50"/>
        <v>4.3194336145663493E-3</v>
      </c>
      <c r="P37" s="1346">
        <f t="shared" si="51"/>
        <v>2.8965020302451697E-3</v>
      </c>
      <c r="Q37" s="1385">
        <f t="shared" si="52"/>
        <v>7.0785460383878847E-3</v>
      </c>
      <c r="R37" s="1385">
        <f t="shared" si="13"/>
        <v>8.2257799894494815E-4</v>
      </c>
      <c r="S37" s="580">
        <v>5.9977469615765638E-2</v>
      </c>
      <c r="T37" s="580">
        <v>6.6530564772547443E-2</v>
      </c>
      <c r="U37" s="596">
        <f t="shared" si="53"/>
        <v>1.1995493923153128E-2</v>
      </c>
      <c r="V37" s="596">
        <f t="shared" si="54"/>
        <v>9.9795847158821154E-3</v>
      </c>
      <c r="W37" s="1346">
        <f t="shared" si="55"/>
        <v>3.6769386558063448E-3</v>
      </c>
      <c r="X37" s="1346">
        <f t="shared" si="56"/>
        <v>2.4656612954333502E-3</v>
      </c>
      <c r="Y37" s="1385">
        <f t="shared" si="57"/>
        <v>6.5068441327196889E-3</v>
      </c>
      <c r="Z37" s="1385">
        <f t="shared" si="58"/>
        <v>7.5614212256479513E-4</v>
      </c>
    </row>
    <row r="38" spans="1:26" ht="13" x14ac:dyDescent="0.2">
      <c r="A38" t="str">
        <f>'（詳細設定）地域内経済効果の按分比率'!A39</f>
        <v>不動産業</v>
      </c>
      <c r="B38" s="579">
        <f t="shared" si="46"/>
        <v>7.9167875839825722E-2</v>
      </c>
      <c r="C38" s="579">
        <f t="shared" si="47"/>
        <v>9.6499375705720467E-2</v>
      </c>
      <c r="D38" s="579">
        <f t="shared" ref="D38:E45" si="59">O38+Q38</f>
        <v>1.9696991961051687E-2</v>
      </c>
      <c r="E38" s="579">
        <f t="shared" si="59"/>
        <v>6.1459157879250855E-3</v>
      </c>
      <c r="F38" s="579">
        <f t="shared" si="8"/>
        <v>6.0185340312548186E-2</v>
      </c>
      <c r="G38" s="579">
        <f t="shared" si="9"/>
        <v>3.7214410751098125E-2</v>
      </c>
      <c r="H38" s="579">
        <f t="shared" ref="H38:I45" si="60">W38+Y38</f>
        <v>1.0202151488705905E-2</v>
      </c>
      <c r="I38" s="579">
        <f t="shared" si="60"/>
        <v>4.117735923069671E-3</v>
      </c>
      <c r="J38" s="579">
        <f t="shared" si="2"/>
        <v>0.31322979776994486</v>
      </c>
      <c r="K38" s="580">
        <f>VLOOKUP($A38,'（詳細設定）地域内経済効果の按分比率'!$A$19:$C$47,2,FALSE)</f>
        <v>0.11348852088709617</v>
      </c>
      <c r="L38" s="580">
        <f>VLOOKUP($A38,'（詳細設定）地域内経済効果の按分比率'!$A$19:$C$47,3,FALSE)</f>
        <v>0.13025805009981886</v>
      </c>
      <c r="M38" s="596">
        <f t="shared" si="48"/>
        <v>2.2697704177419235E-2</v>
      </c>
      <c r="N38" s="596">
        <f t="shared" si="49"/>
        <v>1.9538707514972827E-2</v>
      </c>
      <c r="O38" s="1346">
        <f t="shared" si="50"/>
        <v>6.9574513915532212E-3</v>
      </c>
      <c r="P38" s="1346">
        <f t="shared" si="51"/>
        <v>4.6654894782979959E-3</v>
      </c>
      <c r="Q38" s="1385">
        <f t="shared" si="52"/>
        <v>1.2739540569498465E-2</v>
      </c>
      <c r="R38" s="1385">
        <f t="shared" si="13"/>
        <v>1.4804263096270896E-3</v>
      </c>
      <c r="S38" s="580">
        <v>8.6276727507214268E-2</v>
      </c>
      <c r="T38" s="580">
        <v>5.023324290547114E-2</v>
      </c>
      <c r="U38" s="596">
        <f t="shared" si="53"/>
        <v>1.7255345501442854E-2</v>
      </c>
      <c r="V38" s="596">
        <f t="shared" si="54"/>
        <v>7.5349864358206708E-3</v>
      </c>
      <c r="W38" s="1346">
        <f t="shared" si="55"/>
        <v>5.2892233783793834E-3</v>
      </c>
      <c r="X38" s="1346">
        <f t="shared" si="56"/>
        <v>3.5468183148438495E-3</v>
      </c>
      <c r="Y38" s="1385">
        <f t="shared" si="57"/>
        <v>4.9129281103265218E-3</v>
      </c>
      <c r="Z38" s="1385">
        <f t="shared" si="58"/>
        <v>5.7091760822582159E-4</v>
      </c>
    </row>
    <row r="39" spans="1:26" ht="13" x14ac:dyDescent="0.2">
      <c r="A39" t="str">
        <f>'（詳細設定）地域内経済効果の按分比率'!A40</f>
        <v>追加する場合はこちらに入力　O&amp;M（燃料以外）①</v>
      </c>
      <c r="B39" s="579">
        <f t="shared" si="46"/>
        <v>0</v>
      </c>
      <c r="C39" s="579">
        <f t="shared" si="47"/>
        <v>0</v>
      </c>
      <c r="D39" s="579">
        <f t="shared" si="59"/>
        <v>0</v>
      </c>
      <c r="E39" s="579">
        <f t="shared" si="59"/>
        <v>0</v>
      </c>
      <c r="F39" s="579">
        <f t="shared" si="8"/>
        <v>6.60888218357608E-2</v>
      </c>
      <c r="G39" s="579">
        <f t="shared" si="9"/>
        <v>4.9347003888949192E-2</v>
      </c>
      <c r="H39" s="579">
        <f t="shared" si="60"/>
        <v>1.2322669099196383E-2</v>
      </c>
      <c r="I39" s="579">
        <f t="shared" si="60"/>
        <v>4.651767332398811E-3</v>
      </c>
      <c r="J39" s="579">
        <f t="shared" si="2"/>
        <v>0.13241026215630519</v>
      </c>
      <c r="K39" s="580">
        <f>VLOOKUP($A39,'（詳細設定）地域内経済効果の按分比率'!$A$19:$C$47,2,FALSE)</f>
        <v>0</v>
      </c>
      <c r="L39" s="580">
        <f>VLOOKUP($A39,'（詳細設定）地域内経済効果の按分比率'!$A$19:$C$47,3,FALSE)</f>
        <v>0</v>
      </c>
      <c r="M39" s="596">
        <f t="shared" si="48"/>
        <v>0</v>
      </c>
      <c r="N39" s="596">
        <f t="shared" si="49"/>
        <v>0</v>
      </c>
      <c r="O39" s="1346">
        <f t="shared" si="50"/>
        <v>0</v>
      </c>
      <c r="P39" s="1346">
        <f t="shared" si="51"/>
        <v>0</v>
      </c>
      <c r="Q39" s="1385">
        <f t="shared" si="52"/>
        <v>0</v>
      </c>
      <c r="R39" s="1385">
        <f t="shared" si="13"/>
        <v>0</v>
      </c>
      <c r="S39" s="580">
        <v>9.4739470495408304E-2</v>
      </c>
      <c r="T39" s="580">
        <v>6.661021854115122E-2</v>
      </c>
      <c r="U39" s="596">
        <f t="shared" si="53"/>
        <v>1.8947894099081663E-2</v>
      </c>
      <c r="V39" s="596">
        <f t="shared" si="54"/>
        <v>9.991532781172683E-3</v>
      </c>
      <c r="W39" s="1346">
        <f t="shared" si="55"/>
        <v>5.8080346424555411E-3</v>
      </c>
      <c r="X39" s="1346">
        <f t="shared" si="56"/>
        <v>3.8947199181103053E-3</v>
      </c>
      <c r="Y39" s="1385">
        <f t="shared" si="57"/>
        <v>6.5146344567408422E-3</v>
      </c>
      <c r="Z39" s="1385">
        <f t="shared" si="58"/>
        <v>7.5704741428850536E-4</v>
      </c>
    </row>
    <row r="40" spans="1:26" ht="13" x14ac:dyDescent="0.2">
      <c r="A40" t="str">
        <f>'（詳細設定）地域内経済効果の按分比率'!A41</f>
        <v>追加する場合はこちらに入力　O&amp;M（燃料以外）②</v>
      </c>
      <c r="B40" s="579">
        <f t="shared" si="46"/>
        <v>0</v>
      </c>
      <c r="C40" s="579">
        <f t="shared" si="47"/>
        <v>0</v>
      </c>
      <c r="D40" s="579">
        <f t="shared" si="59"/>
        <v>0</v>
      </c>
      <c r="E40" s="579">
        <f t="shared" si="59"/>
        <v>0</v>
      </c>
      <c r="F40" s="579">
        <f t="shared" si="8"/>
        <v>7.8848249281376931E-2</v>
      </c>
      <c r="G40" s="579">
        <f t="shared" si="9"/>
        <v>6.2255227010100472E-2</v>
      </c>
      <c r="H40" s="579">
        <f t="shared" si="60"/>
        <v>1.5148098894980835E-2</v>
      </c>
      <c r="I40" s="579">
        <f t="shared" si="60"/>
        <v>5.6017297703918924E-3</v>
      </c>
      <c r="J40" s="579">
        <f t="shared" si="2"/>
        <v>0.16185330495685013</v>
      </c>
      <c r="K40" s="580">
        <f>VLOOKUP($A40,'（詳細設定）地域内経済効果の按分比率'!$A$19:$C$47,2,FALSE)</f>
        <v>0</v>
      </c>
      <c r="L40" s="580">
        <f>VLOOKUP($A40,'（詳細設定）地域内経済効果の按分比率'!$A$19:$C$47,3,FALSE)</f>
        <v>0</v>
      </c>
      <c r="M40" s="596">
        <f t="shared" si="48"/>
        <v>0</v>
      </c>
      <c r="N40" s="596">
        <f t="shared" si="49"/>
        <v>0</v>
      </c>
      <c r="O40" s="1346">
        <f t="shared" si="50"/>
        <v>0</v>
      </c>
      <c r="P40" s="1346">
        <f t="shared" si="51"/>
        <v>0</v>
      </c>
      <c r="Q40" s="1385">
        <f t="shared" si="52"/>
        <v>0</v>
      </c>
      <c r="R40" s="1385">
        <f t="shared" si="13"/>
        <v>0</v>
      </c>
      <c r="S40" s="580">
        <v>0.1130303306809073</v>
      </c>
      <c r="T40" s="580">
        <v>8.4034165190734478E-2</v>
      </c>
      <c r="U40" s="596">
        <f t="shared" si="53"/>
        <v>2.2606066136181463E-2</v>
      </c>
      <c r="V40" s="596">
        <f t="shared" si="54"/>
        <v>1.2605124778610172E-2</v>
      </c>
      <c r="W40" s="1346">
        <f t="shared" si="55"/>
        <v>6.9293618890843662E-3</v>
      </c>
      <c r="X40" s="1346">
        <f t="shared" si="56"/>
        <v>4.6466533742645314E-3</v>
      </c>
      <c r="Y40" s="1385">
        <f t="shared" si="57"/>
        <v>8.2187370058964693E-3</v>
      </c>
      <c r="Z40" s="1385">
        <f t="shared" si="58"/>
        <v>9.550763961273614E-4</v>
      </c>
    </row>
    <row r="41" spans="1:26" ht="13" x14ac:dyDescent="0.2">
      <c r="A41" t="str">
        <f>'（詳細設定）地域内経済効果の按分比率'!A42</f>
        <v>追加する場合はこちらに入力　O&amp;M（燃料以外）③</v>
      </c>
      <c r="B41" s="579">
        <f t="shared" si="46"/>
        <v>0</v>
      </c>
      <c r="C41" s="579">
        <f t="shared" si="47"/>
        <v>0</v>
      </c>
      <c r="D41" s="579">
        <f t="shared" si="59"/>
        <v>0</v>
      </c>
      <c r="E41" s="579">
        <f t="shared" si="59"/>
        <v>0</v>
      </c>
      <c r="F41" s="579">
        <f t="shared" si="8"/>
        <v>7.4928315816921998E-2</v>
      </c>
      <c r="G41" s="579">
        <f t="shared" si="9"/>
        <v>5.587352852074115E-2</v>
      </c>
      <c r="H41" s="579">
        <f t="shared" si="60"/>
        <v>1.3961114774388741E-2</v>
      </c>
      <c r="I41" s="579">
        <f t="shared" si="60"/>
        <v>5.2728182451181058E-3</v>
      </c>
      <c r="J41" s="579">
        <f t="shared" ref="J41:J45" si="61">SUM(B41:I41)</f>
        <v>0.15003577735717</v>
      </c>
      <c r="K41" s="580">
        <f>VLOOKUP($A41,'（詳細設定）地域内経済効果の按分比率'!$A$19:$C$47,2,FALSE)</f>
        <v>0</v>
      </c>
      <c r="L41" s="580">
        <f>VLOOKUP($A41,'（詳細設定）地域内経済効果の按分比率'!$A$19:$C$47,3,FALSE)</f>
        <v>0</v>
      </c>
      <c r="M41" s="596">
        <f t="shared" si="48"/>
        <v>0</v>
      </c>
      <c r="N41" s="596">
        <f t="shared" si="49"/>
        <v>0</v>
      </c>
      <c r="O41" s="1346">
        <f t="shared" si="50"/>
        <v>0</v>
      </c>
      <c r="P41" s="1346">
        <f t="shared" si="51"/>
        <v>0</v>
      </c>
      <c r="Q41" s="1385">
        <f t="shared" si="52"/>
        <v>0</v>
      </c>
      <c r="R41" s="1385">
        <f t="shared" si="13"/>
        <v>0</v>
      </c>
      <c r="S41" s="580">
        <v>0.10741103818205476</v>
      </c>
      <c r="T41" s="580">
        <v>7.5419937425324934E-2</v>
      </c>
      <c r="U41" s="596">
        <f t="shared" si="53"/>
        <v>2.1482207636410955E-2</v>
      </c>
      <c r="V41" s="596">
        <f t="shared" si="54"/>
        <v>1.1312990613798739E-2</v>
      </c>
      <c r="W41" s="1346">
        <f t="shared" si="55"/>
        <v>6.5848692997890956E-3</v>
      </c>
      <c r="X41" s="1346">
        <f t="shared" si="56"/>
        <v>4.4156454289327124E-3</v>
      </c>
      <c r="Y41" s="1385">
        <f t="shared" si="57"/>
        <v>7.3762454745996443E-3</v>
      </c>
      <c r="Z41" s="1385">
        <f t="shared" si="58"/>
        <v>8.5717281618539359E-4</v>
      </c>
    </row>
    <row r="42" spans="1:26" ht="13" x14ac:dyDescent="0.2">
      <c r="A42" t="str">
        <f>'（詳細設定）地域内経済効果の按分比率'!A43</f>
        <v>追加する場合はこちらに入力　O&amp;M（燃料以外）④</v>
      </c>
      <c r="B42" s="579">
        <f t="shared" si="46"/>
        <v>0</v>
      </c>
      <c r="C42" s="579">
        <f t="shared" si="47"/>
        <v>0</v>
      </c>
      <c r="D42" s="579">
        <f t="shared" si="59"/>
        <v>0</v>
      </c>
      <c r="E42" s="579">
        <f t="shared" si="59"/>
        <v>0</v>
      </c>
      <c r="F42" s="579">
        <f t="shared" si="8"/>
        <v>0.1358097978029266</v>
      </c>
      <c r="G42" s="579">
        <f t="shared" si="9"/>
        <v>9.6309091984577933E-2</v>
      </c>
      <c r="H42" s="579">
        <f t="shared" si="60"/>
        <v>2.4649691095714323E-2</v>
      </c>
      <c r="I42" s="579">
        <f t="shared" si="60"/>
        <v>9.480995594535602E-3</v>
      </c>
      <c r="J42" s="579">
        <f t="shared" si="61"/>
        <v>0.26624957647775443</v>
      </c>
      <c r="K42" s="580">
        <f>VLOOKUP($A42,'（詳細設定）地域内経済効果の按分比率'!$A$19:$C$47,2,FALSE)</f>
        <v>0</v>
      </c>
      <c r="L42" s="580">
        <f>VLOOKUP($A42,'（詳細設定）地域内経済効果の按分比率'!$A$19:$C$47,3,FALSE)</f>
        <v>0</v>
      </c>
      <c r="M42" s="596">
        <f t="shared" si="48"/>
        <v>0</v>
      </c>
      <c r="N42" s="596">
        <f t="shared" si="49"/>
        <v>0</v>
      </c>
      <c r="O42" s="1346">
        <f t="shared" si="50"/>
        <v>0</v>
      </c>
      <c r="P42" s="1346">
        <f t="shared" si="51"/>
        <v>0</v>
      </c>
      <c r="Q42" s="1385">
        <f t="shared" si="52"/>
        <v>0</v>
      </c>
      <c r="R42" s="1385">
        <f t="shared" si="13"/>
        <v>0</v>
      </c>
      <c r="S42" s="580">
        <v>0.19468569683255596</v>
      </c>
      <c r="T42" s="580">
        <v>0.13000119883730551</v>
      </c>
      <c r="U42" s="596">
        <f t="shared" si="53"/>
        <v>3.8937139366511192E-2</v>
      </c>
      <c r="V42" s="596">
        <f t="shared" si="54"/>
        <v>1.9500179825595827E-2</v>
      </c>
      <c r="W42" s="1346">
        <f t="shared" si="55"/>
        <v>1.1935271177696579E-2</v>
      </c>
      <c r="X42" s="1346">
        <f t="shared" si="56"/>
        <v>8.0034884854216035E-3</v>
      </c>
      <c r="Y42" s="1385">
        <f t="shared" si="57"/>
        <v>1.2714419918017745E-2</v>
      </c>
      <c r="Z42" s="1385">
        <f t="shared" si="58"/>
        <v>1.4775071091139983E-3</v>
      </c>
    </row>
    <row r="43" spans="1:26" ht="13" x14ac:dyDescent="0.2">
      <c r="A43" t="str">
        <f>'（詳細設定）地域内経済効果の按分比率'!A44</f>
        <v>追加する場合はこちらに入力　O&amp;M（燃料以外）⑤</v>
      </c>
      <c r="B43" s="579">
        <f t="shared" si="46"/>
        <v>0</v>
      </c>
      <c r="C43" s="579">
        <f t="shared" si="47"/>
        <v>0</v>
      </c>
      <c r="D43" s="579">
        <f t="shared" si="59"/>
        <v>0</v>
      </c>
      <c r="E43" s="579">
        <f t="shared" si="59"/>
        <v>0</v>
      </c>
      <c r="F43" s="579">
        <f t="shared" si="8"/>
        <v>8.9484816258733876E-2</v>
      </c>
      <c r="G43" s="579">
        <f t="shared" si="9"/>
        <v>7.1109874948148494E-2</v>
      </c>
      <c r="H43" s="579">
        <f t="shared" si="60"/>
        <v>1.7251826828104163E-2</v>
      </c>
      <c r="I43" s="579">
        <f t="shared" si="60"/>
        <v>6.364401516140354E-3</v>
      </c>
      <c r="J43" s="579">
        <f t="shared" si="61"/>
        <v>0.18421091955112687</v>
      </c>
      <c r="K43" s="580">
        <f>VLOOKUP($A43,'（詳細設定）地域内経済効果の按分比率'!$A$19:$C$47,2,FALSE)</f>
        <v>0</v>
      </c>
      <c r="L43" s="580">
        <f>VLOOKUP($A43,'（詳細設定）地域内経済効果の按分比率'!$A$19:$C$47,3,FALSE)</f>
        <v>0</v>
      </c>
      <c r="M43" s="596">
        <f t="shared" si="48"/>
        <v>0</v>
      </c>
      <c r="N43" s="596">
        <f t="shared" si="49"/>
        <v>0</v>
      </c>
      <c r="O43" s="1346">
        <f t="shared" si="50"/>
        <v>0</v>
      </c>
      <c r="P43" s="1346">
        <f t="shared" si="51"/>
        <v>0</v>
      </c>
      <c r="Q43" s="1385">
        <f t="shared" si="52"/>
        <v>0</v>
      </c>
      <c r="R43" s="1385">
        <f t="shared" si="13"/>
        <v>0</v>
      </c>
      <c r="S43" s="580">
        <v>0.12827803362571108</v>
      </c>
      <c r="T43" s="580">
        <v>9.5986461941832982E-2</v>
      </c>
      <c r="U43" s="596">
        <f t="shared" si="53"/>
        <v>2.5655606725142218E-2</v>
      </c>
      <c r="V43" s="596">
        <f t="shared" si="54"/>
        <v>1.4397969291274947E-2</v>
      </c>
      <c r="W43" s="1346">
        <f t="shared" si="55"/>
        <v>7.8641273723428339E-3</v>
      </c>
      <c r="X43" s="1346">
        <f t="shared" si="56"/>
        <v>5.2734832694921454E-3</v>
      </c>
      <c r="Y43" s="1385">
        <f t="shared" si="57"/>
        <v>9.3876994557613291E-3</v>
      </c>
      <c r="Z43" s="1385">
        <f t="shared" si="58"/>
        <v>1.0909182466482086E-3</v>
      </c>
    </row>
    <row r="44" spans="1:26" ht="13" x14ac:dyDescent="0.2">
      <c r="A44" t="str">
        <f>'（詳細設定）地域内経済効果の按分比率'!A45</f>
        <v>追加する場合はこちらに入力　O&amp;M（燃料以外）⑥</v>
      </c>
      <c r="B44" s="579">
        <f t="shared" si="46"/>
        <v>0</v>
      </c>
      <c r="C44" s="579">
        <f t="shared" si="47"/>
        <v>0</v>
      </c>
      <c r="D44" s="579">
        <f t="shared" si="59"/>
        <v>0</v>
      </c>
      <c r="E44" s="579">
        <f t="shared" si="59"/>
        <v>0</v>
      </c>
      <c r="F44" s="579">
        <f t="shared" si="8"/>
        <v>9.8870489961720515E-2</v>
      </c>
      <c r="G44" s="579">
        <f t="shared" si="9"/>
        <v>8.0609420102055962E-2</v>
      </c>
      <c r="H44" s="579">
        <f t="shared" si="60"/>
        <v>1.9330760719180256E-2</v>
      </c>
      <c r="I44" s="579">
        <f t="shared" si="60"/>
        <v>7.0632496861738449E-3</v>
      </c>
      <c r="J44" s="579">
        <f t="shared" si="61"/>
        <v>0.20587392046913056</v>
      </c>
      <c r="K44" s="580">
        <f>VLOOKUP($A44,'（詳細設定）地域内経済効果の按分比率'!$A$19:$C$47,2,FALSE)</f>
        <v>0</v>
      </c>
      <c r="L44" s="580">
        <f>VLOOKUP($A44,'（詳細設定）地域内経済効果の按分比率'!$A$19:$C$47,3,FALSE)</f>
        <v>0</v>
      </c>
      <c r="M44" s="596">
        <f t="shared" si="48"/>
        <v>0</v>
      </c>
      <c r="N44" s="596">
        <f t="shared" si="49"/>
        <v>0</v>
      </c>
      <c r="O44" s="1346">
        <f t="shared" si="50"/>
        <v>0</v>
      </c>
      <c r="P44" s="1346">
        <f t="shared" si="51"/>
        <v>0</v>
      </c>
      <c r="Q44" s="1385">
        <f t="shared" si="52"/>
        <v>0</v>
      </c>
      <c r="R44" s="1385">
        <f t="shared" si="13"/>
        <v>0</v>
      </c>
      <c r="S44" s="580">
        <v>0.14173255940124072</v>
      </c>
      <c r="T44" s="580">
        <v>0.10880926229192704</v>
      </c>
      <c r="U44" s="596">
        <f t="shared" si="53"/>
        <v>2.8346511880248143E-2</v>
      </c>
      <c r="V44" s="596">
        <f t="shared" si="54"/>
        <v>1.6321389343789055E-2</v>
      </c>
      <c r="W44" s="1346">
        <f t="shared" si="55"/>
        <v>8.6889615348461451E-3</v>
      </c>
      <c r="X44" s="1346">
        <f t="shared" si="56"/>
        <v>5.826596024425936E-3</v>
      </c>
      <c r="Y44" s="1385">
        <f t="shared" si="57"/>
        <v>1.0641799184334111E-2</v>
      </c>
      <c r="Z44" s="1385">
        <f t="shared" si="58"/>
        <v>1.236653661747909E-3</v>
      </c>
    </row>
    <row r="45" spans="1:26" ht="13" x14ac:dyDescent="0.2">
      <c r="A45" t="str">
        <f>'（詳細設定）地域内経済効果の按分比率'!A46</f>
        <v>追加する場合はこちらに入力　O&amp;M（燃料以外）⑦</v>
      </c>
      <c r="B45" s="579">
        <f t="shared" si="46"/>
        <v>0</v>
      </c>
      <c r="C45" s="579">
        <f t="shared" si="47"/>
        <v>0</v>
      </c>
      <c r="D45" s="579">
        <f t="shared" si="59"/>
        <v>0</v>
      </c>
      <c r="E45" s="579">
        <f t="shared" si="59"/>
        <v>0</v>
      </c>
      <c r="F45" s="579">
        <f t="shared" si="8"/>
        <v>6.8256041818370861E-2</v>
      </c>
      <c r="G45" s="579">
        <f t="shared" si="9"/>
        <v>0.11895166840320505</v>
      </c>
      <c r="H45" s="579">
        <f t="shared" si="60"/>
        <v>2.1702115639765492E-2</v>
      </c>
      <c r="I45" s="579">
        <f t="shared" si="60"/>
        <v>5.8473114254183048E-3</v>
      </c>
      <c r="J45" s="579">
        <f t="shared" si="61"/>
        <v>0.21475713728675969</v>
      </c>
      <c r="K45" s="580">
        <f>VLOOKUP($A45,'（詳細設定）地域内経済効果の按分比率'!$A$19:$C$47,2,FALSE)</f>
        <v>0</v>
      </c>
      <c r="L45" s="580">
        <f>VLOOKUP($A45,'（詳細設定）地域内経済効果の按分比率'!$A$19:$C$47,3,FALSE)</f>
        <v>0</v>
      </c>
      <c r="M45" s="596">
        <f t="shared" si="48"/>
        <v>0</v>
      </c>
      <c r="N45" s="596">
        <f t="shared" si="49"/>
        <v>0</v>
      </c>
      <c r="O45" s="1346">
        <f t="shared" si="50"/>
        <v>0</v>
      </c>
      <c r="P45" s="1346">
        <f t="shared" si="51"/>
        <v>0</v>
      </c>
      <c r="Q45" s="1385">
        <f t="shared" si="52"/>
        <v>0</v>
      </c>
      <c r="R45" s="1385">
        <f>IF(L45&gt;0,L45*$D$54*$D$61*(1+$D$63),0)</f>
        <v>0</v>
      </c>
      <c r="S45" s="580">
        <v>9.7846217868054711E-2</v>
      </c>
      <c r="T45" s="580">
        <v>0.16056489763801873</v>
      </c>
      <c r="U45" s="596">
        <f t="shared" si="53"/>
        <v>1.9569243573610944E-2</v>
      </c>
      <c r="V45" s="596">
        <f t="shared" si="54"/>
        <v>2.4084734645702811E-2</v>
      </c>
      <c r="W45" s="1346">
        <f t="shared" si="55"/>
        <v>5.9984948199436833E-3</v>
      </c>
      <c r="X45" s="1346">
        <f t="shared" si="56"/>
        <v>4.0224376561292154E-3</v>
      </c>
      <c r="Y45" s="1385">
        <f t="shared" si="57"/>
        <v>1.5703620819821809E-2</v>
      </c>
      <c r="Z45" s="1385">
        <f t="shared" si="58"/>
        <v>1.8248737692890893E-3</v>
      </c>
    </row>
    <row r="49" spans="1:5" ht="13" x14ac:dyDescent="0.2">
      <c r="A49" s="561" t="s">
        <v>914</v>
      </c>
      <c r="B49" s="561"/>
      <c r="C49" s="561"/>
      <c r="D49" s="562"/>
      <c r="E49"/>
    </row>
    <row r="50" spans="1:5" ht="13" x14ac:dyDescent="0.2">
      <c r="A50" s="564" t="s">
        <v>224</v>
      </c>
      <c r="B50" s="564"/>
      <c r="C50" s="564"/>
      <c r="D50" s="564"/>
      <c r="E50"/>
    </row>
    <row r="51" spans="1:5" ht="13" x14ac:dyDescent="0.2">
      <c r="A51" s="565" t="s">
        <v>225</v>
      </c>
      <c r="B51" s="565"/>
      <c r="C51" s="565"/>
      <c r="D51" s="566"/>
      <c r="E51"/>
    </row>
    <row r="52" spans="1:5" ht="13" x14ac:dyDescent="0.2">
      <c r="A52" s="565"/>
      <c r="B52" s="565"/>
      <c r="C52" s="565"/>
      <c r="D52" s="566"/>
      <c r="E52"/>
    </row>
    <row r="53" spans="1:5" ht="13" x14ac:dyDescent="0.2">
      <c r="A53" s="567" t="s">
        <v>200</v>
      </c>
      <c r="B53" s="570"/>
      <c r="C53" s="570"/>
      <c r="D53" s="753">
        <v>0.2</v>
      </c>
      <c r="E53" t="s">
        <v>1128</v>
      </c>
    </row>
    <row r="54" spans="1:5" ht="13" x14ac:dyDescent="0.2">
      <c r="A54" s="567" t="s">
        <v>226</v>
      </c>
      <c r="B54" s="570"/>
      <c r="C54" s="570"/>
      <c r="D54" s="753">
        <v>0.15</v>
      </c>
      <c r="E54" t="s">
        <v>1129</v>
      </c>
    </row>
    <row r="55" spans="1:5" ht="13" x14ac:dyDescent="0.2">
      <c r="A55" s="565" t="s">
        <v>227</v>
      </c>
      <c r="B55" s="568"/>
      <c r="C55" s="569"/>
      <c r="D55" s="569"/>
      <c r="E55"/>
    </row>
    <row r="56" spans="1:5" ht="13" x14ac:dyDescent="0.2">
      <c r="A56" s="567" t="s">
        <v>200</v>
      </c>
      <c r="B56" s="570" t="s">
        <v>228</v>
      </c>
      <c r="C56" s="746" t="s">
        <v>229</v>
      </c>
      <c r="D56" s="747">
        <f>D77/F77</f>
        <v>2.1755524577801139E-2</v>
      </c>
      <c r="E56" t="s">
        <v>1130</v>
      </c>
    </row>
    <row r="57" spans="1:5" ht="13" x14ac:dyDescent="0.2">
      <c r="A57" s="567"/>
      <c r="B57" s="570"/>
      <c r="C57" s="570" t="s">
        <v>230</v>
      </c>
      <c r="D57" s="747">
        <f>C77/E77</f>
        <v>2.7744797850403048E-2</v>
      </c>
      <c r="E57" t="s">
        <v>1130</v>
      </c>
    </row>
    <row r="58" spans="1:5" ht="13" x14ac:dyDescent="0.2">
      <c r="A58" s="567"/>
      <c r="B58" s="570" t="s">
        <v>231</v>
      </c>
      <c r="C58" s="746" t="s">
        <v>229</v>
      </c>
      <c r="D58" s="745">
        <v>0.06</v>
      </c>
      <c r="E58" t="s">
        <v>1130</v>
      </c>
    </row>
    <row r="59" spans="1:5" ht="13" x14ac:dyDescent="0.2">
      <c r="A59" s="567"/>
      <c r="B59" s="570"/>
      <c r="C59" s="570" t="s">
        <v>230</v>
      </c>
      <c r="D59" s="745">
        <v>0.04</v>
      </c>
      <c r="E59" t="s">
        <v>1130</v>
      </c>
    </row>
    <row r="60" spans="1:5" ht="13" x14ac:dyDescent="0.2">
      <c r="A60" s="567" t="s">
        <v>226</v>
      </c>
      <c r="B60" s="570" t="s">
        <v>1131</v>
      </c>
      <c r="C60" s="746" t="s">
        <v>229</v>
      </c>
      <c r="D60" s="745">
        <v>0.01</v>
      </c>
      <c r="E60" t="s">
        <v>1132</v>
      </c>
    </row>
    <row r="61" spans="1:5" ht="13" x14ac:dyDescent="0.2">
      <c r="A61" s="567"/>
      <c r="B61" s="570"/>
      <c r="C61" s="570" t="s">
        <v>230</v>
      </c>
      <c r="D61" s="747">
        <v>0.06</v>
      </c>
      <c r="E61" t="s">
        <v>1132</v>
      </c>
    </row>
    <row r="62" spans="1:5" ht="13" x14ac:dyDescent="0.2">
      <c r="A62" s="567"/>
      <c r="B62" s="570" t="s">
        <v>1133</v>
      </c>
      <c r="C62" s="746" t="s">
        <v>229</v>
      </c>
      <c r="D62" s="747">
        <f>D78/F78</f>
        <v>0.26821881506719669</v>
      </c>
      <c r="E62" t="s">
        <v>1134</v>
      </c>
    </row>
    <row r="63" spans="1:5" ht="13" x14ac:dyDescent="0.2">
      <c r="A63" s="567"/>
      <c r="B63" s="570"/>
      <c r="C63" s="570" t="s">
        <v>230</v>
      </c>
      <c r="D63" s="747">
        <f>C78/E78</f>
        <v>0.26281494352736751</v>
      </c>
      <c r="E63" t="s">
        <v>1134</v>
      </c>
    </row>
    <row r="64" spans="1:5" ht="13" x14ac:dyDescent="0.2">
      <c r="A64" s="567" t="s">
        <v>1135</v>
      </c>
      <c r="B64" s="570" t="s">
        <v>1136</v>
      </c>
      <c r="C64" s="746" t="s">
        <v>229</v>
      </c>
      <c r="D64" s="747">
        <v>7.0000000000000001E-3</v>
      </c>
      <c r="E64" t="s">
        <v>1137</v>
      </c>
    </row>
    <row r="65" spans="1:7" ht="13" x14ac:dyDescent="0.2">
      <c r="A65" s="567"/>
      <c r="B65" s="570" t="s">
        <v>1138</v>
      </c>
      <c r="C65" s="746" t="s">
        <v>229</v>
      </c>
      <c r="D65" s="747">
        <v>1.8499999999999999E-2</v>
      </c>
      <c r="E65" t="s">
        <v>1139</v>
      </c>
    </row>
    <row r="66" spans="1:7" ht="13" x14ac:dyDescent="0.2">
      <c r="A66" s="567"/>
      <c r="B66" s="570" t="s">
        <v>1140</v>
      </c>
      <c r="C66" s="746" t="s">
        <v>229</v>
      </c>
      <c r="D66" s="747">
        <v>0.4</v>
      </c>
      <c r="E66" t="s">
        <v>1139</v>
      </c>
    </row>
    <row r="67" spans="1:7" ht="13" x14ac:dyDescent="0.2">
      <c r="A67" s="567" t="s">
        <v>1141</v>
      </c>
      <c r="B67" s="570" t="s">
        <v>1136</v>
      </c>
      <c r="C67" s="746" t="s">
        <v>229</v>
      </c>
      <c r="D67" s="747">
        <v>0</v>
      </c>
      <c r="E67" t="s">
        <v>1139</v>
      </c>
    </row>
    <row r="68" spans="1:7" ht="13" x14ac:dyDescent="0.2">
      <c r="A68" s="567"/>
      <c r="B68" s="570" t="s">
        <v>1138</v>
      </c>
      <c r="C68" s="746" t="s">
        <v>229</v>
      </c>
      <c r="D68" s="747">
        <v>7.0000000000000007E-2</v>
      </c>
      <c r="E68" t="s">
        <v>1139</v>
      </c>
    </row>
    <row r="69" spans="1:7" ht="13" x14ac:dyDescent="0.2">
      <c r="A69" s="567"/>
      <c r="B69" s="570" t="s">
        <v>1142</v>
      </c>
      <c r="C69" s="746" t="s">
        <v>229</v>
      </c>
      <c r="D69" s="747">
        <v>0.37</v>
      </c>
      <c r="E69" t="s">
        <v>1139</v>
      </c>
    </row>
    <row r="70" spans="1:7" ht="13" x14ac:dyDescent="0.2">
      <c r="A70" s="570" t="s">
        <v>232</v>
      </c>
      <c r="B70" s="570" t="s">
        <v>43</v>
      </c>
      <c r="C70" s="570" t="s">
        <v>230</v>
      </c>
      <c r="D70" s="748">
        <v>1.4E-2</v>
      </c>
      <c r="E70"/>
    </row>
    <row r="71" spans="1:7" ht="13" x14ac:dyDescent="0.2">
      <c r="A71" s="570" t="s">
        <v>233</v>
      </c>
      <c r="B71" s="749" t="s">
        <v>1143</v>
      </c>
      <c r="C71" s="749"/>
      <c r="D71" s="750">
        <v>0.1</v>
      </c>
      <c r="E71"/>
    </row>
    <row r="72" spans="1:7" ht="13" x14ac:dyDescent="0.2">
      <c r="A72" s="570"/>
      <c r="B72" s="570" t="s">
        <v>292</v>
      </c>
      <c r="C72" s="746" t="s">
        <v>229</v>
      </c>
      <c r="D72" s="751">
        <v>1.0999999999999999E-2</v>
      </c>
      <c r="E72"/>
    </row>
    <row r="73" spans="1:7" ht="13" x14ac:dyDescent="0.2">
      <c r="A73" s="570"/>
      <c r="B73" s="570"/>
      <c r="C73" s="570" t="s">
        <v>225</v>
      </c>
      <c r="D73" s="751">
        <v>7.8E-2</v>
      </c>
      <c r="E73"/>
    </row>
    <row r="74" spans="1:7" ht="13" x14ac:dyDescent="0.2">
      <c r="A74" s="570"/>
      <c r="B74" s="570"/>
      <c r="C74" s="570" t="s">
        <v>230</v>
      </c>
      <c r="D74" s="751">
        <v>1.0999999999999999E-2</v>
      </c>
      <c r="E74"/>
    </row>
    <row r="75" spans="1:7" ht="13" x14ac:dyDescent="0.2">
      <c r="A75" t="s">
        <v>1144</v>
      </c>
      <c r="B75" s="1342"/>
      <c r="C75" s="1342" t="s">
        <v>1145</v>
      </c>
      <c r="D75" s="1343" t="s">
        <v>1146</v>
      </c>
      <c r="E75" s="1342" t="s">
        <v>1147</v>
      </c>
      <c r="F75" s="1342" t="s">
        <v>1148</v>
      </c>
    </row>
    <row r="76" spans="1:7" ht="13" x14ac:dyDescent="0.2">
      <c r="A76" t="s">
        <v>1149</v>
      </c>
      <c r="B76" s="1342" t="s">
        <v>33</v>
      </c>
      <c r="C76" s="1342"/>
      <c r="D76" s="1343"/>
      <c r="E76" s="1342"/>
      <c r="F76" s="1342"/>
      <c r="G76" s="379" t="s">
        <v>1150</v>
      </c>
    </row>
    <row r="77" spans="1:7" ht="13" x14ac:dyDescent="0.2">
      <c r="A77" s="1343" t="s">
        <v>1151</v>
      </c>
      <c r="B77" s="1343" t="s">
        <v>1152</v>
      </c>
      <c r="C77" s="1343">
        <v>2220</v>
      </c>
      <c r="D77" s="1343">
        <v>952</v>
      </c>
      <c r="E77" s="1343">
        <v>80015</v>
      </c>
      <c r="F77" s="1344">
        <v>43759</v>
      </c>
      <c r="G77" s="1345" t="s">
        <v>1153</v>
      </c>
    </row>
    <row r="78" spans="1:7" ht="13" x14ac:dyDescent="0.2">
      <c r="A78" s="1343" t="s">
        <v>1154</v>
      </c>
      <c r="B78" s="1343" t="s">
        <v>1152</v>
      </c>
      <c r="C78" s="1343">
        <v>4235</v>
      </c>
      <c r="D78" s="1343">
        <v>1417</v>
      </c>
      <c r="E78" s="1343">
        <v>16114</v>
      </c>
      <c r="F78">
        <v>5283</v>
      </c>
    </row>
    <row r="79" spans="1:7" ht="13" x14ac:dyDescent="0.2">
      <c r="A79" s="563"/>
      <c r="B79" s="563"/>
      <c r="C79" s="563"/>
      <c r="D79" s="563"/>
      <c r="E79"/>
    </row>
    <row r="80" spans="1:7" ht="13" x14ac:dyDescent="0.2">
      <c r="A80" s="563"/>
      <c r="B80" s="563"/>
      <c r="C80" s="563"/>
      <c r="D80" s="563"/>
      <c r="E80"/>
    </row>
    <row r="81" spans="1:5" ht="13" x14ac:dyDescent="0.2">
      <c r="A81" s="564" t="s">
        <v>565</v>
      </c>
      <c r="B81" s="564"/>
      <c r="C81" s="564"/>
      <c r="D81" s="593"/>
      <c r="E81"/>
    </row>
    <row r="82" spans="1:5" ht="13" x14ac:dyDescent="0.2">
      <c r="A82" s="749" t="s">
        <v>207</v>
      </c>
      <c r="B82" s="749" t="s">
        <v>566</v>
      </c>
      <c r="C82" s="749"/>
      <c r="D82" s="752">
        <v>0.8</v>
      </c>
      <c r="E82"/>
    </row>
    <row r="83" spans="1:5" ht="13" x14ac:dyDescent="0.2">
      <c r="A83" s="749"/>
      <c r="B83" s="749" t="s">
        <v>273</v>
      </c>
      <c r="C83" s="749"/>
      <c r="D83" s="752">
        <v>0.1</v>
      </c>
      <c r="E83"/>
    </row>
    <row r="84" spans="1:5" ht="13" x14ac:dyDescent="0.2">
      <c r="A84" s="749"/>
      <c r="B84" s="749" t="s">
        <v>567</v>
      </c>
      <c r="C84" s="749"/>
      <c r="D84" s="752">
        <v>0.1</v>
      </c>
      <c r="E84"/>
    </row>
    <row r="85" spans="1:5" ht="13" x14ac:dyDescent="0.2">
      <c r="A85"/>
      <c r="B85"/>
      <c r="C85"/>
      <c r="D85"/>
      <c r="E85"/>
    </row>
  </sheetData>
  <sheetProtection password="B437" sheet="1" objects="1" scenarios="1"/>
  <phoneticPr fontId="5"/>
  <conditionalFormatting sqref="B4:I24 B26:I45">
    <cfRule type="cellIs" dxfId="6" priority="3" operator="lessThan">
      <formula>0</formula>
    </cfRule>
  </conditionalFormatting>
  <conditionalFormatting sqref="B25:I25">
    <cfRule type="cellIs" dxfId="5" priority="1" operator="lessThan">
      <formula>0</formula>
    </cfRule>
  </conditionalFormatting>
  <hyperlinks>
    <hyperlink ref="G77" r:id="rId1" xr:uid="{00000000-0004-0000-0900-000000000000}"/>
  </hyperlinks>
  <pageMargins left="0.7" right="0.7" top="0.75" bottom="0.75" header="0.3" footer="0.3"/>
  <pageSetup paperSize="9" scale="20" fitToHeight="0"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K1133"/>
  <sheetViews>
    <sheetView workbookViewId="0"/>
    <sheetView workbookViewId="1"/>
  </sheetViews>
  <sheetFormatPr defaultColWidth="8.90625" defaultRowHeight="11" x14ac:dyDescent="0.2"/>
  <cols>
    <col min="1" max="1" width="3.6328125" style="463" customWidth="1"/>
    <col min="2" max="2" width="28.6328125" style="442" customWidth="1"/>
    <col min="3" max="3" width="8.453125" style="391" customWidth="1"/>
    <col min="4" max="4" width="12.08984375" style="501" customWidth="1"/>
    <col min="5" max="5" width="14.90625" style="391" customWidth="1"/>
    <col min="6" max="34" width="13.6328125" style="391" customWidth="1"/>
    <col min="35" max="36" width="13.6328125" style="501" customWidth="1"/>
    <col min="37" max="37" width="13.36328125" style="391" customWidth="1"/>
    <col min="38" max="16384" width="8.90625" style="391"/>
  </cols>
  <sheetData>
    <row r="1" spans="1:37" s="432" customFormat="1" ht="11.5" x14ac:dyDescent="0.25">
      <c r="A1" s="441"/>
      <c r="B1" s="1450" t="s">
        <v>205</v>
      </c>
      <c r="C1" s="1451"/>
      <c r="D1" s="583">
        <v>0</v>
      </c>
      <c r="E1" s="430">
        <v>1</v>
      </c>
      <c r="F1" s="430">
        <v>2</v>
      </c>
      <c r="G1" s="430">
        <v>3</v>
      </c>
      <c r="H1" s="430">
        <v>4</v>
      </c>
      <c r="I1" s="430">
        <v>5</v>
      </c>
      <c r="J1" s="430">
        <v>6</v>
      </c>
      <c r="K1" s="430">
        <v>7</v>
      </c>
      <c r="L1" s="430">
        <v>8</v>
      </c>
      <c r="M1" s="430">
        <v>9</v>
      </c>
      <c r="N1" s="430">
        <v>10</v>
      </c>
      <c r="O1" s="430">
        <v>11</v>
      </c>
      <c r="P1" s="430">
        <v>12</v>
      </c>
      <c r="Q1" s="430">
        <v>13</v>
      </c>
      <c r="R1" s="430">
        <v>14</v>
      </c>
      <c r="S1" s="430">
        <v>15</v>
      </c>
      <c r="T1" s="430">
        <v>16</v>
      </c>
      <c r="U1" s="430">
        <v>17</v>
      </c>
      <c r="V1" s="430">
        <v>18</v>
      </c>
      <c r="W1" s="430">
        <v>19</v>
      </c>
      <c r="X1" s="430">
        <v>20</v>
      </c>
      <c r="Y1" s="430">
        <v>21</v>
      </c>
      <c r="Z1" s="430">
        <v>22</v>
      </c>
      <c r="AA1" s="430">
        <v>23</v>
      </c>
      <c r="AB1" s="430">
        <v>24</v>
      </c>
      <c r="AC1" s="430">
        <v>25</v>
      </c>
      <c r="AD1" s="430">
        <v>26</v>
      </c>
      <c r="AE1" s="430">
        <v>27</v>
      </c>
      <c r="AF1" s="430">
        <v>28</v>
      </c>
      <c r="AG1" s="430">
        <v>29</v>
      </c>
      <c r="AH1" s="431">
        <v>30</v>
      </c>
      <c r="AI1" s="499"/>
      <c r="AJ1" s="499"/>
    </row>
    <row r="2" spans="1:37" s="432" customFormat="1" ht="11.5" x14ac:dyDescent="0.25">
      <c r="A2" s="441"/>
      <c r="B2" s="482" t="s">
        <v>169</v>
      </c>
      <c r="C2" s="433"/>
      <c r="D2" s="584"/>
      <c r="E2" s="434">
        <f>計算シート!E5</f>
        <v>0.84931506849315064</v>
      </c>
      <c r="F2" s="434">
        <f>計算シート!F5</f>
        <v>0.84931506849315064</v>
      </c>
      <c r="G2" s="434">
        <f>計算シート!G5</f>
        <v>0.84931506849315064</v>
      </c>
      <c r="H2" s="434">
        <f>計算シート!H5</f>
        <v>0.84931506849315064</v>
      </c>
      <c r="I2" s="434">
        <f>計算シート!I5</f>
        <v>0.84931506849315064</v>
      </c>
      <c r="J2" s="434">
        <f>計算シート!J5</f>
        <v>0.84931506849315064</v>
      </c>
      <c r="K2" s="434">
        <f>計算シート!K5</f>
        <v>0.84931506849315064</v>
      </c>
      <c r="L2" s="434">
        <f>計算シート!L5</f>
        <v>0.84931506849315064</v>
      </c>
      <c r="M2" s="434">
        <f>計算シート!M5</f>
        <v>0.84931506849315064</v>
      </c>
      <c r="N2" s="434">
        <f>計算シート!N5</f>
        <v>0.84931506849315064</v>
      </c>
      <c r="O2" s="434">
        <f>計算シート!O5</f>
        <v>0.84931506849315064</v>
      </c>
      <c r="P2" s="434">
        <f>計算シート!P5</f>
        <v>0.84931506849315064</v>
      </c>
      <c r="Q2" s="434">
        <f>計算シート!Q5</f>
        <v>0.84931506849315064</v>
      </c>
      <c r="R2" s="434">
        <f>計算シート!R5</f>
        <v>0.84931506849315064</v>
      </c>
      <c r="S2" s="434">
        <f>計算シート!S5</f>
        <v>0.84931506849315064</v>
      </c>
      <c r="T2" s="434">
        <f>計算シート!T5</f>
        <v>0.84931506849315064</v>
      </c>
      <c r="U2" s="434">
        <f>計算シート!U5</f>
        <v>0.84931506849315064</v>
      </c>
      <c r="V2" s="434">
        <f>計算シート!V5</f>
        <v>0.84931506849315064</v>
      </c>
      <c r="W2" s="434">
        <f>計算シート!W5</f>
        <v>0.84931506849315064</v>
      </c>
      <c r="X2" s="434">
        <f>計算シート!X5</f>
        <v>0.84931506849315064</v>
      </c>
      <c r="Y2" s="434">
        <f>計算シート!Y5</f>
        <v>0</v>
      </c>
      <c r="Z2" s="434">
        <f>計算シート!Z5</f>
        <v>0</v>
      </c>
      <c r="AA2" s="434">
        <f>計算シート!AA5</f>
        <v>0</v>
      </c>
      <c r="AB2" s="434">
        <f>計算シート!AB5</f>
        <v>0</v>
      </c>
      <c r="AC2" s="434">
        <f>計算シート!AC5</f>
        <v>0</v>
      </c>
      <c r="AD2" s="434">
        <f>計算シート!AD5</f>
        <v>0</v>
      </c>
      <c r="AE2" s="434">
        <f>計算シート!AE5</f>
        <v>0</v>
      </c>
      <c r="AF2" s="434">
        <f>計算シート!AF5</f>
        <v>0</v>
      </c>
      <c r="AG2" s="434">
        <f>計算シート!AG5</f>
        <v>0</v>
      </c>
      <c r="AH2" s="435">
        <f>計算シート!AH5</f>
        <v>0</v>
      </c>
      <c r="AI2" s="499"/>
      <c r="AJ2" s="499"/>
    </row>
    <row r="3" spans="1:37" s="432" customFormat="1" ht="11.5" x14ac:dyDescent="0.25">
      <c r="A3" s="441"/>
      <c r="B3" s="483" t="s">
        <v>26</v>
      </c>
      <c r="C3" s="436" t="s">
        <v>252</v>
      </c>
      <c r="D3" s="585">
        <f>計算条件入力シート!E38</f>
        <v>15</v>
      </c>
      <c r="E3" s="437">
        <f>計算シート!E6</f>
        <v>15</v>
      </c>
      <c r="F3" s="437">
        <f>計算シート!F6</f>
        <v>15</v>
      </c>
      <c r="G3" s="437">
        <f>計算シート!G6</f>
        <v>15</v>
      </c>
      <c r="H3" s="437">
        <f>計算シート!H6</f>
        <v>15</v>
      </c>
      <c r="I3" s="437">
        <f>計算シート!I6</f>
        <v>15</v>
      </c>
      <c r="J3" s="437">
        <f>計算シート!J6</f>
        <v>15</v>
      </c>
      <c r="K3" s="437">
        <f>計算シート!K6</f>
        <v>15</v>
      </c>
      <c r="L3" s="437">
        <f>計算シート!L6</f>
        <v>15</v>
      </c>
      <c r="M3" s="437">
        <f>計算シート!M6</f>
        <v>15</v>
      </c>
      <c r="N3" s="437">
        <f>計算シート!N6</f>
        <v>15</v>
      </c>
      <c r="O3" s="437">
        <f>計算シート!O6</f>
        <v>15</v>
      </c>
      <c r="P3" s="437">
        <f>計算シート!P6</f>
        <v>15</v>
      </c>
      <c r="Q3" s="437">
        <f>計算シート!Q6</f>
        <v>15</v>
      </c>
      <c r="R3" s="437">
        <f>計算シート!R6</f>
        <v>15</v>
      </c>
      <c r="S3" s="437">
        <f>計算シート!S6</f>
        <v>15</v>
      </c>
      <c r="T3" s="437">
        <f>計算シート!T6</f>
        <v>15</v>
      </c>
      <c r="U3" s="437">
        <f>計算シート!U6</f>
        <v>15</v>
      </c>
      <c r="V3" s="437">
        <f>計算シート!V6</f>
        <v>15</v>
      </c>
      <c r="W3" s="437">
        <f>計算シート!W6</f>
        <v>15</v>
      </c>
      <c r="X3" s="437">
        <f>計算シート!X6</f>
        <v>15</v>
      </c>
      <c r="Y3" s="437">
        <f>計算シート!Y6</f>
        <v>0</v>
      </c>
      <c r="Z3" s="437">
        <f>計算シート!Z6</f>
        <v>0</v>
      </c>
      <c r="AA3" s="437">
        <f>計算シート!AA6</f>
        <v>0</v>
      </c>
      <c r="AB3" s="437">
        <f>計算シート!AB6</f>
        <v>0</v>
      </c>
      <c r="AC3" s="437">
        <f>計算シート!AC6</f>
        <v>0</v>
      </c>
      <c r="AD3" s="437">
        <f>計算シート!AD6</f>
        <v>0</v>
      </c>
      <c r="AE3" s="437">
        <f>計算シート!AE6</f>
        <v>0</v>
      </c>
      <c r="AF3" s="437">
        <f>計算シート!AF6</f>
        <v>0</v>
      </c>
      <c r="AG3" s="437">
        <f>計算シート!AG6</f>
        <v>0</v>
      </c>
      <c r="AH3" s="438">
        <f>計算シート!AH6</f>
        <v>0</v>
      </c>
      <c r="AI3" s="499"/>
      <c r="AJ3" s="499"/>
    </row>
    <row r="4" spans="1:37" s="432" customFormat="1" ht="11.5" x14ac:dyDescent="0.25">
      <c r="A4" s="441"/>
      <c r="B4" s="483" t="s">
        <v>206</v>
      </c>
      <c r="C4" s="436" t="s">
        <v>252</v>
      </c>
      <c r="D4" s="586">
        <f>計算条件入力シート!F38</f>
        <v>15</v>
      </c>
      <c r="E4" s="439">
        <f t="shared" ref="E4" si="0">D4</f>
        <v>15</v>
      </c>
      <c r="F4" s="439">
        <f t="shared" ref="F4" si="1">E4</f>
        <v>15</v>
      </c>
      <c r="G4" s="439">
        <f t="shared" ref="G4" si="2">F4</f>
        <v>15</v>
      </c>
      <c r="H4" s="439">
        <f t="shared" ref="H4" si="3">G4</f>
        <v>15</v>
      </c>
      <c r="I4" s="439">
        <f t="shared" ref="I4" si="4">H4</f>
        <v>15</v>
      </c>
      <c r="J4" s="439">
        <f t="shared" ref="J4" si="5">I4</f>
        <v>15</v>
      </c>
      <c r="K4" s="439">
        <f t="shared" ref="K4" si="6">J4</f>
        <v>15</v>
      </c>
      <c r="L4" s="439">
        <f t="shared" ref="L4" si="7">K4</f>
        <v>15</v>
      </c>
      <c r="M4" s="439">
        <f t="shared" ref="M4" si="8">L4</f>
        <v>15</v>
      </c>
      <c r="N4" s="439">
        <f t="shared" ref="N4" si="9">M4</f>
        <v>15</v>
      </c>
      <c r="O4" s="439">
        <f t="shared" ref="O4" si="10">N4</f>
        <v>15</v>
      </c>
      <c r="P4" s="439">
        <f t="shared" ref="P4" si="11">O4</f>
        <v>15</v>
      </c>
      <c r="Q4" s="439">
        <f t="shared" ref="Q4" si="12">P4</f>
        <v>15</v>
      </c>
      <c r="R4" s="439">
        <f t="shared" ref="R4" si="13">Q4</f>
        <v>15</v>
      </c>
      <c r="S4" s="439">
        <f t="shared" ref="S4" si="14">R4</f>
        <v>15</v>
      </c>
      <c r="T4" s="439">
        <f t="shared" ref="T4" si="15">S4</f>
        <v>15</v>
      </c>
      <c r="U4" s="439">
        <f t="shared" ref="U4" si="16">T4</f>
        <v>15</v>
      </c>
      <c r="V4" s="439">
        <f t="shared" ref="V4" si="17">U4</f>
        <v>15</v>
      </c>
      <c r="W4" s="439">
        <f t="shared" ref="W4" si="18">V4</f>
        <v>15</v>
      </c>
      <c r="X4" s="439">
        <f t="shared" ref="X4" si="19">W4</f>
        <v>15</v>
      </c>
      <c r="Y4" s="439">
        <f t="shared" ref="Y4" si="20">X4</f>
        <v>15</v>
      </c>
      <c r="Z4" s="439">
        <f t="shared" ref="Z4" si="21">Y4</f>
        <v>15</v>
      </c>
      <c r="AA4" s="439">
        <f t="shared" ref="AA4" si="22">Z4</f>
        <v>15</v>
      </c>
      <c r="AB4" s="439">
        <f t="shared" ref="AB4" si="23">AA4</f>
        <v>15</v>
      </c>
      <c r="AC4" s="439">
        <f t="shared" ref="AC4" si="24">AB4</f>
        <v>15</v>
      </c>
      <c r="AD4" s="439">
        <f t="shared" ref="AD4" si="25">AC4</f>
        <v>15</v>
      </c>
      <c r="AE4" s="439">
        <f t="shared" ref="AE4" si="26">AD4</f>
        <v>15</v>
      </c>
      <c r="AF4" s="439">
        <f t="shared" ref="AF4" si="27">AE4</f>
        <v>15</v>
      </c>
      <c r="AG4" s="439">
        <f t="shared" ref="AG4" si="28">AF4</f>
        <v>15</v>
      </c>
      <c r="AH4" s="440">
        <f t="shared" ref="AH4" si="29">AG4</f>
        <v>15</v>
      </c>
      <c r="AI4" s="499"/>
      <c r="AJ4" s="499"/>
    </row>
    <row r="5" spans="1:37" s="432" customFormat="1" ht="11.5" x14ac:dyDescent="0.25">
      <c r="A5" s="441"/>
      <c r="B5" s="483" t="s">
        <v>38</v>
      </c>
      <c r="C5" s="436" t="s">
        <v>252</v>
      </c>
      <c r="D5" s="586">
        <f>計算条件入力シート!E38</f>
        <v>15</v>
      </c>
      <c r="E5" s="439">
        <f>計算シート!E7</f>
        <v>5</v>
      </c>
      <c r="F5" s="439">
        <f>計算シート!F7</f>
        <v>5</v>
      </c>
      <c r="G5" s="439">
        <f>計算シート!G7</f>
        <v>5</v>
      </c>
      <c r="H5" s="439">
        <f>計算シート!H7</f>
        <v>5</v>
      </c>
      <c r="I5" s="439">
        <f>計算シート!I7</f>
        <v>5</v>
      </c>
      <c r="J5" s="439">
        <f>計算シート!J7</f>
        <v>5</v>
      </c>
      <c r="K5" s="439">
        <f>計算シート!K7</f>
        <v>5</v>
      </c>
      <c r="L5" s="439">
        <f>計算シート!L7</f>
        <v>5</v>
      </c>
      <c r="M5" s="439">
        <f>計算シート!M7</f>
        <v>5</v>
      </c>
      <c r="N5" s="439">
        <f>計算シート!N7</f>
        <v>5</v>
      </c>
      <c r="O5" s="439">
        <f>計算シート!O7</f>
        <v>5</v>
      </c>
      <c r="P5" s="439">
        <f>計算シート!P7</f>
        <v>5</v>
      </c>
      <c r="Q5" s="439">
        <f>計算シート!Q7</f>
        <v>5</v>
      </c>
      <c r="R5" s="439">
        <f>計算シート!R7</f>
        <v>5</v>
      </c>
      <c r="S5" s="439">
        <f>計算シート!S7</f>
        <v>5</v>
      </c>
      <c r="T5" s="439">
        <f>計算シート!T7</f>
        <v>5</v>
      </c>
      <c r="U5" s="439">
        <f>計算シート!U7</f>
        <v>5</v>
      </c>
      <c r="V5" s="439">
        <f>計算シート!V7</f>
        <v>5</v>
      </c>
      <c r="W5" s="439">
        <f>計算シート!W7</f>
        <v>5</v>
      </c>
      <c r="X5" s="439">
        <f>計算シート!X7</f>
        <v>5</v>
      </c>
      <c r="Y5" s="439">
        <f>計算シート!Y7</f>
        <v>0</v>
      </c>
      <c r="Z5" s="439">
        <f>計算シート!Z7</f>
        <v>0</v>
      </c>
      <c r="AA5" s="439">
        <f>計算シート!AA7</f>
        <v>0</v>
      </c>
      <c r="AB5" s="439">
        <f>計算シート!AB7</f>
        <v>0</v>
      </c>
      <c r="AC5" s="439">
        <f>計算シート!AC7</f>
        <v>0</v>
      </c>
      <c r="AD5" s="439">
        <f>計算シート!AD7</f>
        <v>0</v>
      </c>
      <c r="AE5" s="439">
        <f>計算シート!AE7</f>
        <v>0</v>
      </c>
      <c r="AF5" s="439">
        <f>計算シート!AF7</f>
        <v>0</v>
      </c>
      <c r="AG5" s="439">
        <f>計算シート!AG7</f>
        <v>0</v>
      </c>
      <c r="AH5" s="440">
        <f>計算シート!AH7</f>
        <v>0</v>
      </c>
      <c r="AI5" s="499"/>
      <c r="AJ5" s="499"/>
    </row>
    <row r="6" spans="1:37" s="432" customFormat="1" ht="12" thickBot="1" x14ac:dyDescent="0.3">
      <c r="A6" s="441"/>
      <c r="B6" s="326"/>
      <c r="C6" s="468"/>
      <c r="D6" s="587"/>
      <c r="E6" s="469"/>
      <c r="F6" s="469"/>
      <c r="G6" s="469"/>
      <c r="H6" s="469"/>
      <c r="I6" s="469"/>
      <c r="J6" s="469"/>
      <c r="K6" s="469"/>
      <c r="L6" s="469"/>
      <c r="M6" s="469"/>
      <c r="N6" s="469"/>
      <c r="O6" s="469"/>
      <c r="P6" s="469"/>
      <c r="Q6" s="469"/>
      <c r="R6" s="469"/>
      <c r="S6" s="469"/>
      <c r="T6" s="469"/>
      <c r="U6" s="469"/>
      <c r="V6" s="469"/>
      <c r="W6" s="469"/>
      <c r="X6" s="469"/>
      <c r="Y6" s="469"/>
      <c r="Z6" s="469"/>
      <c r="AA6" s="469"/>
      <c r="AB6" s="469"/>
      <c r="AC6" s="469"/>
      <c r="AD6" s="469"/>
      <c r="AE6" s="469"/>
      <c r="AF6" s="469"/>
      <c r="AG6" s="469"/>
      <c r="AH6" s="469"/>
      <c r="AI6" s="499"/>
      <c r="AJ6" s="499"/>
    </row>
    <row r="7" spans="1:37" ht="12" thickBot="1" x14ac:dyDescent="0.3">
      <c r="A7" s="443"/>
      <c r="B7" s="484" t="s">
        <v>253</v>
      </c>
      <c r="C7" s="444"/>
      <c r="D7" s="588">
        <v>0</v>
      </c>
      <c r="E7" s="445">
        <v>1</v>
      </c>
      <c r="F7" s="445">
        <v>2</v>
      </c>
      <c r="G7" s="445">
        <v>3</v>
      </c>
      <c r="H7" s="445">
        <v>4</v>
      </c>
      <c r="I7" s="445">
        <v>5</v>
      </c>
      <c r="J7" s="445">
        <v>6</v>
      </c>
      <c r="K7" s="445">
        <v>7</v>
      </c>
      <c r="L7" s="445">
        <v>8</v>
      </c>
      <c r="M7" s="445">
        <v>9</v>
      </c>
      <c r="N7" s="445">
        <v>10</v>
      </c>
      <c r="O7" s="445">
        <v>11</v>
      </c>
      <c r="P7" s="445">
        <v>12</v>
      </c>
      <c r="Q7" s="445">
        <v>13</v>
      </c>
      <c r="R7" s="445">
        <v>14</v>
      </c>
      <c r="S7" s="445">
        <v>15</v>
      </c>
      <c r="T7" s="445">
        <v>16</v>
      </c>
      <c r="U7" s="445">
        <v>17</v>
      </c>
      <c r="V7" s="445">
        <v>18</v>
      </c>
      <c r="W7" s="445">
        <v>19</v>
      </c>
      <c r="X7" s="446">
        <v>20</v>
      </c>
      <c r="Y7" s="446">
        <v>21</v>
      </c>
      <c r="Z7" s="446">
        <v>22</v>
      </c>
      <c r="AA7" s="446">
        <v>23</v>
      </c>
      <c r="AB7" s="446">
        <v>24</v>
      </c>
      <c r="AC7" s="446">
        <v>25</v>
      </c>
      <c r="AD7" s="446">
        <v>26</v>
      </c>
      <c r="AE7" s="446">
        <v>27</v>
      </c>
      <c r="AF7" s="446">
        <v>28</v>
      </c>
      <c r="AG7" s="446">
        <v>29</v>
      </c>
      <c r="AH7" s="461">
        <v>30</v>
      </c>
      <c r="AI7" s="500" t="s">
        <v>318</v>
      </c>
      <c r="AJ7" s="500" t="s">
        <v>278</v>
      </c>
      <c r="AK7" s="500" t="s">
        <v>279</v>
      </c>
    </row>
    <row r="8" spans="1:37" s="432" customFormat="1" ht="11.5" x14ac:dyDescent="0.25">
      <c r="A8" s="475" t="s">
        <v>254</v>
      </c>
      <c r="B8" s="326"/>
      <c r="C8" s="448" t="s">
        <v>251</v>
      </c>
      <c r="D8" s="587"/>
      <c r="E8" s="469">
        <f>計算シート!E17</f>
        <v>9994667.3749999981</v>
      </c>
      <c r="F8" s="469">
        <f>計算シート!F17</f>
        <v>9994667.3749999981</v>
      </c>
      <c r="G8" s="469">
        <f>計算シート!G17</f>
        <v>9994667.3749999981</v>
      </c>
      <c r="H8" s="469">
        <f>計算シート!H17</f>
        <v>9994667.3749999981</v>
      </c>
      <c r="I8" s="469">
        <f>計算シート!I17</f>
        <v>9994667.3749999981</v>
      </c>
      <c r="J8" s="469">
        <f>計算シート!J17</f>
        <v>9994667.3749999981</v>
      </c>
      <c r="K8" s="469">
        <f>計算シート!K17</f>
        <v>9994667.3749999981</v>
      </c>
      <c r="L8" s="469">
        <f>計算シート!L17</f>
        <v>9994667.3749999981</v>
      </c>
      <c r="M8" s="469">
        <f>計算シート!M17</f>
        <v>9994667.3749999981</v>
      </c>
      <c r="N8" s="469">
        <f>計算シート!N17</f>
        <v>9994667.3749999981</v>
      </c>
      <c r="O8" s="469">
        <f>計算シート!O17</f>
        <v>9994667.3749999981</v>
      </c>
      <c r="P8" s="469">
        <f>計算シート!P17</f>
        <v>9994667.3749999981</v>
      </c>
      <c r="Q8" s="469">
        <f>計算シート!Q17</f>
        <v>9994667.3749999981</v>
      </c>
      <c r="R8" s="469">
        <f>計算シート!R17</f>
        <v>9994667.3749999981</v>
      </c>
      <c r="S8" s="469">
        <f>計算シート!S17</f>
        <v>9994667.3749999981</v>
      </c>
      <c r="T8" s="469">
        <f>計算シート!T17</f>
        <v>9994667.3749999981</v>
      </c>
      <c r="U8" s="469">
        <f>計算シート!U17</f>
        <v>9994667.3749999981</v>
      </c>
      <c r="V8" s="469">
        <f>計算シート!V17</f>
        <v>9994667.3749999981</v>
      </c>
      <c r="W8" s="469">
        <f>計算シート!W17</f>
        <v>9994667.3749999981</v>
      </c>
      <c r="X8" s="469">
        <f>計算シート!X17</f>
        <v>9994667.3749999981</v>
      </c>
      <c r="Y8" s="469">
        <f>計算シート!Y17</f>
        <v>0</v>
      </c>
      <c r="Z8" s="469">
        <f>計算シート!Z17</f>
        <v>0</v>
      </c>
      <c r="AA8" s="469">
        <f>計算シート!AA17</f>
        <v>0</v>
      </c>
      <c r="AB8" s="469">
        <f>計算シート!AB17</f>
        <v>0</v>
      </c>
      <c r="AC8" s="469">
        <f>計算シート!AC17</f>
        <v>0</v>
      </c>
      <c r="AD8" s="469">
        <f>計算シート!AD17</f>
        <v>0</v>
      </c>
      <c r="AE8" s="469">
        <f>計算シート!AE17</f>
        <v>0</v>
      </c>
      <c r="AF8" s="469">
        <f>計算シート!AF17</f>
        <v>0</v>
      </c>
      <c r="AG8" s="469">
        <f>計算シート!AG17</f>
        <v>0</v>
      </c>
      <c r="AH8" s="469">
        <f>計算シート!AH17</f>
        <v>0</v>
      </c>
      <c r="AI8" s="496">
        <f>SUM(D8:N8)</f>
        <v>99946673.749999985</v>
      </c>
      <c r="AJ8" s="496">
        <f>SUM(D8:X8)</f>
        <v>199893347.49999997</v>
      </c>
      <c r="AK8" s="496">
        <f>SUM(D8:AH8)</f>
        <v>199893347.49999997</v>
      </c>
    </row>
    <row r="9" spans="1:37" s="432" customFormat="1" ht="11.5" x14ac:dyDescent="0.25">
      <c r="A9" s="475" t="s">
        <v>260</v>
      </c>
      <c r="B9" s="326"/>
      <c r="C9" s="470" t="s">
        <v>256</v>
      </c>
      <c r="D9" s="587"/>
      <c r="E9" s="469">
        <f>計算シート!E18</f>
        <v>790276.02499999991</v>
      </c>
      <c r="F9" s="469">
        <f>計算シート!F18</f>
        <v>790276.02499999991</v>
      </c>
      <c r="G9" s="469">
        <f>計算シート!G18</f>
        <v>790276.02499999991</v>
      </c>
      <c r="H9" s="469">
        <f>計算シート!H18</f>
        <v>790276.02499999991</v>
      </c>
      <c r="I9" s="469">
        <f>計算シート!I18</f>
        <v>790276.02499999991</v>
      </c>
      <c r="J9" s="469">
        <f>計算シート!J18</f>
        <v>790276.02499999991</v>
      </c>
      <c r="K9" s="469">
        <f>計算シート!K18</f>
        <v>790276.02499999991</v>
      </c>
      <c r="L9" s="469">
        <f>計算シート!L18</f>
        <v>790276.02499999991</v>
      </c>
      <c r="M9" s="469">
        <f>計算シート!M18</f>
        <v>790276.02499999991</v>
      </c>
      <c r="N9" s="469">
        <f>計算シート!N18</f>
        <v>790276.02499999991</v>
      </c>
      <c r="O9" s="469">
        <f>計算シート!O18</f>
        <v>790276.02499999991</v>
      </c>
      <c r="P9" s="469">
        <f>計算シート!P18</f>
        <v>790276.02499999991</v>
      </c>
      <c r="Q9" s="469">
        <f>計算シート!Q18</f>
        <v>790276.02499999991</v>
      </c>
      <c r="R9" s="469">
        <f>計算シート!R18</f>
        <v>790276.02499999991</v>
      </c>
      <c r="S9" s="469">
        <f>計算シート!S18</f>
        <v>790276.02499999991</v>
      </c>
      <c r="T9" s="469">
        <f>計算シート!T18</f>
        <v>790276.02499999991</v>
      </c>
      <c r="U9" s="469">
        <f>計算シート!U18</f>
        <v>790276.02499999991</v>
      </c>
      <c r="V9" s="469">
        <f>計算シート!V18</f>
        <v>790276.02499999991</v>
      </c>
      <c r="W9" s="469">
        <f>計算シート!W18</f>
        <v>790276.02499999991</v>
      </c>
      <c r="X9" s="469">
        <f>計算シート!X18</f>
        <v>790276.02499999991</v>
      </c>
      <c r="Y9" s="469">
        <f>計算シート!Y18</f>
        <v>0</v>
      </c>
      <c r="Z9" s="469">
        <f>計算シート!Z18</f>
        <v>0</v>
      </c>
      <c r="AA9" s="469">
        <f>計算シート!AA18</f>
        <v>0</v>
      </c>
      <c r="AB9" s="469">
        <f>計算シート!AB18</f>
        <v>0</v>
      </c>
      <c r="AC9" s="469">
        <f>計算シート!AC18</f>
        <v>0</v>
      </c>
      <c r="AD9" s="469">
        <f>計算シート!AD18</f>
        <v>0</v>
      </c>
      <c r="AE9" s="469">
        <f>計算シート!AE18</f>
        <v>0</v>
      </c>
      <c r="AF9" s="469">
        <f>計算シート!AF18</f>
        <v>0</v>
      </c>
      <c r="AG9" s="469">
        <f>計算シート!AG18</f>
        <v>0</v>
      </c>
      <c r="AH9" s="469">
        <f>計算シート!AH18</f>
        <v>0</v>
      </c>
      <c r="AI9" s="497">
        <f t="shared" ref="AI9:AI22" si="30">SUM(D9:N9)</f>
        <v>7902760.25</v>
      </c>
      <c r="AJ9" s="497">
        <f t="shared" ref="AJ9:AJ22" si="31">SUM(D9:X9)</f>
        <v>15805520.500000004</v>
      </c>
      <c r="AK9" s="497">
        <f t="shared" ref="AK9:AK22" si="32">SUM(D9:AH9)</f>
        <v>15805520.500000004</v>
      </c>
    </row>
    <row r="10" spans="1:37" s="432" customFormat="1" ht="11.5" x14ac:dyDescent="0.25">
      <c r="A10" s="475" t="s">
        <v>261</v>
      </c>
      <c r="B10" s="326"/>
      <c r="C10" s="470" t="s">
        <v>256</v>
      </c>
      <c r="D10" s="587"/>
      <c r="E10" s="469">
        <f>計算シート!E20</f>
        <v>666311.15833333321</v>
      </c>
      <c r="F10" s="469">
        <f>計算シート!F20</f>
        <v>666311.15833333321</v>
      </c>
      <c r="G10" s="469">
        <f>計算シート!G20</f>
        <v>666311.15833333321</v>
      </c>
      <c r="H10" s="469">
        <f>計算シート!H20</f>
        <v>666311.15833333321</v>
      </c>
      <c r="I10" s="469">
        <f>計算シート!I20</f>
        <v>666311.15833333321</v>
      </c>
      <c r="J10" s="469">
        <f>計算シート!J20</f>
        <v>666311.15833333321</v>
      </c>
      <c r="K10" s="469">
        <f>計算シート!K20</f>
        <v>666311.15833333321</v>
      </c>
      <c r="L10" s="469">
        <f>計算シート!L20</f>
        <v>666311.15833333321</v>
      </c>
      <c r="M10" s="469">
        <f>計算シート!M20</f>
        <v>666311.15833333321</v>
      </c>
      <c r="N10" s="469">
        <f>計算シート!N20</f>
        <v>666311.15833333321</v>
      </c>
      <c r="O10" s="469">
        <f>計算シート!O20</f>
        <v>666311.15833333321</v>
      </c>
      <c r="P10" s="469">
        <f>計算シート!P20</f>
        <v>666311.15833333321</v>
      </c>
      <c r="Q10" s="469">
        <f>計算シート!Q20</f>
        <v>666311.15833333321</v>
      </c>
      <c r="R10" s="469">
        <f>計算シート!R20</f>
        <v>666311.15833333321</v>
      </c>
      <c r="S10" s="469">
        <f>計算シート!S20</f>
        <v>666311.15833333321</v>
      </c>
      <c r="T10" s="469">
        <f>計算シート!T20</f>
        <v>666311.15833333321</v>
      </c>
      <c r="U10" s="469">
        <f>計算シート!U20</f>
        <v>666311.15833333321</v>
      </c>
      <c r="V10" s="469">
        <f>計算シート!V20</f>
        <v>666311.15833333321</v>
      </c>
      <c r="W10" s="469">
        <f>計算シート!W20</f>
        <v>666311.15833333321</v>
      </c>
      <c r="X10" s="469">
        <f>計算シート!X20</f>
        <v>666311.15833333321</v>
      </c>
      <c r="Y10" s="469">
        <f>計算シート!Y20</f>
        <v>0</v>
      </c>
      <c r="Z10" s="469">
        <f>計算シート!Z20</f>
        <v>0</v>
      </c>
      <c r="AA10" s="469">
        <f>計算シート!AA20</f>
        <v>0</v>
      </c>
      <c r="AB10" s="469">
        <f>計算シート!AB20</f>
        <v>0</v>
      </c>
      <c r="AC10" s="469">
        <f>計算シート!AC20</f>
        <v>0</v>
      </c>
      <c r="AD10" s="469">
        <f>計算シート!AD20</f>
        <v>0</v>
      </c>
      <c r="AE10" s="469">
        <f>計算シート!AE20</f>
        <v>0</v>
      </c>
      <c r="AF10" s="469">
        <f>計算シート!AF20</f>
        <v>0</v>
      </c>
      <c r="AG10" s="469">
        <f>計算シート!AG20</f>
        <v>0</v>
      </c>
      <c r="AH10" s="469">
        <f>計算シート!AH20</f>
        <v>0</v>
      </c>
      <c r="AI10" s="497">
        <f t="shared" si="30"/>
        <v>6663111.5833333321</v>
      </c>
      <c r="AJ10" s="497">
        <f t="shared" si="31"/>
        <v>13326223.166666664</v>
      </c>
      <c r="AK10" s="497">
        <f t="shared" si="32"/>
        <v>13326223.166666664</v>
      </c>
    </row>
    <row r="11" spans="1:37" s="432" customFormat="1" ht="11.5" x14ac:dyDescent="0.25">
      <c r="A11" s="476" t="s">
        <v>262</v>
      </c>
      <c r="B11" s="471"/>
      <c r="C11" s="472" t="s">
        <v>257</v>
      </c>
      <c r="D11" s="589"/>
      <c r="E11" s="473">
        <f>計算シート!E21</f>
        <v>15</v>
      </c>
      <c r="F11" s="473">
        <f>計算シート!F21</f>
        <v>15</v>
      </c>
      <c r="G11" s="473">
        <f>計算シート!G21</f>
        <v>15</v>
      </c>
      <c r="H11" s="473">
        <f>計算シート!H21</f>
        <v>15</v>
      </c>
      <c r="I11" s="473">
        <f>計算シート!I21</f>
        <v>15</v>
      </c>
      <c r="J11" s="473">
        <f>計算シート!J21</f>
        <v>15</v>
      </c>
      <c r="K11" s="473">
        <f>計算シート!K21</f>
        <v>15</v>
      </c>
      <c r="L11" s="473">
        <f>計算シート!L21</f>
        <v>15</v>
      </c>
      <c r="M11" s="473">
        <f>計算シート!M21</f>
        <v>15</v>
      </c>
      <c r="N11" s="473">
        <f>計算シート!N21</f>
        <v>15</v>
      </c>
      <c r="O11" s="473">
        <f>計算シート!O21</f>
        <v>15</v>
      </c>
      <c r="P11" s="473">
        <f>計算シート!P21</f>
        <v>15</v>
      </c>
      <c r="Q11" s="473">
        <f>計算シート!Q21</f>
        <v>15</v>
      </c>
      <c r="R11" s="473">
        <f>計算シート!R21</f>
        <v>15</v>
      </c>
      <c r="S11" s="473">
        <f>計算シート!S21</f>
        <v>15</v>
      </c>
      <c r="T11" s="473">
        <f>計算シート!T21</f>
        <v>15</v>
      </c>
      <c r="U11" s="473">
        <f>計算シート!U21</f>
        <v>15</v>
      </c>
      <c r="V11" s="473">
        <f>計算シート!V21</f>
        <v>15</v>
      </c>
      <c r="W11" s="473">
        <f>計算シート!W21</f>
        <v>15</v>
      </c>
      <c r="X11" s="473">
        <f>計算シート!X21</f>
        <v>15</v>
      </c>
      <c r="Y11" s="473">
        <f>計算シート!Y21</f>
        <v>0</v>
      </c>
      <c r="Z11" s="473">
        <f>計算シート!Z21</f>
        <v>0</v>
      </c>
      <c r="AA11" s="473">
        <f>計算シート!AA21</f>
        <v>0</v>
      </c>
      <c r="AB11" s="473">
        <f>計算シート!AB21</f>
        <v>0</v>
      </c>
      <c r="AC11" s="473">
        <f>計算シート!AC21</f>
        <v>0</v>
      </c>
      <c r="AD11" s="473">
        <f>計算シート!AD21</f>
        <v>0</v>
      </c>
      <c r="AE11" s="473">
        <f>計算シート!AE21</f>
        <v>0</v>
      </c>
      <c r="AF11" s="473">
        <f>計算シート!AF21</f>
        <v>0</v>
      </c>
      <c r="AG11" s="473">
        <f>計算シート!AG21</f>
        <v>0</v>
      </c>
      <c r="AH11" s="473">
        <f>計算シート!AH21</f>
        <v>0</v>
      </c>
      <c r="AI11" s="520">
        <f>SUM(D11:N11)/10</f>
        <v>15</v>
      </c>
      <c r="AJ11" s="520">
        <f>SUM(D11:X11)/20</f>
        <v>15</v>
      </c>
      <c r="AK11" s="520">
        <f>SUM(D11:AH11)/30</f>
        <v>10</v>
      </c>
    </row>
    <row r="12" spans="1:37" s="432" customFormat="1" ht="11.5" x14ac:dyDescent="0.25">
      <c r="A12" s="475" t="s">
        <v>255</v>
      </c>
      <c r="B12" s="326"/>
      <c r="C12" s="448" t="s">
        <v>251</v>
      </c>
      <c r="D12" s="587"/>
      <c r="E12" s="469">
        <f>計算シート!E22</f>
        <v>7067509.166666666</v>
      </c>
      <c r="F12" s="469">
        <f>計算シート!F22</f>
        <v>7067509.166666666</v>
      </c>
      <c r="G12" s="469">
        <f>計算シート!G22</f>
        <v>7067509.166666666</v>
      </c>
      <c r="H12" s="469">
        <f>計算シート!H22</f>
        <v>7067509.166666666</v>
      </c>
      <c r="I12" s="469">
        <f>計算シート!I22</f>
        <v>7067509.166666666</v>
      </c>
      <c r="J12" s="469">
        <f>計算シート!J22</f>
        <v>7067509.166666666</v>
      </c>
      <c r="K12" s="469">
        <f>計算シート!K22</f>
        <v>7067509.166666666</v>
      </c>
      <c r="L12" s="469">
        <f>計算シート!L22</f>
        <v>7067509.166666666</v>
      </c>
      <c r="M12" s="469">
        <f>計算シート!M22</f>
        <v>7067509.166666666</v>
      </c>
      <c r="N12" s="469">
        <f>計算シート!N22</f>
        <v>7067509.166666666</v>
      </c>
      <c r="O12" s="469">
        <f>計算シート!O22</f>
        <v>7067509.166666666</v>
      </c>
      <c r="P12" s="469">
        <f>計算シート!P22</f>
        <v>7067509.166666666</v>
      </c>
      <c r="Q12" s="469">
        <f>計算シート!Q22</f>
        <v>7067509.166666666</v>
      </c>
      <c r="R12" s="469">
        <f>計算シート!R22</f>
        <v>7067509.166666666</v>
      </c>
      <c r="S12" s="469">
        <f>計算シート!S22</f>
        <v>7067509.166666666</v>
      </c>
      <c r="T12" s="469">
        <f>計算シート!T22</f>
        <v>7067509.166666666</v>
      </c>
      <c r="U12" s="469">
        <f>計算シート!U22</f>
        <v>7067509.166666666</v>
      </c>
      <c r="V12" s="469">
        <f>計算シート!V22</f>
        <v>7067509.166666666</v>
      </c>
      <c r="W12" s="469">
        <f>計算シート!W22</f>
        <v>7067509.166666666</v>
      </c>
      <c r="X12" s="469">
        <f>計算シート!X22</f>
        <v>7067509.166666666</v>
      </c>
      <c r="Y12" s="469">
        <f>計算シート!Y22</f>
        <v>0</v>
      </c>
      <c r="Z12" s="469">
        <f>計算シート!Z22</f>
        <v>0</v>
      </c>
      <c r="AA12" s="469">
        <f>計算シート!AA22</f>
        <v>0</v>
      </c>
      <c r="AB12" s="469">
        <f>計算シート!AB22</f>
        <v>0</v>
      </c>
      <c r="AC12" s="469">
        <f>計算シート!AC22</f>
        <v>0</v>
      </c>
      <c r="AD12" s="469">
        <f>計算シート!AD22</f>
        <v>0</v>
      </c>
      <c r="AE12" s="469">
        <f>計算シート!AE22</f>
        <v>0</v>
      </c>
      <c r="AF12" s="469">
        <f>計算シート!AF22</f>
        <v>0</v>
      </c>
      <c r="AG12" s="469">
        <f>計算シート!AG22</f>
        <v>0</v>
      </c>
      <c r="AH12" s="469">
        <f>計算シート!AH22</f>
        <v>0</v>
      </c>
      <c r="AI12" s="497">
        <f t="shared" si="30"/>
        <v>70675091.666666657</v>
      </c>
      <c r="AJ12" s="497">
        <f t="shared" si="31"/>
        <v>141350183.33333334</v>
      </c>
      <c r="AK12" s="497">
        <f t="shared" si="32"/>
        <v>141350183.33333334</v>
      </c>
    </row>
    <row r="13" spans="1:37" s="432" customFormat="1" ht="11.5" x14ac:dyDescent="0.25">
      <c r="A13" s="475" t="s">
        <v>263</v>
      </c>
      <c r="B13" s="326"/>
      <c r="C13" s="470" t="s">
        <v>258</v>
      </c>
      <c r="D13" s="587"/>
      <c r="E13" s="469">
        <f>計算シート!E23</f>
        <v>1413501.8333333333</v>
      </c>
      <c r="F13" s="469">
        <f>計算シート!F23</f>
        <v>1413501.8333333333</v>
      </c>
      <c r="G13" s="469">
        <f>計算シート!G23</f>
        <v>1413501.8333333333</v>
      </c>
      <c r="H13" s="469">
        <f>計算シート!H23</f>
        <v>1413501.8333333333</v>
      </c>
      <c r="I13" s="469">
        <f>計算シート!I23</f>
        <v>1413501.8333333333</v>
      </c>
      <c r="J13" s="469">
        <f>計算シート!J23</f>
        <v>1413501.8333333333</v>
      </c>
      <c r="K13" s="469">
        <f>計算シート!K23</f>
        <v>1413501.8333333333</v>
      </c>
      <c r="L13" s="469">
        <f>計算シート!L23</f>
        <v>1413501.8333333333</v>
      </c>
      <c r="M13" s="469">
        <f>計算シート!M23</f>
        <v>1413501.8333333333</v>
      </c>
      <c r="N13" s="469">
        <f>計算シート!N23</f>
        <v>1413501.8333333333</v>
      </c>
      <c r="O13" s="469">
        <f>計算シート!O23</f>
        <v>1413501.8333333333</v>
      </c>
      <c r="P13" s="469">
        <f>計算シート!P23</f>
        <v>1413501.8333333333</v>
      </c>
      <c r="Q13" s="469">
        <f>計算シート!Q23</f>
        <v>1413501.8333333333</v>
      </c>
      <c r="R13" s="469">
        <f>計算シート!R23</f>
        <v>1413501.8333333333</v>
      </c>
      <c r="S13" s="469">
        <f>計算シート!S23</f>
        <v>1413501.8333333333</v>
      </c>
      <c r="T13" s="469">
        <f>計算シート!T23</f>
        <v>1413501.8333333333</v>
      </c>
      <c r="U13" s="469">
        <f>計算シート!U23</f>
        <v>1413501.8333333333</v>
      </c>
      <c r="V13" s="469">
        <f>計算シート!V23</f>
        <v>1413501.8333333333</v>
      </c>
      <c r="W13" s="469">
        <f>計算シート!W23</f>
        <v>1413501.8333333333</v>
      </c>
      <c r="X13" s="469">
        <f>計算シート!X23</f>
        <v>1413501.8333333333</v>
      </c>
      <c r="Y13" s="469">
        <f>計算シート!Y23</f>
        <v>0</v>
      </c>
      <c r="Z13" s="469">
        <f>計算シート!Z23</f>
        <v>0</v>
      </c>
      <c r="AA13" s="469">
        <f>計算シート!AA23</f>
        <v>0</v>
      </c>
      <c r="AB13" s="469">
        <f>計算シート!AB23</f>
        <v>0</v>
      </c>
      <c r="AC13" s="469">
        <f>計算シート!AC23</f>
        <v>0</v>
      </c>
      <c r="AD13" s="469">
        <f>計算シート!AD23</f>
        <v>0</v>
      </c>
      <c r="AE13" s="469">
        <f>計算シート!AE23</f>
        <v>0</v>
      </c>
      <c r="AF13" s="469">
        <f>計算シート!AF23</f>
        <v>0</v>
      </c>
      <c r="AG13" s="469">
        <f>計算シート!AG23</f>
        <v>0</v>
      </c>
      <c r="AH13" s="469">
        <f>計算シート!AH23</f>
        <v>0</v>
      </c>
      <c r="AI13" s="497">
        <f t="shared" si="30"/>
        <v>14135018.333333336</v>
      </c>
      <c r="AJ13" s="497">
        <f t="shared" si="31"/>
        <v>28270036.66666666</v>
      </c>
      <c r="AK13" s="497">
        <f t="shared" si="32"/>
        <v>28270036.66666666</v>
      </c>
    </row>
    <row r="14" spans="1:37" s="432" customFormat="1" ht="11.5" x14ac:dyDescent="0.25">
      <c r="A14" s="475" t="s">
        <v>264</v>
      </c>
      <c r="B14" s="326"/>
      <c r="C14" s="470" t="s">
        <v>258</v>
      </c>
      <c r="D14" s="587"/>
      <c r="E14" s="469">
        <f>計算シート!E25</f>
        <v>1413501.8333333333</v>
      </c>
      <c r="F14" s="469">
        <f>計算シート!F25</f>
        <v>1413501.8333333333</v>
      </c>
      <c r="G14" s="469">
        <f>計算シート!G25</f>
        <v>1413501.8333333333</v>
      </c>
      <c r="H14" s="469">
        <f>計算シート!H25</f>
        <v>1413501.8333333333</v>
      </c>
      <c r="I14" s="469">
        <f>計算シート!I25</f>
        <v>1413501.8333333333</v>
      </c>
      <c r="J14" s="469">
        <f>計算シート!J25</f>
        <v>1413501.8333333333</v>
      </c>
      <c r="K14" s="469">
        <f>計算シート!K25</f>
        <v>1413501.8333333333</v>
      </c>
      <c r="L14" s="469">
        <f>計算シート!L25</f>
        <v>1413501.8333333333</v>
      </c>
      <c r="M14" s="469">
        <f>計算シート!M25</f>
        <v>1413501.8333333333</v>
      </c>
      <c r="N14" s="469">
        <f>計算シート!N25</f>
        <v>1413501.8333333333</v>
      </c>
      <c r="O14" s="469">
        <f>計算シート!O25</f>
        <v>1413501.8333333333</v>
      </c>
      <c r="P14" s="469">
        <f>計算シート!P25</f>
        <v>1413501.8333333333</v>
      </c>
      <c r="Q14" s="469">
        <f>計算シート!Q25</f>
        <v>1413501.8333333333</v>
      </c>
      <c r="R14" s="469">
        <f>計算シート!R25</f>
        <v>1413501.8333333333</v>
      </c>
      <c r="S14" s="469">
        <f>計算シート!S25</f>
        <v>1413501.8333333333</v>
      </c>
      <c r="T14" s="469">
        <f>計算シート!T25</f>
        <v>1413501.8333333333</v>
      </c>
      <c r="U14" s="469">
        <f>計算シート!U25</f>
        <v>1413501.8333333333</v>
      </c>
      <c r="V14" s="469">
        <f>計算シート!V25</f>
        <v>1413501.8333333333</v>
      </c>
      <c r="W14" s="469">
        <f>計算シート!W25</f>
        <v>1413501.8333333333</v>
      </c>
      <c r="X14" s="469">
        <f>計算シート!X25</f>
        <v>1413501.8333333333</v>
      </c>
      <c r="Y14" s="469">
        <f>計算シート!Y25</f>
        <v>0</v>
      </c>
      <c r="Z14" s="469">
        <f>計算シート!Z25</f>
        <v>0</v>
      </c>
      <c r="AA14" s="469">
        <f>計算シート!AA25</f>
        <v>0</v>
      </c>
      <c r="AB14" s="469">
        <f>計算シート!AB25</f>
        <v>0</v>
      </c>
      <c r="AC14" s="469">
        <f>計算シート!AC25</f>
        <v>0</v>
      </c>
      <c r="AD14" s="469">
        <f>計算シート!AD25</f>
        <v>0</v>
      </c>
      <c r="AE14" s="469">
        <f>計算シート!AE25</f>
        <v>0</v>
      </c>
      <c r="AF14" s="469">
        <f>計算シート!AF25</f>
        <v>0</v>
      </c>
      <c r="AG14" s="469">
        <f>計算シート!AG25</f>
        <v>0</v>
      </c>
      <c r="AH14" s="469">
        <f>計算シート!AH25</f>
        <v>0</v>
      </c>
      <c r="AI14" s="497">
        <f t="shared" si="30"/>
        <v>14135018.333333336</v>
      </c>
      <c r="AJ14" s="497">
        <f t="shared" si="31"/>
        <v>28270036.66666666</v>
      </c>
      <c r="AK14" s="497">
        <f t="shared" si="32"/>
        <v>28270036.66666666</v>
      </c>
    </row>
    <row r="15" spans="1:37" s="432" customFormat="1" ht="11.5" x14ac:dyDescent="0.25">
      <c r="A15" s="476" t="s">
        <v>265</v>
      </c>
      <c r="B15" s="471"/>
      <c r="C15" s="472" t="s">
        <v>259</v>
      </c>
      <c r="D15" s="589"/>
      <c r="E15" s="473">
        <f>計算シート!E26</f>
        <v>5</v>
      </c>
      <c r="F15" s="473">
        <f>計算シート!F26</f>
        <v>5</v>
      </c>
      <c r="G15" s="473">
        <f>計算シート!G26</f>
        <v>5</v>
      </c>
      <c r="H15" s="473">
        <f>計算シート!H26</f>
        <v>5</v>
      </c>
      <c r="I15" s="473">
        <f>計算シート!I26</f>
        <v>5</v>
      </c>
      <c r="J15" s="473">
        <f>計算シート!J26</f>
        <v>5</v>
      </c>
      <c r="K15" s="473">
        <f>計算シート!K26</f>
        <v>5</v>
      </c>
      <c r="L15" s="473">
        <f>計算シート!L26</f>
        <v>5</v>
      </c>
      <c r="M15" s="473">
        <f>計算シート!M26</f>
        <v>5</v>
      </c>
      <c r="N15" s="473">
        <f>計算シート!N26</f>
        <v>5</v>
      </c>
      <c r="O15" s="473">
        <f>計算シート!O26</f>
        <v>5</v>
      </c>
      <c r="P15" s="473">
        <f>計算シート!P26</f>
        <v>5</v>
      </c>
      <c r="Q15" s="473">
        <f>計算シート!Q26</f>
        <v>5</v>
      </c>
      <c r="R15" s="473">
        <f>計算シート!R26</f>
        <v>5</v>
      </c>
      <c r="S15" s="473">
        <f>計算シート!S26</f>
        <v>5</v>
      </c>
      <c r="T15" s="473">
        <f>計算シート!T26</f>
        <v>5</v>
      </c>
      <c r="U15" s="473">
        <f>計算シート!U26</f>
        <v>5</v>
      </c>
      <c r="V15" s="473">
        <f>計算シート!V26</f>
        <v>5</v>
      </c>
      <c r="W15" s="473">
        <f>計算シート!W26</f>
        <v>5</v>
      </c>
      <c r="X15" s="473">
        <f>計算シート!X26</f>
        <v>5</v>
      </c>
      <c r="Y15" s="473">
        <f>計算シート!Y26</f>
        <v>0</v>
      </c>
      <c r="Z15" s="473">
        <f>計算シート!Z26</f>
        <v>0</v>
      </c>
      <c r="AA15" s="473">
        <f>計算シート!AA26</f>
        <v>0</v>
      </c>
      <c r="AB15" s="473">
        <f>計算シート!AB26</f>
        <v>0</v>
      </c>
      <c r="AC15" s="473">
        <f>計算シート!AC26</f>
        <v>0</v>
      </c>
      <c r="AD15" s="473">
        <f>計算シート!AD26</f>
        <v>0</v>
      </c>
      <c r="AE15" s="473">
        <f>計算シート!AE26</f>
        <v>0</v>
      </c>
      <c r="AF15" s="473">
        <f>計算シート!AF26</f>
        <v>0</v>
      </c>
      <c r="AG15" s="473">
        <f>計算シート!AG26</f>
        <v>0</v>
      </c>
      <c r="AH15" s="473">
        <f>計算シート!AH26</f>
        <v>0</v>
      </c>
      <c r="AI15" s="520">
        <f>SUM(D15:N15)/10</f>
        <v>5</v>
      </c>
      <c r="AJ15" s="520">
        <f>SUM(D15:X15)/20</f>
        <v>5</v>
      </c>
      <c r="AK15" s="520">
        <f>SUM(D15:AH15)/30</f>
        <v>3.3333333333333335</v>
      </c>
    </row>
    <row r="16" spans="1:37" s="432" customFormat="1" ht="11.5" x14ac:dyDescent="0.25">
      <c r="A16" s="1380" t="s">
        <v>1172</v>
      </c>
      <c r="B16" s="1381"/>
      <c r="C16" s="1353" t="s">
        <v>1173</v>
      </c>
      <c r="D16" s="1382"/>
      <c r="E16" s="1382">
        <f>SUM(計算シート!E204:E208)</f>
        <v>15438000</v>
      </c>
      <c r="F16" s="1383">
        <f>SUM(計算シート!F204:F208)</f>
        <v>15438000</v>
      </c>
      <c r="G16" s="1383">
        <f>SUM(計算シート!G204:G208)</f>
        <v>15438000</v>
      </c>
      <c r="H16" s="1383">
        <f>SUM(計算シート!H204:H208)</f>
        <v>15438000</v>
      </c>
      <c r="I16" s="1383">
        <f>SUM(計算シート!I204:I208)</f>
        <v>15438000</v>
      </c>
      <c r="J16" s="1383">
        <f>SUM(計算シート!J204:J208)</f>
        <v>15438000</v>
      </c>
      <c r="K16" s="1383">
        <f>SUM(計算シート!K204:K208)</f>
        <v>15438000</v>
      </c>
      <c r="L16" s="1383">
        <f>SUM(計算シート!L204:L208)</f>
        <v>15438000</v>
      </c>
      <c r="M16" s="1383">
        <f>SUM(計算シート!M204:M208)</f>
        <v>15438000</v>
      </c>
      <c r="N16" s="1383">
        <f>SUM(計算シート!N204:N208)</f>
        <v>15438000</v>
      </c>
      <c r="O16" s="1383">
        <f>SUM(計算シート!O204:O208)</f>
        <v>15438000</v>
      </c>
      <c r="P16" s="1383">
        <f>SUM(計算シート!P204:P208)</f>
        <v>15438000</v>
      </c>
      <c r="Q16" s="1383">
        <f>SUM(計算シート!Q204:Q208)</f>
        <v>15438000</v>
      </c>
      <c r="R16" s="1383">
        <f>SUM(計算シート!R204:R208)</f>
        <v>15438000</v>
      </c>
      <c r="S16" s="1383">
        <f>SUM(計算シート!S204:S208)</f>
        <v>15438000</v>
      </c>
      <c r="T16" s="1383">
        <f>SUM(計算シート!T204:T208)</f>
        <v>15438000</v>
      </c>
      <c r="U16" s="1383">
        <f>SUM(計算シート!U204:U208)</f>
        <v>15438000</v>
      </c>
      <c r="V16" s="1383">
        <f>SUM(計算シート!V204:V208)</f>
        <v>15438000</v>
      </c>
      <c r="W16" s="1383">
        <f>SUM(計算シート!W204:W208)</f>
        <v>15438000</v>
      </c>
      <c r="X16" s="1383">
        <f>SUM(計算シート!X204:X208)</f>
        <v>15438000</v>
      </c>
      <c r="Y16" s="1383">
        <f>SUM(計算シート!Y204:Y208)</f>
        <v>0</v>
      </c>
      <c r="Z16" s="1383">
        <f>SUM(計算シート!Z204:Z208)</f>
        <v>0</v>
      </c>
      <c r="AA16" s="1383">
        <f>SUM(計算シート!AA204:AA208)</f>
        <v>0</v>
      </c>
      <c r="AB16" s="1383">
        <f>SUM(計算シート!AB204:AB208)</f>
        <v>0</v>
      </c>
      <c r="AC16" s="1383">
        <f>SUM(計算シート!AC204:AC208)</f>
        <v>0</v>
      </c>
      <c r="AD16" s="1383">
        <f>SUM(計算シート!AD204:AD208)</f>
        <v>0</v>
      </c>
      <c r="AE16" s="1383">
        <f>SUM(計算シート!AE204:AE208)</f>
        <v>0</v>
      </c>
      <c r="AF16" s="1383">
        <f>SUM(計算シート!AF204:AF208)</f>
        <v>0</v>
      </c>
      <c r="AG16" s="1383">
        <f>SUM(計算シート!AG204:AG208)</f>
        <v>0</v>
      </c>
      <c r="AH16" s="1383">
        <f>SUM(計算シート!AH204:AH208)</f>
        <v>0</v>
      </c>
      <c r="AI16" s="1384">
        <f t="shared" ref="AI16" si="33">SUM(D16:N16)</f>
        <v>154380000</v>
      </c>
      <c r="AJ16" s="1384">
        <f t="shared" ref="AJ16" si="34">SUM(D16:X16)</f>
        <v>308760000</v>
      </c>
      <c r="AK16" s="1384">
        <f t="shared" ref="AK16" si="35">SUM(D16:AH16)</f>
        <v>308760000</v>
      </c>
    </row>
    <row r="17" spans="1:37" s="432" customFormat="1" ht="11.5" x14ac:dyDescent="0.25">
      <c r="A17" s="475" t="s">
        <v>314</v>
      </c>
      <c r="B17" s="326"/>
      <c r="C17" s="448" t="s">
        <v>251</v>
      </c>
      <c r="D17" s="587"/>
      <c r="E17" s="469">
        <f>計算シート!E104</f>
        <v>0</v>
      </c>
      <c r="F17" s="469">
        <f>計算シート!F104</f>
        <v>0</v>
      </c>
      <c r="G17" s="469">
        <f>計算シート!G104</f>
        <v>0</v>
      </c>
      <c r="H17" s="469">
        <f>計算シート!H104</f>
        <v>0</v>
      </c>
      <c r="I17" s="469">
        <f>計算シート!I104</f>
        <v>0</v>
      </c>
      <c r="J17" s="469">
        <f>計算シート!J104</f>
        <v>0</v>
      </c>
      <c r="K17" s="469">
        <f>計算シート!K104</f>
        <v>0</v>
      </c>
      <c r="L17" s="469">
        <f>計算シート!L104</f>
        <v>0</v>
      </c>
      <c r="M17" s="469">
        <f>計算シート!M104</f>
        <v>0</v>
      </c>
      <c r="N17" s="469">
        <f>計算シート!N104</f>
        <v>0</v>
      </c>
      <c r="O17" s="469">
        <f>計算シート!O104</f>
        <v>0</v>
      </c>
      <c r="P17" s="469">
        <f>計算シート!P104</f>
        <v>0</v>
      </c>
      <c r="Q17" s="469">
        <f>計算シート!Q104</f>
        <v>18910419.249999985</v>
      </c>
      <c r="R17" s="469">
        <f>計算シート!R104</f>
        <v>37626736.541666664</v>
      </c>
      <c r="S17" s="469">
        <f>計算シート!S104</f>
        <v>37626736.541666664</v>
      </c>
      <c r="T17" s="469">
        <f>計算シート!T104</f>
        <v>37626736.541666664</v>
      </c>
      <c r="U17" s="469">
        <f>計算シート!U104</f>
        <v>37626736.541666664</v>
      </c>
      <c r="V17" s="469">
        <f>計算シート!V104</f>
        <v>37626736.541666664</v>
      </c>
      <c r="W17" s="469">
        <f>計算シート!W104</f>
        <v>37626736.541666664</v>
      </c>
      <c r="X17" s="469">
        <f>計算シート!X104</f>
        <v>37626736.541666664</v>
      </c>
      <c r="Y17" s="469">
        <f>計算シート!Y104</f>
        <v>0</v>
      </c>
      <c r="Z17" s="469">
        <f>計算シート!Z104</f>
        <v>0</v>
      </c>
      <c r="AA17" s="469">
        <f>計算シート!AA104</f>
        <v>0</v>
      </c>
      <c r="AB17" s="469">
        <f>計算シート!AB104</f>
        <v>0</v>
      </c>
      <c r="AC17" s="469">
        <f>計算シート!AC104</f>
        <v>0</v>
      </c>
      <c r="AD17" s="469">
        <f>計算シート!AD104</f>
        <v>0</v>
      </c>
      <c r="AE17" s="469">
        <f>計算シート!AE104</f>
        <v>0</v>
      </c>
      <c r="AF17" s="469">
        <f>計算シート!AF104</f>
        <v>0</v>
      </c>
      <c r="AG17" s="469">
        <f>計算シート!AG104</f>
        <v>0</v>
      </c>
      <c r="AH17" s="469">
        <f>計算シート!AH104</f>
        <v>0</v>
      </c>
      <c r="AI17" s="497">
        <f t="shared" si="30"/>
        <v>0</v>
      </c>
      <c r="AJ17" s="497">
        <f t="shared" si="31"/>
        <v>282297575.04166663</v>
      </c>
      <c r="AK17" s="497">
        <f t="shared" si="32"/>
        <v>282297575.04166663</v>
      </c>
    </row>
    <row r="18" spans="1:37" s="432" customFormat="1" ht="11.5" x14ac:dyDescent="0.25">
      <c r="A18" s="475" t="s">
        <v>1155</v>
      </c>
      <c r="B18" s="326"/>
      <c r="C18" s="448" t="s">
        <v>33</v>
      </c>
      <c r="D18" s="587"/>
      <c r="E18" s="469">
        <f>E17*波及効果シート!$D$54</f>
        <v>0</v>
      </c>
      <c r="F18" s="469">
        <f>F17*波及効果シート!$D$54</f>
        <v>0</v>
      </c>
      <c r="G18" s="469">
        <f>G17*波及効果シート!$D$54</f>
        <v>0</v>
      </c>
      <c r="H18" s="469">
        <f>H17*波及効果シート!$D$54</f>
        <v>0</v>
      </c>
      <c r="I18" s="469">
        <f>I17*波及効果シート!$D$54</f>
        <v>0</v>
      </c>
      <c r="J18" s="469">
        <f>J17*波及効果シート!$D$54</f>
        <v>0</v>
      </c>
      <c r="K18" s="469">
        <f>K17*波及効果シート!$D$54</f>
        <v>0</v>
      </c>
      <c r="L18" s="469">
        <f>L17*波及効果シート!$D$54</f>
        <v>0</v>
      </c>
      <c r="M18" s="469">
        <f>M17*波及効果シート!$D$54</f>
        <v>0</v>
      </c>
      <c r="N18" s="469">
        <f>N17*波及効果シート!$D$54</f>
        <v>0</v>
      </c>
      <c r="O18" s="469">
        <f>O17*波及効果シート!$D$54</f>
        <v>0</v>
      </c>
      <c r="P18" s="469">
        <f>P17*波及効果シート!$D$54</f>
        <v>0</v>
      </c>
      <c r="Q18" s="469">
        <f>Q17*波及効果シート!$D$54</f>
        <v>2836562.8874999979</v>
      </c>
      <c r="R18" s="469">
        <f>R17*波及効果シート!$D$54</f>
        <v>5644010.4812499993</v>
      </c>
      <c r="S18" s="469">
        <f>S17*波及効果シート!$D$54</f>
        <v>5644010.4812499993</v>
      </c>
      <c r="T18" s="469">
        <f>T17*波及効果シート!$D$54</f>
        <v>5644010.4812499993</v>
      </c>
      <c r="U18" s="469">
        <f>U17*波及効果シート!$D$54</f>
        <v>5644010.4812499993</v>
      </c>
      <c r="V18" s="469">
        <f>V17*波及効果シート!$D$54</f>
        <v>5644010.4812499993</v>
      </c>
      <c r="W18" s="469">
        <f>W17*波及効果シート!$D$54</f>
        <v>5644010.4812499993</v>
      </c>
      <c r="X18" s="469">
        <f>X17*波及効果シート!$D$54</f>
        <v>5644010.4812499993</v>
      </c>
      <c r="Y18" s="469">
        <f>Y17*波及効果シート!$D$54</f>
        <v>0</v>
      </c>
      <c r="Z18" s="469">
        <f>Z17*波及効果シート!$D$54</f>
        <v>0</v>
      </c>
      <c r="AA18" s="469">
        <f>AA17*波及効果シート!$D$54</f>
        <v>0</v>
      </c>
      <c r="AB18" s="469">
        <f>AB17*波及効果シート!$D$54</f>
        <v>0</v>
      </c>
      <c r="AC18" s="469">
        <f>AC17*波及効果シート!$D$54</f>
        <v>0</v>
      </c>
      <c r="AD18" s="469">
        <f>AD17*波及効果シート!$D$54</f>
        <v>0</v>
      </c>
      <c r="AE18" s="469">
        <f>AE17*波及効果シート!$D$54</f>
        <v>0</v>
      </c>
      <c r="AF18" s="469">
        <f>AF17*波及効果シート!$D$54</f>
        <v>0</v>
      </c>
      <c r="AG18" s="469">
        <f>AG17*波及効果シート!$D$54</f>
        <v>0</v>
      </c>
      <c r="AH18" s="469">
        <f>AH17*波及効果シート!$D$54</f>
        <v>0</v>
      </c>
      <c r="AI18" s="497">
        <f>AI17*波及効果シート!$D$54</f>
        <v>0</v>
      </c>
      <c r="AJ18" s="497">
        <f>AJ17*波及効果シート!$D$54</f>
        <v>42344636.256249994</v>
      </c>
      <c r="AK18" s="497">
        <f>AK17*波及効果シート!$D$54</f>
        <v>42344636.256249994</v>
      </c>
    </row>
    <row r="19" spans="1:37" s="432" customFormat="1" ht="11.5" x14ac:dyDescent="0.25">
      <c r="A19" s="475" t="s">
        <v>266</v>
      </c>
      <c r="B19" s="326"/>
      <c r="C19" s="448" t="s">
        <v>33</v>
      </c>
      <c r="D19" s="587"/>
      <c r="E19" s="469">
        <f>IF(E17&lt;=0,0,E17*(波及効果シート!$D$54*波及効果シート!$D$60*(1+波及効果シート!$D$62)+波及効果シート!$D$60+波及効果シート!$D$65))</f>
        <v>0</v>
      </c>
      <c r="F19" s="469">
        <f>IF(F17&lt;=0,0,F17*(波及効果シート!$D$54*波及効果シート!$D$60*(1+波及効果シート!$D$62)+波及効果シート!$D$60+波及効果シート!$D$65))</f>
        <v>0</v>
      </c>
      <c r="G19" s="469">
        <f>IF(G17&lt;=0,0,G17*(波及効果シート!$D$54*波及効果シート!$D$60*(1+波及効果シート!$D$62)+波及効果シート!$D$60+波及効果シート!$D$65))</f>
        <v>0</v>
      </c>
      <c r="H19" s="469">
        <f>IF(H17&lt;=0,0,H17*(波及効果シート!$D$54*波及効果シート!$D$60*(1+波及効果シート!$D$62)+波及効果シート!$D$60+波及効果シート!$D$65))</f>
        <v>0</v>
      </c>
      <c r="I19" s="469">
        <f>IF(I17&lt;=0,0,I17*(波及効果シート!$D$54*波及効果シート!$D$60*(1+波及効果シート!$D$62)+波及効果シート!$D$60+波及効果シート!$D$65))</f>
        <v>0</v>
      </c>
      <c r="J19" s="469">
        <f>IF(J17&lt;=0,0,J17*(波及効果シート!$D$54*波及効果シート!$D$60*(1+波及効果シート!$D$62)+波及効果シート!$D$60+波及効果シート!$D$65))</f>
        <v>0</v>
      </c>
      <c r="K19" s="469">
        <f>IF(K17&lt;=0,0,K17*(波及効果シート!$D$54*波及効果シート!$D$60*(1+波及効果シート!$D$62)+波及効果シート!$D$60+波及効果シート!$D$65))</f>
        <v>0</v>
      </c>
      <c r="L19" s="469">
        <f>IF(L17&lt;=0,0,L17*(波及効果シート!$D$54*波及効果シート!$D$60*(1+波及効果シート!$D$62)+波及効果シート!$D$60+波及効果シート!$D$65))</f>
        <v>0</v>
      </c>
      <c r="M19" s="469">
        <f>IF(M17&lt;=0,0,M17*(波及効果シート!$D$54*波及効果シート!$D$60*(1+波及効果シート!$D$62)+波及効果シート!$D$60+波及効果シート!$D$65))</f>
        <v>0</v>
      </c>
      <c r="N19" s="469">
        <f>IF(N17&lt;=0,0,N17*(波及効果シート!$D$54*波及効果シート!$D$60*(1+波及効果シート!$D$62)+波及効果シート!$D$60+波及効果シート!$D$65))</f>
        <v>0</v>
      </c>
      <c r="O19" s="469">
        <f>IF(O17&lt;=0,0,O17*(波及効果シート!$D$54*波及効果シート!$D$60*(1+波及効果シート!$D$62)+波及効果シート!$D$60+波及効果シート!$D$65))</f>
        <v>0</v>
      </c>
      <c r="P19" s="469">
        <f>IF(P17&lt;=0,0,P17*(波及効果シート!$D$54*波及効果シート!$D$60*(1+波及効果シート!$D$62)+波及効果シート!$D$60+波及効果シート!$D$65))</f>
        <v>0</v>
      </c>
      <c r="Q19" s="469">
        <f>IF(Q17&lt;=0,0,Q17*(波及効果シート!$D$54*波及効果シート!$D$60*(1+波及効果シート!$D$62)+波及効果シート!$D$60+波及効果シート!$D$65))</f>
        <v>574920.77286548784</v>
      </c>
      <c r="R19" s="469">
        <f>IF(R17&lt;=0,0,R17*(波及効果シート!$D$54*波及効果シート!$D$60*(1+波及効果シート!$D$62)+波及効果シート!$D$60+波及効果シート!$D$65))</f>
        <v>1143940.394285077</v>
      </c>
      <c r="S19" s="469">
        <f>IF(S17&lt;=0,0,S17*(波及効果シート!$D$54*波及効果シート!$D$60*(1+波及効果シート!$D$62)+波及効果シート!$D$60+波及効果シート!$D$65))</f>
        <v>1143940.394285077</v>
      </c>
      <c r="T19" s="469">
        <f>IF(T17&lt;=0,0,T17*(波及効果シート!$D$54*波及効果シート!$D$60*(1+波及効果シート!$D$62)+波及効果シート!$D$60+波及効果シート!$D$65))</f>
        <v>1143940.394285077</v>
      </c>
      <c r="U19" s="469">
        <f>IF(U17&lt;=0,0,U17*(波及効果シート!$D$54*波及効果シート!$D$60*(1+波及効果シート!$D$62)+波及効果シート!$D$60+波及効果シート!$D$65))</f>
        <v>1143940.394285077</v>
      </c>
      <c r="V19" s="469">
        <f>IF(V17&lt;=0,0,V17*(波及効果シート!$D$54*波及効果シート!$D$60*(1+波及効果シート!$D$62)+波及効果シート!$D$60+波及効果シート!$D$65))</f>
        <v>1143940.394285077</v>
      </c>
      <c r="W19" s="469">
        <f>IF(W17&lt;=0,0,W17*(波及効果シート!$D$54*波及効果シート!$D$60*(1+波及効果シート!$D$62)+波及効果シート!$D$60+波及効果シート!$D$65))</f>
        <v>1143940.394285077</v>
      </c>
      <c r="X19" s="469">
        <f>IF(X17&lt;=0,0,X17*(波及効果シート!$D$54*波及効果シート!$D$60*(1+波及効果シート!$D$62)+波及効果シート!$D$60+波及効果シート!$D$65))</f>
        <v>1143940.394285077</v>
      </c>
      <c r="Y19" s="469">
        <f>IF(Y17&lt;=0,0,Y17*(波及効果シート!$D$54*波及効果シート!$D$60*(1+波及効果シート!$D$62)+波及効果シート!$D$60+波及効果シート!$D$65))</f>
        <v>0</v>
      </c>
      <c r="Z19" s="469">
        <f>IF(Z17&lt;=0,0,Z17*(波及効果シート!$D$54*波及効果シート!$D$60*(1+波及効果シート!$D$62)+波及効果シート!$D$60+波及効果シート!$D$65))</f>
        <v>0</v>
      </c>
      <c r="AA19" s="469">
        <f>IF(AA17&lt;=0,0,AA17*(波及効果シート!$D$54*波及効果シート!$D$60*(1+波及効果シート!$D$62)+波及効果シート!$D$60+波及効果シート!$D$65))</f>
        <v>0</v>
      </c>
      <c r="AB19" s="469">
        <f>IF(AB17&lt;=0,0,AB17*(波及効果シート!$D$54*波及効果シート!$D$60*(1+波及効果シート!$D$62)+波及効果シート!$D$60+波及効果シート!$D$65))</f>
        <v>0</v>
      </c>
      <c r="AC19" s="469">
        <f>IF(AC17&lt;=0,0,AC17*(波及効果シート!$D$54*波及効果シート!$D$60*(1+波及効果シート!$D$62)+波及効果シート!$D$60+波及効果シート!$D$65))</f>
        <v>0</v>
      </c>
      <c r="AD19" s="469">
        <f>IF(AD17&lt;=0,0,AD17*(波及効果シート!$D$54*波及効果シート!$D$60*(1+波及効果シート!$D$62)+波及効果シート!$D$60+波及効果シート!$D$65))</f>
        <v>0</v>
      </c>
      <c r="AE19" s="469">
        <f>IF(AE17&lt;=0,0,AE17*(波及効果シート!$D$54*波及効果シート!$D$60*(1+波及効果シート!$D$62)+波及効果シート!$D$60+波及効果シート!$D$65))</f>
        <v>0</v>
      </c>
      <c r="AF19" s="469">
        <f>IF(AF17&lt;=0,0,AF17*(波及効果シート!$D$54*波及効果シート!$D$60*(1+波及効果シート!$D$62)+波及効果シート!$D$60+波及効果シート!$D$65))</f>
        <v>0</v>
      </c>
      <c r="AG19" s="469">
        <f>IF(AG17&lt;=0,0,AG17*(波及効果シート!$D$54*波及効果シート!$D$60*(1+波及効果シート!$D$62)+波及効果シート!$D$60+波及効果シート!$D$65))</f>
        <v>0</v>
      </c>
      <c r="AH19" s="469">
        <f>IF(AH17&lt;=0,0,AH17*(波及効果シート!$D$54*波及効果シート!$D$60*(1+波及効果シート!$D$62)+波及効果シート!$D$60+波及効果シート!$D$65))</f>
        <v>0</v>
      </c>
      <c r="AI19" s="497">
        <f>IF(AI17&lt;=0,0,AI17*(波及効果シート!$D$60*(1+波及効果シート!$D$62)+波及効果シート!$D$60+波及効果シート!$D$65))</f>
        <v>0</v>
      </c>
      <c r="AJ19" s="497">
        <f>IF(AJ17&lt;=0,0,AJ17*(波及効果シート!$D$60*(1+波及効果シート!$D$62)+波及効果シート!$D$60+波及効果シート!$D$65))</f>
        <v>11625631.849844355</v>
      </c>
      <c r="AK19" s="497">
        <f>IF(AK17&lt;=0,0,AK17*(波及効果シート!$D$60*(1+波及効果シート!$D$62)+波及効果シート!$D$60+波及効果シート!$D$65))</f>
        <v>11625631.849844355</v>
      </c>
    </row>
    <row r="20" spans="1:37" s="432" customFormat="1" ht="11.5" x14ac:dyDescent="0.25">
      <c r="A20" s="475" t="s">
        <v>267</v>
      </c>
      <c r="B20" s="326"/>
      <c r="C20" s="448" t="s">
        <v>33</v>
      </c>
      <c r="D20" s="587"/>
      <c r="E20" s="469">
        <f>IF(E17&lt;=0,0,E17*(波及効果シート!$D$54*波及効果シート!$D$61*(1+波及効果シート!$D$63)))</f>
        <v>0</v>
      </c>
      <c r="F20" s="469">
        <f>IF(F17&lt;=0,0,F17*(波及効果シート!$D$54*波及効果シート!$D$61*(1+波及効果シート!$D$63)))</f>
        <v>0</v>
      </c>
      <c r="G20" s="469">
        <f>IF(G17&lt;=0,0,G17*(波及効果シート!$D$54*波及効果シート!$D$61*(1+波及効果シート!$D$63)))</f>
        <v>0</v>
      </c>
      <c r="H20" s="469">
        <f>IF(H17&lt;=0,0,H17*(波及効果シート!$D$54*波及効果シート!$D$61*(1+波及効果シート!$D$63)))</f>
        <v>0</v>
      </c>
      <c r="I20" s="469">
        <f>IF(I17&lt;=0,0,I17*(波及効果シート!$D$54*波及効果シート!$D$61*(1+波及効果シート!$D$63)))</f>
        <v>0</v>
      </c>
      <c r="J20" s="469">
        <f>IF(J17&lt;=0,0,J17*(波及効果シート!$D$54*波及効果シート!$D$61*(1+波及効果シート!$D$63)))</f>
        <v>0</v>
      </c>
      <c r="K20" s="469">
        <f>IF(K17&lt;=0,0,K17*(波及効果シート!$D$54*波及効果シート!$D$61*(1+波及効果シート!$D$63)))</f>
        <v>0</v>
      </c>
      <c r="L20" s="469">
        <f>IF(L17&lt;=0,0,L17*(波及効果シート!$D$54*波及効果シート!$D$61*(1+波及効果シート!$D$63)))</f>
        <v>0</v>
      </c>
      <c r="M20" s="469">
        <f>IF(M17&lt;=0,0,M17*(波及効果シート!$D$54*波及効果シート!$D$61*(1+波及効果シート!$D$63)))</f>
        <v>0</v>
      </c>
      <c r="N20" s="469">
        <f>IF(N17&lt;=0,0,N17*(波及効果シート!$D$54*波及効果シート!$D$61*(1+波及効果シート!$D$63)))</f>
        <v>0</v>
      </c>
      <c r="O20" s="469">
        <f>IF(O17&lt;=0,0,O17*(波及効果シート!$D$54*波及効果シート!$D$61*(1+波及効果シート!$D$63)))</f>
        <v>0</v>
      </c>
      <c r="P20" s="469">
        <f>IF(P17&lt;=0,0,P17*(波及効果シート!$D$54*波及効果シート!$D$61*(1+波及効果シート!$D$63)))</f>
        <v>0</v>
      </c>
      <c r="Q20" s="469">
        <f>IF(Q17&lt;=0,0,Q17*(波及効果シート!$D$54*波及効果シート!$D$61*(1+波及効果シート!$D$63)))</f>
        <v>214923.24015540816</v>
      </c>
      <c r="R20" s="469">
        <f>IF(R17&lt;=0,0,R17*(波及効果シート!$D$54*波及効果シート!$D$61*(1+波及効果シート!$D$63)))</f>
        <v>427640.44662885525</v>
      </c>
      <c r="S20" s="469">
        <f>IF(S17&lt;=0,0,S17*(波及効果シート!$D$54*波及効果シート!$D$61*(1+波及効果シート!$D$63)))</f>
        <v>427640.44662885525</v>
      </c>
      <c r="T20" s="469">
        <f>IF(T17&lt;=0,0,T17*(波及効果シート!$D$54*波及効果シート!$D$61*(1+波及効果シート!$D$63)))</f>
        <v>427640.44662885525</v>
      </c>
      <c r="U20" s="469">
        <f>IF(U17&lt;=0,0,U17*(波及効果シート!$D$54*波及効果シート!$D$61*(1+波及効果シート!$D$63)))</f>
        <v>427640.44662885525</v>
      </c>
      <c r="V20" s="469">
        <f>IF(V17&lt;=0,0,V17*(波及効果シート!$D$54*波及効果シート!$D$61*(1+波及効果シート!$D$63)))</f>
        <v>427640.44662885525</v>
      </c>
      <c r="W20" s="469">
        <f>IF(W17&lt;=0,0,W17*(波及効果シート!$D$54*波及効果シート!$D$61*(1+波及効果シート!$D$63)))</f>
        <v>427640.44662885525</v>
      </c>
      <c r="X20" s="469">
        <f>IF(X17&lt;=0,0,X17*(波及効果シート!$D$54*波及効果シート!$D$61*(1+波及効果シート!$D$63)))</f>
        <v>427640.44662885525</v>
      </c>
      <c r="Y20" s="469">
        <f>IF(Y17&lt;=0,0,Y17*(波及効果シート!$D$54*波及効果シート!$D$61*(1+波及効果シート!$D$63)))</f>
        <v>0</v>
      </c>
      <c r="Z20" s="469">
        <f>IF(Z17&lt;=0,0,Z17*(波及効果シート!$D$54*波及効果シート!$D$61*(1+波及効果シート!$D$63)))</f>
        <v>0</v>
      </c>
      <c r="AA20" s="469">
        <f>IF(AA17&lt;=0,0,AA17*(波及効果シート!$D$54*波及効果シート!$D$61*(1+波及効果シート!$D$63)))</f>
        <v>0</v>
      </c>
      <c r="AB20" s="469">
        <f>IF(AB17&lt;=0,0,AB17*(波及効果シート!$D$54*波及効果シート!$D$61*(1+波及効果シート!$D$63)))</f>
        <v>0</v>
      </c>
      <c r="AC20" s="469">
        <f>IF(AC17&lt;=0,0,AC17*(波及効果シート!$D$54*波及効果シート!$D$61*(1+波及効果シート!$D$63)))</f>
        <v>0</v>
      </c>
      <c r="AD20" s="469">
        <f>IF(AD17&lt;=0,0,AD17*(波及効果シート!$D$54*波及効果シート!$D$61*(1+波及効果シート!$D$63)))</f>
        <v>0</v>
      </c>
      <c r="AE20" s="469">
        <f>IF(AE17&lt;=0,0,AE17*(波及効果シート!$D$54*波及効果シート!$D$61*(1+波及効果シート!$D$63)))</f>
        <v>0</v>
      </c>
      <c r="AF20" s="469">
        <f>IF(AF17&lt;=0,0,AF17*(波及効果シート!$D$54*波及効果シート!$D$61*(1+波及効果シート!$D$63)))</f>
        <v>0</v>
      </c>
      <c r="AG20" s="469">
        <f>IF(AG17&lt;=0,0,AG17*(波及効果シート!$D$54*波及効果シート!$D$61*(1+波及効果シート!$D$63)))</f>
        <v>0</v>
      </c>
      <c r="AH20" s="469">
        <f>IF(AH17&lt;=0,0,AH17*(波及効果シート!$D$54*波及効果シート!$D$61*(1+波及効果シート!$D$63)))</f>
        <v>0</v>
      </c>
      <c r="AI20" s="497">
        <f>IF(AI17&lt;=0,0,AI17*(波及効果シート!$D$61*(1+波及効果シート!$D$63)))</f>
        <v>0</v>
      </c>
      <c r="AJ20" s="497">
        <f>IF(AJ17&lt;=0,0,AJ17*(波及効果シート!$D$61*(1+波及効果シート!$D$63)))</f>
        <v>21389375.777049299</v>
      </c>
      <c r="AK20" s="497">
        <f>IF(AK17&lt;=0,0,AK17*(波及効果シート!$D$61*(1+波及効果シート!$D$63)))</f>
        <v>21389375.777049299</v>
      </c>
    </row>
    <row r="21" spans="1:37" s="432" customFormat="1" ht="11.5" x14ac:dyDescent="0.25">
      <c r="A21" s="475" t="s">
        <v>268</v>
      </c>
      <c r="B21" s="326"/>
      <c r="C21" s="448" t="s">
        <v>33</v>
      </c>
      <c r="D21" s="587"/>
      <c r="E21" s="469">
        <f>E8*波及効果シート!$D$64*(1+波及効果シート!$D$66)</f>
        <v>97947.740274999975</v>
      </c>
      <c r="F21" s="469">
        <f>F8*波及効果シート!$D$64*(1+波及効果シート!$D$66)</f>
        <v>97947.740274999975</v>
      </c>
      <c r="G21" s="469">
        <f>G8*波及効果シート!$D$64*(1+波及効果シート!$D$66)</f>
        <v>97947.740274999975</v>
      </c>
      <c r="H21" s="469">
        <f>H8*波及効果シート!$D$64*(1+波及効果シート!$D$66)</f>
        <v>97947.740274999975</v>
      </c>
      <c r="I21" s="469">
        <f>I8*波及効果シート!$D$64*(1+波及効果シート!$D$66)</f>
        <v>97947.740274999975</v>
      </c>
      <c r="J21" s="469">
        <f>J8*波及効果シート!$D$64*(1+波及効果シート!$D$66)</f>
        <v>97947.740274999975</v>
      </c>
      <c r="K21" s="469">
        <f>K8*波及効果シート!$D$64*(1+波及効果シート!$D$66)</f>
        <v>97947.740274999975</v>
      </c>
      <c r="L21" s="469">
        <f>L8*波及効果シート!$D$64*(1+波及効果シート!$D$66)</f>
        <v>97947.740274999975</v>
      </c>
      <c r="M21" s="469">
        <f>M8*波及効果シート!$D$64*(1+波及効果シート!$D$66)</f>
        <v>97947.740274999975</v>
      </c>
      <c r="N21" s="469">
        <f>N8*波及効果シート!$D$64*(1+波及効果シート!$D$66)</f>
        <v>97947.740274999975</v>
      </c>
      <c r="O21" s="469">
        <f>O8*波及効果シート!$D$64*(1+波及効果シート!$D$66)</f>
        <v>97947.740274999975</v>
      </c>
      <c r="P21" s="469">
        <f>P8*波及効果シート!$D$64*(1+波及効果シート!$D$66)</f>
        <v>97947.740274999975</v>
      </c>
      <c r="Q21" s="469">
        <f>Q8*波及効果シート!$D$64*(1+波及効果シート!$D$66)</f>
        <v>97947.740274999975</v>
      </c>
      <c r="R21" s="469">
        <f>R8*波及効果シート!$D$64*(1+波及効果シート!$D$66)</f>
        <v>97947.740274999975</v>
      </c>
      <c r="S21" s="469">
        <f>S8*波及効果シート!$D$64*(1+波及効果シート!$D$66)</f>
        <v>97947.740274999975</v>
      </c>
      <c r="T21" s="469">
        <f>T8*波及効果シート!$D$64*(1+波及効果シート!$D$66)</f>
        <v>97947.740274999975</v>
      </c>
      <c r="U21" s="469">
        <f>U8*波及効果シート!$D$64*(1+波及効果シート!$D$66)</f>
        <v>97947.740274999975</v>
      </c>
      <c r="V21" s="469">
        <f>V8*波及効果シート!$D$64*(1+波及効果シート!$D$66)</f>
        <v>97947.740274999975</v>
      </c>
      <c r="W21" s="469">
        <f>W8*波及効果シート!$D$64*(1+波及効果シート!$D$66)</f>
        <v>97947.740274999975</v>
      </c>
      <c r="X21" s="469">
        <f>X8*波及効果シート!$D$64*(1+波及効果シート!$D$66)</f>
        <v>97947.740274999975</v>
      </c>
      <c r="Y21" s="469">
        <f>Y8*波及効果シート!$D$64*(1+波及効果シート!$D$66)</f>
        <v>0</v>
      </c>
      <c r="Z21" s="469">
        <f>Z8*波及効果シート!$D$64*(1+波及効果シート!$D$66)</f>
        <v>0</v>
      </c>
      <c r="AA21" s="469">
        <f>AA8*波及効果シート!$D$64*(1+波及効果シート!$D$66)</f>
        <v>0</v>
      </c>
      <c r="AB21" s="469">
        <f>AB8*波及効果シート!$D$64*(1+波及効果シート!$D$66)</f>
        <v>0</v>
      </c>
      <c r="AC21" s="469">
        <f>AC8*波及効果シート!$D$64*(1+波及効果シート!$D$66)</f>
        <v>0</v>
      </c>
      <c r="AD21" s="469">
        <f>AD8*波及効果シート!$D$64*(1+波及効果シート!$D$66)</f>
        <v>0</v>
      </c>
      <c r="AE21" s="469">
        <f>AE8*波及効果シート!$D$64*(1+波及効果シート!$D$66)</f>
        <v>0</v>
      </c>
      <c r="AF21" s="469">
        <f>AF8*波及効果シート!$D$64*(1+波及効果シート!$D$66)</f>
        <v>0</v>
      </c>
      <c r="AG21" s="469">
        <f>AG8*波及効果シート!$D$64*(1+波及効果シート!$D$66)</f>
        <v>0</v>
      </c>
      <c r="AH21" s="469">
        <f>AH8*波及効果シート!$D$64*(1+波及効果シート!$D$66)</f>
        <v>0</v>
      </c>
      <c r="AI21" s="497">
        <f t="shared" ref="AI21" si="36">SUM(D21:N21)</f>
        <v>979477.40274999978</v>
      </c>
      <c r="AJ21" s="497">
        <f t="shared" ref="AJ21" si="37">SUM(D21:X21)</f>
        <v>1958954.8054999996</v>
      </c>
      <c r="AK21" s="497">
        <f t="shared" ref="AK21" si="38">SUM(D21:AH21)</f>
        <v>1958954.8054999996</v>
      </c>
    </row>
    <row r="22" spans="1:37" s="432" customFormat="1" ht="11.5" x14ac:dyDescent="0.25">
      <c r="A22" s="475" t="s">
        <v>293</v>
      </c>
      <c r="B22" s="326"/>
      <c r="C22" s="448" t="s">
        <v>33</v>
      </c>
      <c r="D22" s="587"/>
      <c r="E22" s="469">
        <f>-計算シート!E82</f>
        <v>9730000</v>
      </c>
      <c r="F22" s="469">
        <f>-計算シート!F82</f>
        <v>9096500</v>
      </c>
      <c r="G22" s="469">
        <f>-計算シート!G82</f>
        <v>8463000</v>
      </c>
      <c r="H22" s="469">
        <f>-計算シート!H82</f>
        <v>7829500</v>
      </c>
      <c r="I22" s="469">
        <f>-計算シート!I82</f>
        <v>7196000</v>
      </c>
      <c r="J22" s="469">
        <f>-計算シート!J82</f>
        <v>6562500</v>
      </c>
      <c r="K22" s="469">
        <f>-計算シート!K82</f>
        <v>5929000</v>
      </c>
      <c r="L22" s="469">
        <f>-計算シート!L82</f>
        <v>5295499.9999999991</v>
      </c>
      <c r="M22" s="469">
        <f>-計算シート!M82</f>
        <v>4662000</v>
      </c>
      <c r="N22" s="469">
        <f>-計算シート!N82</f>
        <v>4028500</v>
      </c>
      <c r="O22" s="469">
        <f>-計算シート!O82</f>
        <v>3395000</v>
      </c>
      <c r="P22" s="469">
        <f>-計算シート!P82</f>
        <v>2761499.9999999995</v>
      </c>
      <c r="Q22" s="469">
        <f>-計算シート!Q82</f>
        <v>2128000.0000000005</v>
      </c>
      <c r="R22" s="469">
        <f>-計算シート!R82</f>
        <v>2072000.0000000005</v>
      </c>
      <c r="S22" s="469">
        <f>-計算シート!S82</f>
        <v>2016000.0000000005</v>
      </c>
      <c r="T22" s="469">
        <f>-計算シート!T82</f>
        <v>1960000.0000000005</v>
      </c>
      <c r="U22" s="469">
        <f>-計算シート!U82</f>
        <v>1904000.0000000005</v>
      </c>
      <c r="V22" s="469">
        <f>-計算シート!V82</f>
        <v>1848000</v>
      </c>
      <c r="W22" s="469">
        <f>-計算シート!W82</f>
        <v>1792000</v>
      </c>
      <c r="X22" s="469">
        <f>-計算シート!X82</f>
        <v>1736000</v>
      </c>
      <c r="Y22" s="469">
        <f>-計算シート!Y82</f>
        <v>1680000</v>
      </c>
      <c r="Z22" s="469">
        <f>-計算シート!Z82</f>
        <v>1624000</v>
      </c>
      <c r="AA22" s="469">
        <f>-計算シート!AA82</f>
        <v>1568000</v>
      </c>
      <c r="AB22" s="469">
        <f>-計算シート!AB82</f>
        <v>1512000</v>
      </c>
      <c r="AC22" s="469">
        <f>-計算シート!AC82</f>
        <v>1456000</v>
      </c>
      <c r="AD22" s="469">
        <f>-計算シート!AD82</f>
        <v>1400000</v>
      </c>
      <c r="AE22" s="469">
        <f>-計算シート!AE82</f>
        <v>1344000</v>
      </c>
      <c r="AF22" s="469">
        <f>-計算シート!AF82</f>
        <v>1288000</v>
      </c>
      <c r="AG22" s="469">
        <f>-計算シート!AG82</f>
        <v>1232000</v>
      </c>
      <c r="AH22" s="474">
        <f>-計算シート!AH82</f>
        <v>1176000</v>
      </c>
      <c r="AI22" s="497">
        <f t="shared" si="30"/>
        <v>68792500</v>
      </c>
      <c r="AJ22" s="497">
        <f t="shared" si="31"/>
        <v>90405000</v>
      </c>
      <c r="AK22" s="497">
        <f t="shared" si="32"/>
        <v>104685000</v>
      </c>
    </row>
    <row r="23" spans="1:37" s="432" customFormat="1" ht="12" thickBot="1" x14ac:dyDescent="0.3">
      <c r="A23" s="477" t="s">
        <v>281</v>
      </c>
      <c r="B23" s="485"/>
      <c r="C23" s="465" t="s">
        <v>251</v>
      </c>
      <c r="D23" s="590"/>
      <c r="E23" s="478">
        <f>E17-SUM(E18:E22)</f>
        <v>-9827947.7402749993</v>
      </c>
      <c r="F23" s="478">
        <f t="shared" ref="F23:AH23" si="39">F17-SUM(F18:F22)</f>
        <v>-9194447.7402749993</v>
      </c>
      <c r="G23" s="478">
        <f t="shared" si="39"/>
        <v>-8560947.7402749993</v>
      </c>
      <c r="H23" s="478">
        <f t="shared" si="39"/>
        <v>-7927447.7402750002</v>
      </c>
      <c r="I23" s="478">
        <f t="shared" si="39"/>
        <v>-7293947.7402750002</v>
      </c>
      <c r="J23" s="478">
        <f t="shared" si="39"/>
        <v>-6660447.7402750002</v>
      </c>
      <c r="K23" s="478">
        <f t="shared" si="39"/>
        <v>-6026947.7402750002</v>
      </c>
      <c r="L23" s="478">
        <f t="shared" si="39"/>
        <v>-5393447.7402749993</v>
      </c>
      <c r="M23" s="478">
        <f t="shared" si="39"/>
        <v>-4759947.7402750002</v>
      </c>
      <c r="N23" s="478">
        <f t="shared" si="39"/>
        <v>-4126447.7402749998</v>
      </c>
      <c r="O23" s="478">
        <f t="shared" si="39"/>
        <v>-3492947.7402749998</v>
      </c>
      <c r="P23" s="478">
        <f t="shared" si="39"/>
        <v>-2859447.7402749993</v>
      </c>
      <c r="Q23" s="478">
        <f t="shared" si="39"/>
        <v>13058064.609204091</v>
      </c>
      <c r="R23" s="478">
        <f t="shared" si="39"/>
        <v>28241197.479227729</v>
      </c>
      <c r="S23" s="478">
        <f t="shared" si="39"/>
        <v>28297197.479227729</v>
      </c>
      <c r="T23" s="478">
        <f t="shared" si="39"/>
        <v>28353197.479227729</v>
      </c>
      <c r="U23" s="478">
        <f t="shared" si="39"/>
        <v>28409197.479227729</v>
      </c>
      <c r="V23" s="478">
        <f t="shared" si="39"/>
        <v>28465197.479227733</v>
      </c>
      <c r="W23" s="478">
        <f t="shared" si="39"/>
        <v>28521197.479227733</v>
      </c>
      <c r="X23" s="478">
        <f t="shared" si="39"/>
        <v>28577197.479227733</v>
      </c>
      <c r="Y23" s="478">
        <f t="shared" si="39"/>
        <v>-1680000</v>
      </c>
      <c r="Z23" s="478">
        <f t="shared" si="39"/>
        <v>-1624000</v>
      </c>
      <c r="AA23" s="478">
        <f t="shared" si="39"/>
        <v>-1568000</v>
      </c>
      <c r="AB23" s="478">
        <f t="shared" si="39"/>
        <v>-1512000</v>
      </c>
      <c r="AC23" s="478">
        <f t="shared" si="39"/>
        <v>-1456000</v>
      </c>
      <c r="AD23" s="478">
        <f t="shared" si="39"/>
        <v>-1400000</v>
      </c>
      <c r="AE23" s="478">
        <f t="shared" si="39"/>
        <v>-1344000</v>
      </c>
      <c r="AF23" s="478">
        <f t="shared" si="39"/>
        <v>-1288000</v>
      </c>
      <c r="AG23" s="478">
        <f t="shared" si="39"/>
        <v>-1232000</v>
      </c>
      <c r="AH23" s="479">
        <f t="shared" si="39"/>
        <v>-1176000</v>
      </c>
      <c r="AI23" s="518">
        <f>SUM(D23:N23)</f>
        <v>-69771977.402750015</v>
      </c>
      <c r="AJ23" s="518">
        <f>SUM(D23:X23)</f>
        <v>135798074.08049819</v>
      </c>
      <c r="AK23" s="498">
        <f>SUM(D23:AH23)</f>
        <v>121518074.08049819</v>
      </c>
    </row>
    <row r="24" spans="1:37" s="432" customFormat="1" ht="11.5" x14ac:dyDescent="0.25">
      <c r="A24" s="441"/>
      <c r="B24" s="326"/>
      <c r="C24" s="468"/>
      <c r="D24" s="587"/>
      <c r="E24" s="469"/>
      <c r="F24" s="469"/>
      <c r="G24" s="469"/>
      <c r="H24" s="469"/>
      <c r="I24" s="469"/>
      <c r="J24" s="469"/>
      <c r="K24" s="469"/>
      <c r="L24" s="469"/>
      <c r="M24" s="469"/>
      <c r="N24" s="469"/>
      <c r="O24" s="469"/>
      <c r="P24" s="469"/>
      <c r="Q24" s="469"/>
      <c r="R24" s="469"/>
      <c r="S24" s="469"/>
      <c r="T24" s="469"/>
      <c r="U24" s="469"/>
      <c r="V24" s="469"/>
      <c r="W24" s="469"/>
      <c r="X24" s="469"/>
      <c r="Y24" s="469"/>
      <c r="Z24" s="469"/>
      <c r="AA24" s="469"/>
      <c r="AB24" s="469"/>
      <c r="AC24" s="469"/>
      <c r="AD24" s="469"/>
      <c r="AE24" s="469"/>
      <c r="AF24" s="469"/>
      <c r="AG24" s="469"/>
      <c r="AH24" s="469"/>
      <c r="AI24" s="499"/>
      <c r="AJ24" s="499"/>
    </row>
    <row r="25" spans="1:37" ht="11.5" thickBot="1" x14ac:dyDescent="0.25"/>
    <row r="26" spans="1:37" ht="12" thickBot="1" x14ac:dyDescent="0.3">
      <c r="A26" s="484"/>
      <c r="B26" s="484" t="s">
        <v>253</v>
      </c>
      <c r="C26" s="444"/>
      <c r="D26" s="588">
        <v>0</v>
      </c>
      <c r="E26" s="445">
        <v>1</v>
      </c>
      <c r="F26" s="445">
        <v>2</v>
      </c>
      <c r="G26" s="445">
        <v>3</v>
      </c>
      <c r="H26" s="445">
        <v>4</v>
      </c>
      <c r="I26" s="445">
        <v>5</v>
      </c>
      <c r="J26" s="445">
        <v>6</v>
      </c>
      <c r="K26" s="445">
        <v>7</v>
      </c>
      <c r="L26" s="445">
        <v>8</v>
      </c>
      <c r="M26" s="445">
        <v>9</v>
      </c>
      <c r="N26" s="445">
        <v>10</v>
      </c>
      <c r="O26" s="445">
        <v>11</v>
      </c>
      <c r="P26" s="445">
        <v>12</v>
      </c>
      <c r="Q26" s="445">
        <v>13</v>
      </c>
      <c r="R26" s="445">
        <v>14</v>
      </c>
      <c r="S26" s="445">
        <v>15</v>
      </c>
      <c r="T26" s="445">
        <v>16</v>
      </c>
      <c r="U26" s="445">
        <v>17</v>
      </c>
      <c r="V26" s="445">
        <v>18</v>
      </c>
      <c r="W26" s="445">
        <v>19</v>
      </c>
      <c r="X26" s="446">
        <v>20</v>
      </c>
      <c r="Y26" s="446">
        <v>21</v>
      </c>
      <c r="Z26" s="446">
        <v>22</v>
      </c>
      <c r="AA26" s="446">
        <v>23</v>
      </c>
      <c r="AB26" s="446">
        <v>24</v>
      </c>
      <c r="AC26" s="446">
        <v>25</v>
      </c>
      <c r="AD26" s="446">
        <v>26</v>
      </c>
      <c r="AE26" s="446">
        <v>27</v>
      </c>
      <c r="AF26" s="446">
        <v>28</v>
      </c>
      <c r="AG26" s="446">
        <v>29</v>
      </c>
      <c r="AH26" s="461">
        <v>30</v>
      </c>
      <c r="AI26" s="500" t="s">
        <v>318</v>
      </c>
      <c r="AJ26" s="500" t="s">
        <v>278</v>
      </c>
      <c r="AK26" s="500" t="s">
        <v>279</v>
      </c>
    </row>
    <row r="27" spans="1:37" x14ac:dyDescent="0.2">
      <c r="B27" s="425" t="s">
        <v>211</v>
      </c>
      <c r="C27" s="449" t="s">
        <v>319</v>
      </c>
      <c r="D27" s="493">
        <f>SUM(D28:D33)</f>
        <v>695000000</v>
      </c>
      <c r="E27" s="463">
        <f>SUM(E29:E33)</f>
        <v>0</v>
      </c>
      <c r="F27" s="463">
        <f t="shared" ref="F27:AH27" si="40">SUM(F29:F33)</f>
        <v>0</v>
      </c>
      <c r="G27" s="463">
        <f t="shared" si="40"/>
        <v>0</v>
      </c>
      <c r="H27" s="463">
        <f t="shared" si="40"/>
        <v>0</v>
      </c>
      <c r="I27" s="463">
        <f t="shared" si="40"/>
        <v>0</v>
      </c>
      <c r="J27" s="463">
        <f t="shared" si="40"/>
        <v>0</v>
      </c>
      <c r="K27" s="463">
        <f t="shared" si="40"/>
        <v>0</v>
      </c>
      <c r="L27" s="463">
        <f t="shared" si="40"/>
        <v>0</v>
      </c>
      <c r="M27" s="463">
        <f t="shared" si="40"/>
        <v>0</v>
      </c>
      <c r="N27" s="463">
        <f t="shared" si="40"/>
        <v>0</v>
      </c>
      <c r="O27" s="463">
        <f t="shared" si="40"/>
        <v>0</v>
      </c>
      <c r="P27" s="463">
        <f t="shared" si="40"/>
        <v>0</v>
      </c>
      <c r="Q27" s="463">
        <f t="shared" si="40"/>
        <v>0</v>
      </c>
      <c r="R27" s="463">
        <f t="shared" si="40"/>
        <v>0</v>
      </c>
      <c r="S27" s="463">
        <f t="shared" si="40"/>
        <v>0</v>
      </c>
      <c r="T27" s="463">
        <f t="shared" si="40"/>
        <v>0</v>
      </c>
      <c r="U27" s="463">
        <f t="shared" si="40"/>
        <v>0</v>
      </c>
      <c r="V27" s="463">
        <f t="shared" si="40"/>
        <v>0</v>
      </c>
      <c r="W27" s="463">
        <f t="shared" si="40"/>
        <v>0</v>
      </c>
      <c r="X27" s="463">
        <f t="shared" si="40"/>
        <v>0</v>
      </c>
      <c r="Y27" s="463">
        <f t="shared" si="40"/>
        <v>0</v>
      </c>
      <c r="Z27" s="463">
        <f t="shared" si="40"/>
        <v>0</v>
      </c>
      <c r="AA27" s="463">
        <f t="shared" si="40"/>
        <v>0</v>
      </c>
      <c r="AB27" s="463">
        <f t="shared" si="40"/>
        <v>0</v>
      </c>
      <c r="AC27" s="463">
        <f t="shared" si="40"/>
        <v>0</v>
      </c>
      <c r="AD27" s="463">
        <f t="shared" si="40"/>
        <v>0</v>
      </c>
      <c r="AE27" s="463">
        <f t="shared" si="40"/>
        <v>0</v>
      </c>
      <c r="AF27" s="463">
        <f t="shared" si="40"/>
        <v>0</v>
      </c>
      <c r="AG27" s="463">
        <f t="shared" si="40"/>
        <v>0</v>
      </c>
      <c r="AH27" s="463">
        <f t="shared" si="40"/>
        <v>0</v>
      </c>
      <c r="AI27" s="503">
        <f>SUM(D27:N27)</f>
        <v>695000000</v>
      </c>
      <c r="AJ27" s="503">
        <f>SUM(D27:X27)</f>
        <v>695000000</v>
      </c>
      <c r="AK27" s="503">
        <f>SUM(D27:AH27)</f>
        <v>695000000</v>
      </c>
    </row>
    <row r="28" spans="1:37" x14ac:dyDescent="0.2">
      <c r="B28" s="424" t="str">
        <f>地域経済性分析・初期条件!B9</f>
        <v>固液分離設備</v>
      </c>
      <c r="C28" s="448" t="s">
        <v>33</v>
      </c>
      <c r="D28" s="493">
        <f>地域経済性分析・初期条件!D9</f>
        <v>175000000</v>
      </c>
      <c r="E28" s="464">
        <v>0</v>
      </c>
      <c r="F28" s="464">
        <v>0</v>
      </c>
      <c r="G28" s="464">
        <v>0</v>
      </c>
      <c r="H28" s="464">
        <v>0</v>
      </c>
      <c r="I28" s="464">
        <v>0</v>
      </c>
      <c r="J28" s="464">
        <v>0</v>
      </c>
      <c r="K28" s="464">
        <v>0</v>
      </c>
      <c r="L28" s="464">
        <v>0</v>
      </c>
      <c r="M28" s="464">
        <v>0</v>
      </c>
      <c r="N28" s="464">
        <v>0</v>
      </c>
      <c r="O28" s="464">
        <v>0</v>
      </c>
      <c r="P28" s="464">
        <v>0</v>
      </c>
      <c r="Q28" s="464">
        <v>0</v>
      </c>
      <c r="R28" s="464">
        <v>0</v>
      </c>
      <c r="S28" s="464">
        <v>0</v>
      </c>
      <c r="T28" s="464">
        <v>0</v>
      </c>
      <c r="U28" s="464">
        <v>0</v>
      </c>
      <c r="V28" s="464">
        <v>0</v>
      </c>
      <c r="W28" s="464">
        <v>0</v>
      </c>
      <c r="X28" s="464">
        <v>0</v>
      </c>
      <c r="Y28" s="464">
        <v>0</v>
      </c>
      <c r="Z28" s="464">
        <v>0</v>
      </c>
      <c r="AA28" s="464">
        <v>0</v>
      </c>
      <c r="AB28" s="464">
        <v>0</v>
      </c>
      <c r="AC28" s="464">
        <v>0</v>
      </c>
      <c r="AD28" s="464">
        <v>0</v>
      </c>
      <c r="AE28" s="464">
        <v>0</v>
      </c>
      <c r="AF28" s="464">
        <v>0</v>
      </c>
      <c r="AG28" s="464">
        <v>0</v>
      </c>
      <c r="AH28" s="462">
        <v>0</v>
      </c>
      <c r="AI28" s="503">
        <f t="shared" ref="AI28:AI45" si="41">SUM(D28:N28)</f>
        <v>175000000</v>
      </c>
      <c r="AJ28" s="503">
        <f t="shared" ref="AJ28:AJ45" si="42">SUM(D28:X28)</f>
        <v>175000000</v>
      </c>
      <c r="AK28" s="503">
        <f t="shared" ref="AK28:AK55" si="43">SUM(D28:AH28)</f>
        <v>175000000</v>
      </c>
    </row>
    <row r="29" spans="1:37" x14ac:dyDescent="0.2">
      <c r="B29" s="424" t="str">
        <f>地域経済性分析・初期条件!B13</f>
        <v>発酵槽設備</v>
      </c>
      <c r="C29" s="448" t="s">
        <v>33</v>
      </c>
      <c r="D29" s="493">
        <f>地域経済性分析・初期条件!D13</f>
        <v>200000000</v>
      </c>
      <c r="E29" s="464">
        <v>0</v>
      </c>
      <c r="F29" s="464">
        <v>0</v>
      </c>
      <c r="G29" s="464">
        <v>0</v>
      </c>
      <c r="H29" s="464">
        <v>0</v>
      </c>
      <c r="I29" s="464">
        <v>0</v>
      </c>
      <c r="J29" s="464">
        <v>0</v>
      </c>
      <c r="K29" s="464">
        <v>0</v>
      </c>
      <c r="L29" s="464">
        <v>0</v>
      </c>
      <c r="M29" s="464">
        <v>0</v>
      </c>
      <c r="N29" s="464">
        <v>0</v>
      </c>
      <c r="O29" s="464">
        <v>0</v>
      </c>
      <c r="P29" s="464">
        <v>0</v>
      </c>
      <c r="Q29" s="464">
        <v>0</v>
      </c>
      <c r="R29" s="464">
        <v>0</v>
      </c>
      <c r="S29" s="464">
        <v>0</v>
      </c>
      <c r="T29" s="464">
        <v>0</v>
      </c>
      <c r="U29" s="464">
        <v>0</v>
      </c>
      <c r="V29" s="464">
        <v>0</v>
      </c>
      <c r="W29" s="464">
        <v>0</v>
      </c>
      <c r="X29" s="464">
        <v>0</v>
      </c>
      <c r="Y29" s="464">
        <v>0</v>
      </c>
      <c r="Z29" s="464">
        <v>0</v>
      </c>
      <c r="AA29" s="464">
        <v>0</v>
      </c>
      <c r="AB29" s="464">
        <v>0</v>
      </c>
      <c r="AC29" s="464">
        <v>0</v>
      </c>
      <c r="AD29" s="464">
        <v>0</v>
      </c>
      <c r="AE29" s="464">
        <v>0</v>
      </c>
      <c r="AF29" s="464">
        <v>0</v>
      </c>
      <c r="AG29" s="464">
        <v>0</v>
      </c>
      <c r="AH29" s="464">
        <v>0</v>
      </c>
      <c r="AI29" s="503">
        <f t="shared" si="41"/>
        <v>200000000</v>
      </c>
      <c r="AJ29" s="503">
        <f t="shared" si="42"/>
        <v>200000000</v>
      </c>
      <c r="AK29" s="503">
        <f t="shared" si="43"/>
        <v>200000000</v>
      </c>
    </row>
    <row r="30" spans="1:37" x14ac:dyDescent="0.2">
      <c r="B30" s="424" t="str">
        <f>地域経済性分析・初期条件!B17</f>
        <v>土木建設工事</v>
      </c>
      <c r="C30" s="448" t="s">
        <v>33</v>
      </c>
      <c r="D30" s="493">
        <f>地域経済性分析・初期条件!D17</f>
        <v>200000000</v>
      </c>
      <c r="E30" s="464">
        <v>0</v>
      </c>
      <c r="F30" s="464">
        <v>0</v>
      </c>
      <c r="G30" s="464">
        <v>0</v>
      </c>
      <c r="H30" s="464">
        <v>0</v>
      </c>
      <c r="I30" s="464">
        <v>0</v>
      </c>
      <c r="J30" s="464">
        <v>0</v>
      </c>
      <c r="K30" s="464">
        <v>0</v>
      </c>
      <c r="L30" s="464">
        <v>0</v>
      </c>
      <c r="M30" s="464">
        <v>0</v>
      </c>
      <c r="N30" s="464">
        <v>0</v>
      </c>
      <c r="O30" s="464">
        <v>0</v>
      </c>
      <c r="P30" s="464">
        <v>0</v>
      </c>
      <c r="Q30" s="464">
        <v>0</v>
      </c>
      <c r="R30" s="464">
        <v>0</v>
      </c>
      <c r="S30" s="464">
        <v>0</v>
      </c>
      <c r="T30" s="464">
        <v>0</v>
      </c>
      <c r="U30" s="464">
        <v>0</v>
      </c>
      <c r="V30" s="464">
        <v>0</v>
      </c>
      <c r="W30" s="464">
        <v>0</v>
      </c>
      <c r="X30" s="464">
        <v>0</v>
      </c>
      <c r="Y30" s="464">
        <v>0</v>
      </c>
      <c r="Z30" s="464">
        <v>0</v>
      </c>
      <c r="AA30" s="464">
        <v>0</v>
      </c>
      <c r="AB30" s="464">
        <v>0</v>
      </c>
      <c r="AC30" s="464">
        <v>0</v>
      </c>
      <c r="AD30" s="464">
        <v>0</v>
      </c>
      <c r="AE30" s="464">
        <v>0</v>
      </c>
      <c r="AF30" s="464">
        <v>0</v>
      </c>
      <c r="AG30" s="464">
        <v>0</v>
      </c>
      <c r="AH30" s="464">
        <v>0</v>
      </c>
      <c r="AI30" s="503">
        <f t="shared" si="41"/>
        <v>200000000</v>
      </c>
      <c r="AJ30" s="503">
        <f t="shared" si="42"/>
        <v>200000000</v>
      </c>
      <c r="AK30" s="503">
        <f t="shared" si="43"/>
        <v>200000000</v>
      </c>
    </row>
    <row r="31" spans="1:37" x14ac:dyDescent="0.2">
      <c r="B31" s="424" t="str">
        <f>地域経済性分析・初期条件!B21</f>
        <v>電気計装設備</v>
      </c>
      <c r="C31" s="448" t="s">
        <v>33</v>
      </c>
      <c r="D31" s="493">
        <f>地域経済性分析・初期条件!D21</f>
        <v>50000000</v>
      </c>
      <c r="E31" s="464">
        <v>0</v>
      </c>
      <c r="F31" s="464">
        <v>0</v>
      </c>
      <c r="G31" s="464">
        <v>0</v>
      </c>
      <c r="H31" s="464">
        <v>0</v>
      </c>
      <c r="I31" s="464">
        <v>0</v>
      </c>
      <c r="J31" s="464">
        <v>0</v>
      </c>
      <c r="K31" s="464">
        <v>0</v>
      </c>
      <c r="L31" s="464">
        <v>0</v>
      </c>
      <c r="M31" s="464">
        <v>0</v>
      </c>
      <c r="N31" s="464">
        <v>0</v>
      </c>
      <c r="O31" s="464">
        <v>0</v>
      </c>
      <c r="P31" s="464">
        <v>0</v>
      </c>
      <c r="Q31" s="464">
        <v>0</v>
      </c>
      <c r="R31" s="464">
        <v>0</v>
      </c>
      <c r="S31" s="464">
        <v>0</v>
      </c>
      <c r="T31" s="464">
        <v>0</v>
      </c>
      <c r="U31" s="464">
        <v>0</v>
      </c>
      <c r="V31" s="464">
        <v>0</v>
      </c>
      <c r="W31" s="464">
        <v>0</v>
      </c>
      <c r="X31" s="464">
        <v>0</v>
      </c>
      <c r="Y31" s="464">
        <v>0</v>
      </c>
      <c r="Z31" s="464">
        <v>0</v>
      </c>
      <c r="AA31" s="464">
        <v>0</v>
      </c>
      <c r="AB31" s="464">
        <v>0</v>
      </c>
      <c r="AC31" s="464">
        <v>0</v>
      </c>
      <c r="AD31" s="464">
        <v>0</v>
      </c>
      <c r="AE31" s="464">
        <v>0</v>
      </c>
      <c r="AF31" s="464">
        <v>0</v>
      </c>
      <c r="AG31" s="464">
        <v>0</v>
      </c>
      <c r="AH31" s="464">
        <v>0</v>
      </c>
      <c r="AI31" s="503">
        <f t="shared" si="41"/>
        <v>50000000</v>
      </c>
      <c r="AJ31" s="503">
        <f t="shared" si="42"/>
        <v>50000000</v>
      </c>
      <c r="AK31" s="503">
        <f t="shared" si="43"/>
        <v>50000000</v>
      </c>
    </row>
    <row r="32" spans="1:37" x14ac:dyDescent="0.2">
      <c r="B32" s="424" t="str">
        <f>地域経済性分析・初期条件!B25</f>
        <v>堆肥化設備</v>
      </c>
      <c r="C32" s="448" t="s">
        <v>33</v>
      </c>
      <c r="D32" s="493">
        <f>地域経済性分析・初期条件!D25</f>
        <v>70000000</v>
      </c>
      <c r="E32" s="464">
        <v>0</v>
      </c>
      <c r="F32" s="464">
        <v>0</v>
      </c>
      <c r="G32" s="464">
        <v>0</v>
      </c>
      <c r="H32" s="464">
        <v>0</v>
      </c>
      <c r="I32" s="464">
        <v>0</v>
      </c>
      <c r="J32" s="464">
        <v>0</v>
      </c>
      <c r="K32" s="464">
        <v>0</v>
      </c>
      <c r="L32" s="464">
        <v>0</v>
      </c>
      <c r="M32" s="464">
        <v>0</v>
      </c>
      <c r="N32" s="464">
        <v>0</v>
      </c>
      <c r="O32" s="464">
        <v>0</v>
      </c>
      <c r="P32" s="464">
        <v>0</v>
      </c>
      <c r="Q32" s="464">
        <v>0</v>
      </c>
      <c r="R32" s="464">
        <v>0</v>
      </c>
      <c r="S32" s="464">
        <v>0</v>
      </c>
      <c r="T32" s="464">
        <v>0</v>
      </c>
      <c r="U32" s="464">
        <v>0</v>
      </c>
      <c r="V32" s="464">
        <v>0</v>
      </c>
      <c r="W32" s="464">
        <v>0</v>
      </c>
      <c r="X32" s="464">
        <v>0</v>
      </c>
      <c r="Y32" s="464">
        <v>0</v>
      </c>
      <c r="Z32" s="464">
        <v>0</v>
      </c>
      <c r="AA32" s="464">
        <v>0</v>
      </c>
      <c r="AB32" s="464">
        <v>0</v>
      </c>
      <c r="AC32" s="464">
        <v>0</v>
      </c>
      <c r="AD32" s="464">
        <v>0</v>
      </c>
      <c r="AE32" s="464">
        <v>0</v>
      </c>
      <c r="AF32" s="464">
        <v>0</v>
      </c>
      <c r="AG32" s="464">
        <v>0</v>
      </c>
      <c r="AH32" s="464">
        <v>0</v>
      </c>
      <c r="AI32" s="503">
        <f t="shared" si="41"/>
        <v>70000000</v>
      </c>
      <c r="AJ32" s="503">
        <f t="shared" si="42"/>
        <v>70000000</v>
      </c>
      <c r="AK32" s="503">
        <f t="shared" si="43"/>
        <v>70000000</v>
      </c>
    </row>
    <row r="33" spans="1:37" x14ac:dyDescent="0.2">
      <c r="B33" s="424" t="str">
        <f>地域経済性分析・初期条件!B29</f>
        <v>＜設備費目を入力＞</v>
      </c>
      <c r="C33" s="448" t="s">
        <v>33</v>
      </c>
      <c r="D33" s="493">
        <f>地域経済性分析・初期条件!D29</f>
        <v>0</v>
      </c>
      <c r="E33" s="464">
        <v>0</v>
      </c>
      <c r="F33" s="464">
        <v>0</v>
      </c>
      <c r="G33" s="464">
        <v>0</v>
      </c>
      <c r="H33" s="464">
        <v>0</v>
      </c>
      <c r="I33" s="464">
        <v>0</v>
      </c>
      <c r="J33" s="464">
        <v>0</v>
      </c>
      <c r="K33" s="464">
        <v>0</v>
      </c>
      <c r="L33" s="464">
        <v>0</v>
      </c>
      <c r="M33" s="464">
        <v>0</v>
      </c>
      <c r="N33" s="464">
        <v>0</v>
      </c>
      <c r="O33" s="464">
        <v>0</v>
      </c>
      <c r="P33" s="464">
        <v>0</v>
      </c>
      <c r="Q33" s="464">
        <v>0</v>
      </c>
      <c r="R33" s="464">
        <v>0</v>
      </c>
      <c r="S33" s="464">
        <v>0</v>
      </c>
      <c r="T33" s="464">
        <v>0</v>
      </c>
      <c r="U33" s="464">
        <v>0</v>
      </c>
      <c r="V33" s="464">
        <v>0</v>
      </c>
      <c r="W33" s="464">
        <v>0</v>
      </c>
      <c r="X33" s="464">
        <v>0</v>
      </c>
      <c r="Y33" s="464">
        <v>0</v>
      </c>
      <c r="Z33" s="464">
        <v>0</v>
      </c>
      <c r="AA33" s="464">
        <v>0</v>
      </c>
      <c r="AB33" s="464">
        <v>0</v>
      </c>
      <c r="AC33" s="464">
        <v>0</v>
      </c>
      <c r="AD33" s="464">
        <v>0</v>
      </c>
      <c r="AE33" s="464">
        <v>0</v>
      </c>
      <c r="AF33" s="464">
        <v>0</v>
      </c>
      <c r="AG33" s="464">
        <v>0</v>
      </c>
      <c r="AH33" s="464">
        <v>0</v>
      </c>
      <c r="AI33" s="503">
        <f>SUM(D33:N33)</f>
        <v>0</v>
      </c>
      <c r="AJ33" s="503">
        <f>SUM(D33:X33)</f>
        <v>0</v>
      </c>
      <c r="AK33" s="503">
        <f>SUM(D33:AH33)</f>
        <v>0</v>
      </c>
    </row>
    <row r="34" spans="1:37" x14ac:dyDescent="0.2">
      <c r="A34" s="451"/>
      <c r="B34" s="429" t="str">
        <f>地域経済性分析・初期条件!B33</f>
        <v>＜設備費目を入力＞</v>
      </c>
      <c r="C34" s="338" t="s">
        <v>33</v>
      </c>
      <c r="D34" s="495">
        <f>地域経済性分析・初期条件!D33</f>
        <v>0</v>
      </c>
      <c r="E34" s="512">
        <v>0</v>
      </c>
      <c r="F34" s="512">
        <v>0</v>
      </c>
      <c r="G34" s="512">
        <v>0</v>
      </c>
      <c r="H34" s="512">
        <v>0</v>
      </c>
      <c r="I34" s="512">
        <v>0</v>
      </c>
      <c r="J34" s="512">
        <v>0</v>
      </c>
      <c r="K34" s="512">
        <v>0</v>
      </c>
      <c r="L34" s="512">
        <v>0</v>
      </c>
      <c r="M34" s="512">
        <v>0</v>
      </c>
      <c r="N34" s="512">
        <v>0</v>
      </c>
      <c r="O34" s="512">
        <v>0</v>
      </c>
      <c r="P34" s="512">
        <v>0</v>
      </c>
      <c r="Q34" s="512">
        <v>0</v>
      </c>
      <c r="R34" s="512">
        <v>0</v>
      </c>
      <c r="S34" s="512">
        <v>0</v>
      </c>
      <c r="T34" s="512">
        <v>0</v>
      </c>
      <c r="U34" s="512">
        <v>0</v>
      </c>
      <c r="V34" s="512">
        <v>0</v>
      </c>
      <c r="W34" s="512">
        <v>0</v>
      </c>
      <c r="X34" s="512">
        <v>0</v>
      </c>
      <c r="Y34" s="512">
        <v>0</v>
      </c>
      <c r="Z34" s="512">
        <v>0</v>
      </c>
      <c r="AA34" s="512">
        <v>0</v>
      </c>
      <c r="AB34" s="512">
        <v>0</v>
      </c>
      <c r="AC34" s="512">
        <v>0</v>
      </c>
      <c r="AD34" s="512">
        <v>0</v>
      </c>
      <c r="AE34" s="512">
        <v>0</v>
      </c>
      <c r="AF34" s="512">
        <v>0</v>
      </c>
      <c r="AG34" s="512">
        <v>0</v>
      </c>
      <c r="AH34" s="512">
        <v>0</v>
      </c>
      <c r="AI34" s="502">
        <f>SUM(D34:N34)</f>
        <v>0</v>
      </c>
      <c r="AJ34" s="502">
        <f>SUM(D34:X34)</f>
        <v>0</v>
      </c>
      <c r="AK34" s="502">
        <f>SUM(D34:AH34)</f>
        <v>0</v>
      </c>
    </row>
    <row r="35" spans="1:37" x14ac:dyDescent="0.2">
      <c r="B35" s="425" t="s">
        <v>304</v>
      </c>
      <c r="C35" s="449"/>
      <c r="D35" s="493"/>
      <c r="E35" s="463"/>
      <c r="F35" s="463"/>
      <c r="G35" s="463"/>
      <c r="H35" s="463"/>
      <c r="I35" s="463"/>
      <c r="J35" s="463"/>
      <c r="K35" s="463"/>
      <c r="L35" s="463"/>
      <c r="M35" s="463"/>
      <c r="N35" s="463"/>
      <c r="O35" s="463"/>
      <c r="P35" s="463"/>
      <c r="Q35" s="463"/>
      <c r="R35" s="463"/>
      <c r="S35" s="463"/>
      <c r="T35" s="463"/>
      <c r="U35" s="463"/>
      <c r="V35" s="463"/>
      <c r="W35" s="463"/>
      <c r="X35" s="463"/>
      <c r="Y35" s="463"/>
      <c r="Z35" s="463"/>
      <c r="AA35" s="463"/>
      <c r="AB35" s="463"/>
      <c r="AC35" s="463"/>
      <c r="AD35" s="463"/>
      <c r="AE35" s="463"/>
      <c r="AF35" s="463"/>
      <c r="AG35" s="463"/>
      <c r="AH35" s="463"/>
      <c r="AI35" s="503">
        <f t="shared" si="41"/>
        <v>0</v>
      </c>
      <c r="AJ35" s="503">
        <f t="shared" si="42"/>
        <v>0</v>
      </c>
      <c r="AK35" s="503">
        <f t="shared" si="43"/>
        <v>0</v>
      </c>
    </row>
    <row r="36" spans="1:37" x14ac:dyDescent="0.2">
      <c r="B36" s="424" t="str">
        <f>地域経済性分析・初期条件!B37</f>
        <v>燃料　調達</v>
      </c>
      <c r="C36" s="448" t="s">
        <v>33</v>
      </c>
      <c r="D36" s="493">
        <f>計算シート!D44</f>
        <v>0</v>
      </c>
      <c r="E36" s="464">
        <f>計算シート!E44</f>
        <v>-40726560</v>
      </c>
      <c r="F36" s="464">
        <f>計算シート!F44</f>
        <v>-40726560</v>
      </c>
      <c r="G36" s="464">
        <f>計算シート!G44</f>
        <v>-40726560</v>
      </c>
      <c r="H36" s="464">
        <f>計算シート!H44</f>
        <v>-40726560</v>
      </c>
      <c r="I36" s="464">
        <f>計算シート!I44</f>
        <v>-40726560</v>
      </c>
      <c r="J36" s="464">
        <f>計算シート!J44</f>
        <v>-40726560</v>
      </c>
      <c r="K36" s="464">
        <f>計算シート!K44</f>
        <v>-40726560</v>
      </c>
      <c r="L36" s="464">
        <f>計算シート!L44</f>
        <v>-40726560</v>
      </c>
      <c r="M36" s="464">
        <f>計算シート!M44</f>
        <v>-40726560</v>
      </c>
      <c r="N36" s="464">
        <f>計算シート!N44</f>
        <v>-40726560</v>
      </c>
      <c r="O36" s="464">
        <f>計算シート!O44</f>
        <v>-40726560</v>
      </c>
      <c r="P36" s="464">
        <f>計算シート!P44</f>
        <v>-40726560</v>
      </c>
      <c r="Q36" s="464">
        <f>計算シート!Q44</f>
        <v>-40726560</v>
      </c>
      <c r="R36" s="464">
        <f>計算シート!R44</f>
        <v>-40726560</v>
      </c>
      <c r="S36" s="464">
        <f>計算シート!S44</f>
        <v>-40726560</v>
      </c>
      <c r="T36" s="464">
        <f>計算シート!T44</f>
        <v>-40726560</v>
      </c>
      <c r="U36" s="464">
        <f>計算シート!U44</f>
        <v>-40726560</v>
      </c>
      <c r="V36" s="464">
        <f>計算シート!V44</f>
        <v>-40726560</v>
      </c>
      <c r="W36" s="464">
        <f>計算シート!W44</f>
        <v>-40726560</v>
      </c>
      <c r="X36" s="464">
        <f>計算シート!X44</f>
        <v>-40726560</v>
      </c>
      <c r="Y36" s="464">
        <f>計算シート!Y44</f>
        <v>0</v>
      </c>
      <c r="Z36" s="464">
        <f>計算シート!Z44</f>
        <v>0</v>
      </c>
      <c r="AA36" s="464">
        <f>計算シート!AA44</f>
        <v>0</v>
      </c>
      <c r="AB36" s="464">
        <f>計算シート!AB44</f>
        <v>0</v>
      </c>
      <c r="AC36" s="464">
        <f>計算シート!AC44</f>
        <v>0</v>
      </c>
      <c r="AD36" s="464">
        <f>計算シート!AD44</f>
        <v>0</v>
      </c>
      <c r="AE36" s="464">
        <f>計算シート!AE44</f>
        <v>0</v>
      </c>
      <c r="AF36" s="464">
        <f>計算シート!AF44</f>
        <v>0</v>
      </c>
      <c r="AG36" s="464">
        <f>計算シート!AG44</f>
        <v>0</v>
      </c>
      <c r="AH36" s="464">
        <f>計算シート!AH44</f>
        <v>0</v>
      </c>
      <c r="AI36" s="503">
        <f t="shared" si="41"/>
        <v>-407265600</v>
      </c>
      <c r="AJ36" s="503">
        <f t="shared" si="42"/>
        <v>-814531200</v>
      </c>
      <c r="AK36" s="503">
        <f t="shared" si="43"/>
        <v>-814531200</v>
      </c>
    </row>
    <row r="37" spans="1:37" x14ac:dyDescent="0.2">
      <c r="B37" s="424" t="str">
        <f>地域経済性分析・初期条件!B41</f>
        <v>維持管理費</v>
      </c>
      <c r="C37" s="448" t="s">
        <v>33</v>
      </c>
      <c r="D37" s="493">
        <f>計算シート!D8</f>
        <v>0</v>
      </c>
      <c r="E37" s="464">
        <f>計算シート!E8</f>
        <v>7300000</v>
      </c>
      <c r="F37" s="464">
        <f>計算シート!F8</f>
        <v>7300000</v>
      </c>
      <c r="G37" s="464">
        <f>計算シート!G8</f>
        <v>7300000</v>
      </c>
      <c r="H37" s="464">
        <f>計算シート!H8</f>
        <v>7300000</v>
      </c>
      <c r="I37" s="464">
        <f>計算シート!I8</f>
        <v>7300000</v>
      </c>
      <c r="J37" s="464">
        <f>計算シート!J8</f>
        <v>7300000</v>
      </c>
      <c r="K37" s="464">
        <f>計算シート!K8</f>
        <v>7300000</v>
      </c>
      <c r="L37" s="464">
        <f>計算シート!L8</f>
        <v>7300000</v>
      </c>
      <c r="M37" s="464">
        <f>計算シート!M8</f>
        <v>7300000</v>
      </c>
      <c r="N37" s="464">
        <f>計算シート!N8</f>
        <v>7300000</v>
      </c>
      <c r="O37" s="464">
        <f>計算シート!O8</f>
        <v>7300000</v>
      </c>
      <c r="P37" s="464">
        <f>計算シート!P8</f>
        <v>7300000</v>
      </c>
      <c r="Q37" s="464">
        <f>計算シート!Q8</f>
        <v>7300000</v>
      </c>
      <c r="R37" s="464">
        <f>計算シート!R8</f>
        <v>7300000</v>
      </c>
      <c r="S37" s="464">
        <f>計算シート!S8</f>
        <v>7300000</v>
      </c>
      <c r="T37" s="464">
        <f>計算シート!T8</f>
        <v>7300000</v>
      </c>
      <c r="U37" s="464">
        <f>計算シート!U8</f>
        <v>7300000</v>
      </c>
      <c r="V37" s="464">
        <f>計算シート!V8</f>
        <v>7300000</v>
      </c>
      <c r="W37" s="464">
        <f>計算シート!W8</f>
        <v>7300000</v>
      </c>
      <c r="X37" s="464">
        <f>計算シート!X8</f>
        <v>7300000</v>
      </c>
      <c r="Y37" s="464">
        <f>計算シート!Y8</f>
        <v>0</v>
      </c>
      <c r="Z37" s="464">
        <f>計算シート!Z8</f>
        <v>0</v>
      </c>
      <c r="AA37" s="464">
        <f>計算シート!AA8</f>
        <v>0</v>
      </c>
      <c r="AB37" s="464">
        <f>計算シート!AB8</f>
        <v>0</v>
      </c>
      <c r="AC37" s="464">
        <f>計算シート!AC8</f>
        <v>0</v>
      </c>
      <c r="AD37" s="464">
        <f>計算シート!AD8</f>
        <v>0</v>
      </c>
      <c r="AE37" s="464">
        <f>計算シート!AE8</f>
        <v>0</v>
      </c>
      <c r="AF37" s="464">
        <f>計算シート!AF8</f>
        <v>0</v>
      </c>
      <c r="AG37" s="464">
        <f>計算シート!AG8</f>
        <v>0</v>
      </c>
      <c r="AH37" s="464">
        <f>計算シート!AH8</f>
        <v>0</v>
      </c>
      <c r="AI37" s="503">
        <f t="shared" si="41"/>
        <v>73000000</v>
      </c>
      <c r="AJ37" s="503">
        <f t="shared" si="42"/>
        <v>146000000</v>
      </c>
      <c r="AK37" s="503">
        <f t="shared" si="43"/>
        <v>146000000</v>
      </c>
    </row>
    <row r="38" spans="1:37" x14ac:dyDescent="0.2">
      <c r="B38" s="424" t="str">
        <f>地域経済性分析・初期条件!B45</f>
        <v>ユーティリティ費用</v>
      </c>
      <c r="C38" s="448" t="s">
        <v>33</v>
      </c>
      <c r="D38" s="493">
        <f>計算シート!D9</f>
        <v>0</v>
      </c>
      <c r="E38" s="464">
        <f>計算シート!E9</f>
        <v>12200000</v>
      </c>
      <c r="F38" s="464">
        <f>計算シート!F9</f>
        <v>12200000</v>
      </c>
      <c r="G38" s="464">
        <f>計算シート!G9</f>
        <v>12200000</v>
      </c>
      <c r="H38" s="464">
        <f>計算シート!H9</f>
        <v>12200000</v>
      </c>
      <c r="I38" s="464">
        <f>計算シート!I9</f>
        <v>12200000</v>
      </c>
      <c r="J38" s="464">
        <f>計算シート!J9</f>
        <v>12200000</v>
      </c>
      <c r="K38" s="464">
        <f>計算シート!K9</f>
        <v>12200000</v>
      </c>
      <c r="L38" s="464">
        <f>計算シート!L9</f>
        <v>12200000</v>
      </c>
      <c r="M38" s="464">
        <f>計算シート!M9</f>
        <v>12200000</v>
      </c>
      <c r="N38" s="464">
        <f>計算シート!N9</f>
        <v>12200000</v>
      </c>
      <c r="O38" s="464">
        <f>計算シート!O9</f>
        <v>12200000</v>
      </c>
      <c r="P38" s="464">
        <f>計算シート!P9</f>
        <v>12200000</v>
      </c>
      <c r="Q38" s="464">
        <f>計算シート!Q9</f>
        <v>12200000</v>
      </c>
      <c r="R38" s="464">
        <f>計算シート!R9</f>
        <v>12200000</v>
      </c>
      <c r="S38" s="464">
        <f>計算シート!S9</f>
        <v>12200000</v>
      </c>
      <c r="T38" s="464">
        <f>計算シート!T9</f>
        <v>12200000</v>
      </c>
      <c r="U38" s="464">
        <f>計算シート!U9</f>
        <v>12200000</v>
      </c>
      <c r="V38" s="464">
        <f>計算シート!V9</f>
        <v>12200000</v>
      </c>
      <c r="W38" s="464">
        <f>計算シート!W9</f>
        <v>12200000</v>
      </c>
      <c r="X38" s="464">
        <f>計算シート!X9</f>
        <v>12200000</v>
      </c>
      <c r="Y38" s="464">
        <f>計算シート!Y9</f>
        <v>0</v>
      </c>
      <c r="Z38" s="464">
        <f>計算シート!Z9</f>
        <v>0</v>
      </c>
      <c r="AA38" s="464">
        <f>計算シート!AA9</f>
        <v>0</v>
      </c>
      <c r="AB38" s="464">
        <f>計算シート!AB9</f>
        <v>0</v>
      </c>
      <c r="AC38" s="464">
        <f>計算シート!AC9</f>
        <v>0</v>
      </c>
      <c r="AD38" s="464">
        <f>計算シート!AD9</f>
        <v>0</v>
      </c>
      <c r="AE38" s="464">
        <f>計算シート!AE9</f>
        <v>0</v>
      </c>
      <c r="AF38" s="464">
        <f>計算シート!AF9</f>
        <v>0</v>
      </c>
      <c r="AG38" s="464">
        <f>計算シート!AG9</f>
        <v>0</v>
      </c>
      <c r="AH38" s="464">
        <f>計算シート!AH9</f>
        <v>0</v>
      </c>
      <c r="AI38" s="503">
        <f t="shared" si="41"/>
        <v>122000000</v>
      </c>
      <c r="AJ38" s="503">
        <f t="shared" si="42"/>
        <v>244000000</v>
      </c>
      <c r="AK38" s="503">
        <f t="shared" si="43"/>
        <v>244000000</v>
      </c>
    </row>
    <row r="39" spans="1:37" x14ac:dyDescent="0.2">
      <c r="B39" s="424" t="str">
        <f>地域経済性分析・初期条件!B49</f>
        <v>＜その他・費目を入力＞</v>
      </c>
      <c r="C39" s="448" t="s">
        <v>33</v>
      </c>
      <c r="D39" s="493">
        <f>計算シート!D10</f>
        <v>0</v>
      </c>
      <c r="E39" s="464">
        <f>計算シート!E10</f>
        <v>0</v>
      </c>
      <c r="F39" s="464">
        <f>計算シート!F10</f>
        <v>0</v>
      </c>
      <c r="G39" s="464">
        <f>計算シート!G10</f>
        <v>0</v>
      </c>
      <c r="H39" s="464">
        <f>計算シート!H10</f>
        <v>0</v>
      </c>
      <c r="I39" s="464">
        <f>計算シート!I10</f>
        <v>0</v>
      </c>
      <c r="J39" s="464">
        <f>計算シート!J10</f>
        <v>0</v>
      </c>
      <c r="K39" s="464">
        <f>計算シート!K10</f>
        <v>0</v>
      </c>
      <c r="L39" s="464">
        <f>計算シート!L10</f>
        <v>0</v>
      </c>
      <c r="M39" s="464">
        <f>計算シート!M10</f>
        <v>0</v>
      </c>
      <c r="N39" s="464">
        <f>計算シート!N10</f>
        <v>0</v>
      </c>
      <c r="O39" s="464">
        <f>計算シート!O10</f>
        <v>0</v>
      </c>
      <c r="P39" s="464">
        <f>計算シート!P10</f>
        <v>0</v>
      </c>
      <c r="Q39" s="464">
        <f>計算シート!Q10</f>
        <v>0</v>
      </c>
      <c r="R39" s="464">
        <f>計算シート!R10</f>
        <v>0</v>
      </c>
      <c r="S39" s="464">
        <f>計算シート!S10</f>
        <v>0</v>
      </c>
      <c r="T39" s="464">
        <f>計算シート!T10</f>
        <v>0</v>
      </c>
      <c r="U39" s="464">
        <f>計算シート!U10</f>
        <v>0</v>
      </c>
      <c r="V39" s="464">
        <f>計算シート!V10</f>
        <v>0</v>
      </c>
      <c r="W39" s="464">
        <f>計算シート!W10</f>
        <v>0</v>
      </c>
      <c r="X39" s="464">
        <f>計算シート!X10</f>
        <v>0</v>
      </c>
      <c r="Y39" s="464">
        <f>計算シート!Y10</f>
        <v>0</v>
      </c>
      <c r="Z39" s="464">
        <f>計算シート!Z10</f>
        <v>0</v>
      </c>
      <c r="AA39" s="464">
        <f>計算シート!AA10</f>
        <v>0</v>
      </c>
      <c r="AB39" s="464">
        <f>計算シート!AB10</f>
        <v>0</v>
      </c>
      <c r="AC39" s="464">
        <f>計算シート!AC10</f>
        <v>0</v>
      </c>
      <c r="AD39" s="464">
        <f>計算シート!AD10</f>
        <v>0</v>
      </c>
      <c r="AE39" s="464">
        <f>計算シート!AE10</f>
        <v>0</v>
      </c>
      <c r="AF39" s="464">
        <f>計算シート!AF10</f>
        <v>0</v>
      </c>
      <c r="AG39" s="464">
        <f>計算シート!AG10</f>
        <v>0</v>
      </c>
      <c r="AH39" s="464">
        <f>計算シート!AH10</f>
        <v>0</v>
      </c>
      <c r="AI39" s="503">
        <f t="shared" si="41"/>
        <v>0</v>
      </c>
      <c r="AJ39" s="503">
        <f t="shared" si="42"/>
        <v>0</v>
      </c>
      <c r="AK39" s="503">
        <f t="shared" si="43"/>
        <v>0</v>
      </c>
    </row>
    <row r="40" spans="1:37" x14ac:dyDescent="0.2">
      <c r="B40" s="424" t="str">
        <f>地域経済性分析・初期条件!B53</f>
        <v>＜その他・費目を入力＞</v>
      </c>
      <c r="C40" s="448" t="s">
        <v>33</v>
      </c>
      <c r="D40" s="493">
        <f>計算シート!D11</f>
        <v>0</v>
      </c>
      <c r="E40" s="464">
        <f>計算シート!E11</f>
        <v>0</v>
      </c>
      <c r="F40" s="464">
        <f>計算シート!F11</f>
        <v>0</v>
      </c>
      <c r="G40" s="464">
        <f>計算シート!G11</f>
        <v>0</v>
      </c>
      <c r="H40" s="464">
        <f>計算シート!H11</f>
        <v>0</v>
      </c>
      <c r="I40" s="464">
        <f>計算シート!I11</f>
        <v>0</v>
      </c>
      <c r="J40" s="464">
        <f>計算シート!J11</f>
        <v>5000000</v>
      </c>
      <c r="K40" s="464">
        <f>計算シート!K11</f>
        <v>0</v>
      </c>
      <c r="L40" s="464">
        <f>計算シート!L11</f>
        <v>0</v>
      </c>
      <c r="M40" s="464">
        <f>計算シート!M11</f>
        <v>0</v>
      </c>
      <c r="N40" s="464">
        <f>計算シート!N11</f>
        <v>0</v>
      </c>
      <c r="O40" s="464">
        <f>計算シート!O11</f>
        <v>0</v>
      </c>
      <c r="P40" s="464">
        <f>計算シート!P11</f>
        <v>0</v>
      </c>
      <c r="Q40" s="464">
        <f>計算シート!Q11</f>
        <v>0</v>
      </c>
      <c r="R40" s="464">
        <f>計算シート!R11</f>
        <v>0</v>
      </c>
      <c r="S40" s="464">
        <f>計算シート!S11</f>
        <v>0</v>
      </c>
      <c r="T40" s="464">
        <f>計算シート!T11</f>
        <v>0</v>
      </c>
      <c r="U40" s="464">
        <f>計算シート!U11</f>
        <v>0</v>
      </c>
      <c r="V40" s="464">
        <f>計算シート!V11</f>
        <v>0</v>
      </c>
      <c r="W40" s="464">
        <f>計算シート!W11</f>
        <v>0</v>
      </c>
      <c r="X40" s="464">
        <f>計算シート!X11</f>
        <v>0</v>
      </c>
      <c r="Y40" s="464">
        <f>計算シート!Y11</f>
        <v>0</v>
      </c>
      <c r="Z40" s="464">
        <f>計算シート!Z11</f>
        <v>0</v>
      </c>
      <c r="AA40" s="464">
        <f>計算シート!AA11</f>
        <v>0</v>
      </c>
      <c r="AB40" s="464">
        <f>計算シート!AB11</f>
        <v>0</v>
      </c>
      <c r="AC40" s="464">
        <f>計算シート!AC11</f>
        <v>0</v>
      </c>
      <c r="AD40" s="464">
        <f>計算シート!AD11</f>
        <v>0</v>
      </c>
      <c r="AE40" s="464">
        <f>計算シート!AE11</f>
        <v>0</v>
      </c>
      <c r="AF40" s="464">
        <f>計算シート!AF11</f>
        <v>0</v>
      </c>
      <c r="AG40" s="464">
        <f>計算シート!AG11</f>
        <v>0</v>
      </c>
      <c r="AH40" s="464">
        <f>計算シート!AH11</f>
        <v>0</v>
      </c>
      <c r="AI40" s="503">
        <f t="shared" si="41"/>
        <v>5000000</v>
      </c>
      <c r="AJ40" s="503">
        <f t="shared" si="42"/>
        <v>5000000</v>
      </c>
      <c r="AK40" s="503">
        <f t="shared" si="43"/>
        <v>5000000</v>
      </c>
    </row>
    <row r="41" spans="1:37" x14ac:dyDescent="0.2">
      <c r="B41" s="424" t="str">
        <f>地域経済性分析・初期条件!B57</f>
        <v>＜その他・費目を入力＞</v>
      </c>
      <c r="C41" s="448" t="s">
        <v>33</v>
      </c>
      <c r="D41" s="493">
        <f>計算シート!D12</f>
        <v>0</v>
      </c>
      <c r="E41" s="464">
        <f>計算シート!E12</f>
        <v>0</v>
      </c>
      <c r="F41" s="464">
        <f>計算シート!F12</f>
        <v>0</v>
      </c>
      <c r="G41" s="464">
        <f>計算シート!G12</f>
        <v>0</v>
      </c>
      <c r="H41" s="464">
        <f>計算シート!H12</f>
        <v>0</v>
      </c>
      <c r="I41" s="464">
        <f>計算シート!I12</f>
        <v>0</v>
      </c>
      <c r="J41" s="464">
        <f>計算シート!J12</f>
        <v>0</v>
      </c>
      <c r="K41" s="464">
        <f>計算シート!K12</f>
        <v>0</v>
      </c>
      <c r="L41" s="464">
        <f>計算シート!L12</f>
        <v>0</v>
      </c>
      <c r="M41" s="464">
        <f>計算シート!M12</f>
        <v>0</v>
      </c>
      <c r="N41" s="464">
        <f>計算シート!N12</f>
        <v>0</v>
      </c>
      <c r="O41" s="464">
        <f>計算シート!O12</f>
        <v>0</v>
      </c>
      <c r="P41" s="464">
        <f>計算シート!P12</f>
        <v>0</v>
      </c>
      <c r="Q41" s="464">
        <f>計算シート!Q12</f>
        <v>0</v>
      </c>
      <c r="R41" s="464">
        <f>計算シート!R12</f>
        <v>0</v>
      </c>
      <c r="S41" s="464">
        <f>計算シート!S12</f>
        <v>0</v>
      </c>
      <c r="T41" s="464">
        <f>計算シート!T12</f>
        <v>0</v>
      </c>
      <c r="U41" s="464">
        <f>計算シート!U12</f>
        <v>0</v>
      </c>
      <c r="V41" s="464">
        <f>計算シート!V12</f>
        <v>0</v>
      </c>
      <c r="W41" s="464">
        <f>計算シート!W12</f>
        <v>0</v>
      </c>
      <c r="X41" s="464">
        <f>計算シート!X12</f>
        <v>0</v>
      </c>
      <c r="Y41" s="464">
        <f>計算シート!Y12</f>
        <v>0</v>
      </c>
      <c r="Z41" s="464">
        <f>計算シート!Z12</f>
        <v>0</v>
      </c>
      <c r="AA41" s="464">
        <f>計算シート!AA12</f>
        <v>0</v>
      </c>
      <c r="AB41" s="464">
        <f>計算シート!AB12</f>
        <v>0</v>
      </c>
      <c r="AC41" s="464">
        <f>計算シート!AC12</f>
        <v>0</v>
      </c>
      <c r="AD41" s="464">
        <f>計算シート!AD12</f>
        <v>0</v>
      </c>
      <c r="AE41" s="464">
        <f>計算シート!AE12</f>
        <v>0</v>
      </c>
      <c r="AF41" s="464">
        <f>計算シート!AF12</f>
        <v>0</v>
      </c>
      <c r="AG41" s="464">
        <f>計算シート!AG12</f>
        <v>0</v>
      </c>
      <c r="AH41" s="464">
        <f>計算シート!AH12</f>
        <v>0</v>
      </c>
      <c r="AI41" s="503">
        <f t="shared" si="41"/>
        <v>0</v>
      </c>
      <c r="AJ41" s="503">
        <f t="shared" si="42"/>
        <v>0</v>
      </c>
      <c r="AK41" s="503">
        <f t="shared" si="43"/>
        <v>0</v>
      </c>
    </row>
    <row r="42" spans="1:37" x14ac:dyDescent="0.2">
      <c r="A42" s="451"/>
      <c r="B42" s="429" t="str">
        <f>地域経済性分析・初期条件!B61</f>
        <v>＜その他・費目を入力＞</v>
      </c>
      <c r="C42" s="338" t="s">
        <v>33</v>
      </c>
      <c r="D42" s="495">
        <f>計算シート!D13</f>
        <v>0</v>
      </c>
      <c r="E42" s="512">
        <f>計算シート!E13</f>
        <v>0</v>
      </c>
      <c r="F42" s="512">
        <f>計算シート!F13</f>
        <v>0</v>
      </c>
      <c r="G42" s="512">
        <f>計算シート!G13</f>
        <v>0</v>
      </c>
      <c r="H42" s="512">
        <f>計算シート!H13</f>
        <v>0</v>
      </c>
      <c r="I42" s="512">
        <f>計算シート!I13</f>
        <v>0</v>
      </c>
      <c r="J42" s="512">
        <f>計算シート!J13</f>
        <v>0</v>
      </c>
      <c r="K42" s="512">
        <f>計算シート!K13</f>
        <v>0</v>
      </c>
      <c r="L42" s="512">
        <f>計算シート!L13</f>
        <v>0</v>
      </c>
      <c r="M42" s="512">
        <f>計算シート!M13</f>
        <v>0</v>
      </c>
      <c r="N42" s="512">
        <f>計算シート!N13</f>
        <v>0</v>
      </c>
      <c r="O42" s="512">
        <f>計算シート!O13</f>
        <v>0</v>
      </c>
      <c r="P42" s="512">
        <f>計算シート!P13</f>
        <v>0</v>
      </c>
      <c r="Q42" s="512">
        <f>計算シート!Q13</f>
        <v>0</v>
      </c>
      <c r="R42" s="512">
        <f>計算シート!R13</f>
        <v>0</v>
      </c>
      <c r="S42" s="512">
        <f>計算シート!S13</f>
        <v>0</v>
      </c>
      <c r="T42" s="512">
        <f>計算シート!T13</f>
        <v>0</v>
      </c>
      <c r="U42" s="512">
        <f>計算シート!U13</f>
        <v>0</v>
      </c>
      <c r="V42" s="512">
        <f>計算シート!V13</f>
        <v>0</v>
      </c>
      <c r="W42" s="512">
        <f>計算シート!W13</f>
        <v>0</v>
      </c>
      <c r="X42" s="512">
        <f>計算シート!X13</f>
        <v>0</v>
      </c>
      <c r="Y42" s="512">
        <f>計算シート!Y13</f>
        <v>0</v>
      </c>
      <c r="Z42" s="512">
        <f>計算シート!Z13</f>
        <v>0</v>
      </c>
      <c r="AA42" s="512">
        <f>計算シート!AA13</f>
        <v>0</v>
      </c>
      <c r="AB42" s="512">
        <f>計算シート!AB13</f>
        <v>0</v>
      </c>
      <c r="AC42" s="512">
        <f>計算シート!AC13</f>
        <v>0</v>
      </c>
      <c r="AD42" s="512">
        <f>計算シート!AD13</f>
        <v>0</v>
      </c>
      <c r="AE42" s="512">
        <f>計算シート!AE13</f>
        <v>0</v>
      </c>
      <c r="AF42" s="512">
        <f>計算シート!AF13</f>
        <v>0</v>
      </c>
      <c r="AG42" s="512">
        <f>計算シート!AG13</f>
        <v>0</v>
      </c>
      <c r="AH42" s="512">
        <f>計算シート!AH13</f>
        <v>0</v>
      </c>
      <c r="AI42" s="502">
        <f t="shared" si="41"/>
        <v>0</v>
      </c>
      <c r="AJ42" s="502">
        <f t="shared" si="42"/>
        <v>0</v>
      </c>
      <c r="AK42" s="502">
        <f t="shared" si="43"/>
        <v>0</v>
      </c>
    </row>
    <row r="43" spans="1:37" x14ac:dyDescent="0.2">
      <c r="B43" s="425" t="s">
        <v>15</v>
      </c>
      <c r="C43" s="449"/>
      <c r="D43" s="493"/>
      <c r="E43" s="463"/>
      <c r="F43" s="463"/>
      <c r="G43" s="463"/>
      <c r="H43" s="463"/>
      <c r="I43" s="463"/>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503">
        <f>SUM(D43:N43)</f>
        <v>0</v>
      </c>
      <c r="AJ43" s="503">
        <f>SUM(D43:X43)</f>
        <v>0</v>
      </c>
      <c r="AK43" s="503">
        <f>SUM(D43:AH43)</f>
        <v>0</v>
      </c>
    </row>
    <row r="44" spans="1:37" x14ac:dyDescent="0.2">
      <c r="B44" s="424" t="str">
        <f>地域経済性分析・初期条件!B65</f>
        <v>人件費（他地域）</v>
      </c>
      <c r="C44" s="448" t="s">
        <v>33</v>
      </c>
      <c r="D44" s="493">
        <v>0</v>
      </c>
      <c r="E44" s="464">
        <f>地域経済性分析・初期条件!D65</f>
        <v>4800000</v>
      </c>
      <c r="F44" s="464">
        <f t="shared" ref="F44:AH44" si="44">E44</f>
        <v>4800000</v>
      </c>
      <c r="G44" s="464">
        <f t="shared" si="44"/>
        <v>4800000</v>
      </c>
      <c r="H44" s="464">
        <f t="shared" si="44"/>
        <v>4800000</v>
      </c>
      <c r="I44" s="464">
        <f t="shared" si="44"/>
        <v>4800000</v>
      </c>
      <c r="J44" s="464">
        <f t="shared" si="44"/>
        <v>4800000</v>
      </c>
      <c r="K44" s="464">
        <f t="shared" si="44"/>
        <v>4800000</v>
      </c>
      <c r="L44" s="464">
        <f t="shared" si="44"/>
        <v>4800000</v>
      </c>
      <c r="M44" s="464">
        <f t="shared" si="44"/>
        <v>4800000</v>
      </c>
      <c r="N44" s="464">
        <f t="shared" si="44"/>
        <v>4800000</v>
      </c>
      <c r="O44" s="464">
        <f t="shared" si="44"/>
        <v>4800000</v>
      </c>
      <c r="P44" s="464">
        <f t="shared" si="44"/>
        <v>4800000</v>
      </c>
      <c r="Q44" s="464">
        <f t="shared" si="44"/>
        <v>4800000</v>
      </c>
      <c r="R44" s="464">
        <f t="shared" si="44"/>
        <v>4800000</v>
      </c>
      <c r="S44" s="464">
        <f t="shared" si="44"/>
        <v>4800000</v>
      </c>
      <c r="T44" s="464">
        <f t="shared" si="44"/>
        <v>4800000</v>
      </c>
      <c r="U44" s="464">
        <f t="shared" si="44"/>
        <v>4800000</v>
      </c>
      <c r="V44" s="464">
        <f t="shared" si="44"/>
        <v>4800000</v>
      </c>
      <c r="W44" s="464">
        <f t="shared" si="44"/>
        <v>4800000</v>
      </c>
      <c r="X44" s="464">
        <f t="shared" si="44"/>
        <v>4800000</v>
      </c>
      <c r="Y44" s="464">
        <f t="shared" si="44"/>
        <v>4800000</v>
      </c>
      <c r="Z44" s="464">
        <f t="shared" si="44"/>
        <v>4800000</v>
      </c>
      <c r="AA44" s="464">
        <f t="shared" si="44"/>
        <v>4800000</v>
      </c>
      <c r="AB44" s="464">
        <f t="shared" si="44"/>
        <v>4800000</v>
      </c>
      <c r="AC44" s="464">
        <f t="shared" si="44"/>
        <v>4800000</v>
      </c>
      <c r="AD44" s="464">
        <f t="shared" si="44"/>
        <v>4800000</v>
      </c>
      <c r="AE44" s="464">
        <f t="shared" si="44"/>
        <v>4800000</v>
      </c>
      <c r="AF44" s="464">
        <f t="shared" si="44"/>
        <v>4800000</v>
      </c>
      <c r="AG44" s="464">
        <f t="shared" si="44"/>
        <v>4800000</v>
      </c>
      <c r="AH44" s="464">
        <f t="shared" si="44"/>
        <v>4800000</v>
      </c>
      <c r="AI44" s="503">
        <f>SUM(D44:N44)</f>
        <v>48000000</v>
      </c>
      <c r="AJ44" s="503">
        <f>SUM(D44:X44)</f>
        <v>96000000</v>
      </c>
      <c r="AK44" s="503">
        <f>SUM(D44:AH44)</f>
        <v>144000000</v>
      </c>
    </row>
    <row r="45" spans="1:37" x14ac:dyDescent="0.2">
      <c r="B45" s="424" t="str">
        <f>地域経済性分析・初期条件!B69</f>
        <v>補修費</v>
      </c>
      <c r="C45" s="448" t="s">
        <v>33</v>
      </c>
      <c r="D45" s="493">
        <v>0</v>
      </c>
      <c r="E45" s="464">
        <f>地域経済性分析・初期条件!D69</f>
        <v>0</v>
      </c>
      <c r="F45" s="464">
        <f t="shared" ref="F45" si="45">E45</f>
        <v>0</v>
      </c>
      <c r="G45" s="464">
        <f t="shared" ref="G45:AH45" si="46">F45</f>
        <v>0</v>
      </c>
      <c r="H45" s="464">
        <f t="shared" si="46"/>
        <v>0</v>
      </c>
      <c r="I45" s="464">
        <f t="shared" si="46"/>
        <v>0</v>
      </c>
      <c r="J45" s="464">
        <f t="shared" si="46"/>
        <v>0</v>
      </c>
      <c r="K45" s="464">
        <f t="shared" si="46"/>
        <v>0</v>
      </c>
      <c r="L45" s="464">
        <f t="shared" si="46"/>
        <v>0</v>
      </c>
      <c r="M45" s="464">
        <f t="shared" si="46"/>
        <v>0</v>
      </c>
      <c r="N45" s="464">
        <f t="shared" si="46"/>
        <v>0</v>
      </c>
      <c r="O45" s="464">
        <f t="shared" si="46"/>
        <v>0</v>
      </c>
      <c r="P45" s="464">
        <f t="shared" si="46"/>
        <v>0</v>
      </c>
      <c r="Q45" s="464">
        <f t="shared" si="46"/>
        <v>0</v>
      </c>
      <c r="R45" s="464">
        <f t="shared" si="46"/>
        <v>0</v>
      </c>
      <c r="S45" s="464">
        <f t="shared" si="46"/>
        <v>0</v>
      </c>
      <c r="T45" s="464">
        <f t="shared" si="46"/>
        <v>0</v>
      </c>
      <c r="U45" s="464">
        <f t="shared" si="46"/>
        <v>0</v>
      </c>
      <c r="V45" s="464">
        <f t="shared" si="46"/>
        <v>0</v>
      </c>
      <c r="W45" s="464">
        <f t="shared" si="46"/>
        <v>0</v>
      </c>
      <c r="X45" s="464">
        <f t="shared" si="46"/>
        <v>0</v>
      </c>
      <c r="Y45" s="464">
        <f t="shared" si="46"/>
        <v>0</v>
      </c>
      <c r="Z45" s="464">
        <f t="shared" si="46"/>
        <v>0</v>
      </c>
      <c r="AA45" s="464">
        <f t="shared" si="46"/>
        <v>0</v>
      </c>
      <c r="AB45" s="464">
        <f t="shared" si="46"/>
        <v>0</v>
      </c>
      <c r="AC45" s="464">
        <f t="shared" si="46"/>
        <v>0</v>
      </c>
      <c r="AD45" s="464">
        <f t="shared" si="46"/>
        <v>0</v>
      </c>
      <c r="AE45" s="464">
        <f t="shared" si="46"/>
        <v>0</v>
      </c>
      <c r="AF45" s="464">
        <f t="shared" si="46"/>
        <v>0</v>
      </c>
      <c r="AG45" s="464">
        <f t="shared" si="46"/>
        <v>0</v>
      </c>
      <c r="AH45" s="464">
        <f t="shared" si="46"/>
        <v>0</v>
      </c>
      <c r="AI45" s="503">
        <f t="shared" si="41"/>
        <v>0</v>
      </c>
      <c r="AJ45" s="503">
        <f t="shared" si="42"/>
        <v>0</v>
      </c>
      <c r="AK45" s="503">
        <f t="shared" si="43"/>
        <v>0</v>
      </c>
    </row>
    <row r="46" spans="1:37" x14ac:dyDescent="0.2">
      <c r="B46" s="424" t="str">
        <f>地域経済性分析・初期条件!B73</f>
        <v>＜その他・費目を入力＞</v>
      </c>
      <c r="C46" s="448" t="s">
        <v>33</v>
      </c>
      <c r="D46" s="493">
        <v>0</v>
      </c>
      <c r="E46" s="464">
        <f>地域経済性分析・初期条件!D73</f>
        <v>7300000</v>
      </c>
      <c r="F46" s="464">
        <f t="shared" ref="F46:AH46" si="47">E46</f>
        <v>7300000</v>
      </c>
      <c r="G46" s="464">
        <f t="shared" si="47"/>
        <v>7300000</v>
      </c>
      <c r="H46" s="464">
        <f t="shared" si="47"/>
        <v>7300000</v>
      </c>
      <c r="I46" s="464">
        <f t="shared" si="47"/>
        <v>7300000</v>
      </c>
      <c r="J46" s="464">
        <f t="shared" si="47"/>
        <v>7300000</v>
      </c>
      <c r="K46" s="464">
        <f t="shared" si="47"/>
        <v>7300000</v>
      </c>
      <c r="L46" s="464">
        <f t="shared" si="47"/>
        <v>7300000</v>
      </c>
      <c r="M46" s="464">
        <f t="shared" si="47"/>
        <v>7300000</v>
      </c>
      <c r="N46" s="464">
        <f t="shared" si="47"/>
        <v>7300000</v>
      </c>
      <c r="O46" s="464">
        <f t="shared" si="47"/>
        <v>7300000</v>
      </c>
      <c r="P46" s="464">
        <f t="shared" si="47"/>
        <v>7300000</v>
      </c>
      <c r="Q46" s="464">
        <f t="shared" si="47"/>
        <v>7300000</v>
      </c>
      <c r="R46" s="464">
        <f t="shared" si="47"/>
        <v>7300000</v>
      </c>
      <c r="S46" s="464">
        <f t="shared" si="47"/>
        <v>7300000</v>
      </c>
      <c r="T46" s="464">
        <f t="shared" si="47"/>
        <v>7300000</v>
      </c>
      <c r="U46" s="464">
        <f t="shared" si="47"/>
        <v>7300000</v>
      </c>
      <c r="V46" s="464">
        <f t="shared" si="47"/>
        <v>7300000</v>
      </c>
      <c r="W46" s="464">
        <f t="shared" si="47"/>
        <v>7300000</v>
      </c>
      <c r="X46" s="464">
        <f t="shared" si="47"/>
        <v>7300000</v>
      </c>
      <c r="Y46" s="464">
        <f t="shared" si="47"/>
        <v>7300000</v>
      </c>
      <c r="Z46" s="464">
        <f t="shared" si="47"/>
        <v>7300000</v>
      </c>
      <c r="AA46" s="464">
        <f t="shared" si="47"/>
        <v>7300000</v>
      </c>
      <c r="AB46" s="464">
        <f t="shared" si="47"/>
        <v>7300000</v>
      </c>
      <c r="AC46" s="464">
        <f t="shared" si="47"/>
        <v>7300000</v>
      </c>
      <c r="AD46" s="464">
        <f t="shared" si="47"/>
        <v>7300000</v>
      </c>
      <c r="AE46" s="464">
        <f t="shared" si="47"/>
        <v>7300000</v>
      </c>
      <c r="AF46" s="464">
        <f t="shared" si="47"/>
        <v>7300000</v>
      </c>
      <c r="AG46" s="464">
        <f t="shared" si="47"/>
        <v>7300000</v>
      </c>
      <c r="AH46" s="464">
        <f t="shared" si="47"/>
        <v>7300000</v>
      </c>
      <c r="AI46" s="503">
        <f>SUM(D46:N46)</f>
        <v>73000000</v>
      </c>
      <c r="AJ46" s="503">
        <f>SUM(D46:X46)</f>
        <v>146000000</v>
      </c>
      <c r="AK46" s="503">
        <f>SUM(D46:AH46)</f>
        <v>219000000</v>
      </c>
    </row>
    <row r="47" spans="1:37" x14ac:dyDescent="0.2">
      <c r="B47" s="424" t="str">
        <f>地域経済性分析・初期条件!B77</f>
        <v>＜その他・費目を入力＞</v>
      </c>
      <c r="C47" s="448" t="s">
        <v>33</v>
      </c>
      <c r="D47" s="493">
        <v>0</v>
      </c>
      <c r="E47" s="464">
        <f>地域経済性分析・初期条件!D77</f>
        <v>0</v>
      </c>
      <c r="F47" s="464">
        <f t="shared" ref="F47:AH47" si="48">E47</f>
        <v>0</v>
      </c>
      <c r="G47" s="464">
        <f t="shared" si="48"/>
        <v>0</v>
      </c>
      <c r="H47" s="464">
        <f t="shared" si="48"/>
        <v>0</v>
      </c>
      <c r="I47" s="464">
        <f t="shared" si="48"/>
        <v>0</v>
      </c>
      <c r="J47" s="464">
        <f t="shared" si="48"/>
        <v>0</v>
      </c>
      <c r="K47" s="464">
        <f t="shared" si="48"/>
        <v>0</v>
      </c>
      <c r="L47" s="464">
        <f t="shared" si="48"/>
        <v>0</v>
      </c>
      <c r="M47" s="464">
        <f t="shared" si="48"/>
        <v>0</v>
      </c>
      <c r="N47" s="464">
        <f t="shared" si="48"/>
        <v>0</v>
      </c>
      <c r="O47" s="464">
        <f t="shared" si="48"/>
        <v>0</v>
      </c>
      <c r="P47" s="464">
        <f t="shared" si="48"/>
        <v>0</v>
      </c>
      <c r="Q47" s="464">
        <f t="shared" si="48"/>
        <v>0</v>
      </c>
      <c r="R47" s="464">
        <f t="shared" si="48"/>
        <v>0</v>
      </c>
      <c r="S47" s="464">
        <f t="shared" si="48"/>
        <v>0</v>
      </c>
      <c r="T47" s="464">
        <f t="shared" si="48"/>
        <v>0</v>
      </c>
      <c r="U47" s="464">
        <f t="shared" si="48"/>
        <v>0</v>
      </c>
      <c r="V47" s="464">
        <f t="shared" si="48"/>
        <v>0</v>
      </c>
      <c r="W47" s="464">
        <f t="shared" si="48"/>
        <v>0</v>
      </c>
      <c r="X47" s="464">
        <f t="shared" si="48"/>
        <v>0</v>
      </c>
      <c r="Y47" s="464">
        <f t="shared" si="48"/>
        <v>0</v>
      </c>
      <c r="Z47" s="464">
        <f t="shared" si="48"/>
        <v>0</v>
      </c>
      <c r="AA47" s="464">
        <f t="shared" si="48"/>
        <v>0</v>
      </c>
      <c r="AB47" s="464">
        <f t="shared" si="48"/>
        <v>0</v>
      </c>
      <c r="AC47" s="464">
        <f t="shared" si="48"/>
        <v>0</v>
      </c>
      <c r="AD47" s="464">
        <f t="shared" si="48"/>
        <v>0</v>
      </c>
      <c r="AE47" s="464">
        <f t="shared" si="48"/>
        <v>0</v>
      </c>
      <c r="AF47" s="464">
        <f t="shared" si="48"/>
        <v>0</v>
      </c>
      <c r="AG47" s="464">
        <f t="shared" si="48"/>
        <v>0</v>
      </c>
      <c r="AH47" s="464">
        <f t="shared" si="48"/>
        <v>0</v>
      </c>
      <c r="AI47" s="503">
        <f>SUM(D47:N47)</f>
        <v>0</v>
      </c>
      <c r="AJ47" s="503">
        <f>SUM(D47:X47)</f>
        <v>0</v>
      </c>
      <c r="AK47" s="503">
        <f>SUM(D47:AH47)</f>
        <v>0</v>
      </c>
    </row>
    <row r="48" spans="1:37" x14ac:dyDescent="0.2">
      <c r="A48" s="451"/>
      <c r="B48" s="429" t="str">
        <f>地域経済性分析・初期条件!B81</f>
        <v>＜その他・費目を入力＞</v>
      </c>
      <c r="C48" s="338" t="s">
        <v>33</v>
      </c>
      <c r="D48" s="495">
        <v>0</v>
      </c>
      <c r="E48" s="512">
        <f>地域経済性分析・初期条件!D81</f>
        <v>0</v>
      </c>
      <c r="F48" s="512">
        <f t="shared" ref="F48:AH48" si="49">E48</f>
        <v>0</v>
      </c>
      <c r="G48" s="512">
        <f t="shared" si="49"/>
        <v>0</v>
      </c>
      <c r="H48" s="512">
        <f t="shared" si="49"/>
        <v>0</v>
      </c>
      <c r="I48" s="512">
        <f t="shared" si="49"/>
        <v>0</v>
      </c>
      <c r="J48" s="512">
        <f t="shared" si="49"/>
        <v>0</v>
      </c>
      <c r="K48" s="512">
        <f t="shared" si="49"/>
        <v>0</v>
      </c>
      <c r="L48" s="512">
        <f t="shared" si="49"/>
        <v>0</v>
      </c>
      <c r="M48" s="512">
        <f t="shared" si="49"/>
        <v>0</v>
      </c>
      <c r="N48" s="512">
        <f t="shared" si="49"/>
        <v>0</v>
      </c>
      <c r="O48" s="512">
        <f t="shared" si="49"/>
        <v>0</v>
      </c>
      <c r="P48" s="512">
        <f t="shared" si="49"/>
        <v>0</v>
      </c>
      <c r="Q48" s="512">
        <f t="shared" si="49"/>
        <v>0</v>
      </c>
      <c r="R48" s="512">
        <f t="shared" si="49"/>
        <v>0</v>
      </c>
      <c r="S48" s="512">
        <f t="shared" si="49"/>
        <v>0</v>
      </c>
      <c r="T48" s="512">
        <f t="shared" si="49"/>
        <v>0</v>
      </c>
      <c r="U48" s="512">
        <f t="shared" si="49"/>
        <v>0</v>
      </c>
      <c r="V48" s="512">
        <f t="shared" si="49"/>
        <v>0</v>
      </c>
      <c r="W48" s="512">
        <f t="shared" si="49"/>
        <v>0</v>
      </c>
      <c r="X48" s="512">
        <f t="shared" si="49"/>
        <v>0</v>
      </c>
      <c r="Y48" s="512">
        <f t="shared" si="49"/>
        <v>0</v>
      </c>
      <c r="Z48" s="512">
        <f t="shared" si="49"/>
        <v>0</v>
      </c>
      <c r="AA48" s="512">
        <f t="shared" si="49"/>
        <v>0</v>
      </c>
      <c r="AB48" s="512">
        <f t="shared" si="49"/>
        <v>0</v>
      </c>
      <c r="AC48" s="512">
        <f t="shared" si="49"/>
        <v>0</v>
      </c>
      <c r="AD48" s="512">
        <f t="shared" si="49"/>
        <v>0</v>
      </c>
      <c r="AE48" s="512">
        <f t="shared" si="49"/>
        <v>0</v>
      </c>
      <c r="AF48" s="512">
        <f t="shared" si="49"/>
        <v>0</v>
      </c>
      <c r="AG48" s="512">
        <f t="shared" si="49"/>
        <v>0</v>
      </c>
      <c r="AH48" s="512">
        <f t="shared" si="49"/>
        <v>0</v>
      </c>
      <c r="AI48" s="502">
        <f>SUM(D48:N48)</f>
        <v>0</v>
      </c>
      <c r="AJ48" s="502">
        <f>SUM(D48:X48)</f>
        <v>0</v>
      </c>
      <c r="AK48" s="502">
        <f>SUM(D48:AH48)</f>
        <v>0</v>
      </c>
    </row>
    <row r="49" spans="1:37" x14ac:dyDescent="0.2">
      <c r="B49" s="425" t="s">
        <v>214</v>
      </c>
      <c r="C49" s="449"/>
      <c r="D49" s="493"/>
      <c r="E49" s="463"/>
      <c r="F49" s="463"/>
      <c r="G49" s="463"/>
      <c r="H49" s="463"/>
      <c r="I49" s="463"/>
      <c r="J49" s="463"/>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503"/>
      <c r="AJ49" s="503"/>
      <c r="AK49" s="503">
        <f t="shared" si="43"/>
        <v>0</v>
      </c>
    </row>
    <row r="50" spans="1:37" x14ac:dyDescent="0.2">
      <c r="B50" s="424" t="s">
        <v>780</v>
      </c>
      <c r="C50" s="448" t="s">
        <v>33</v>
      </c>
      <c r="D50" s="493">
        <v>0</v>
      </c>
      <c r="E50" s="464">
        <f>(-計算シート!E187-計算シート!E191-計算シート!E195)*地域経済性分析・初期条件!$F$85</f>
        <v>500000</v>
      </c>
      <c r="F50" s="464">
        <f>(-計算シート!F187-計算シート!F191-計算シート!F195)*地域経済性分析・初期条件!$F$85</f>
        <v>450000</v>
      </c>
      <c r="G50" s="464">
        <f>(-計算シート!G187-計算シート!G191-計算シート!G195)*地域経済性分析・初期条件!$F$85</f>
        <v>400000</v>
      </c>
      <c r="H50" s="464">
        <f>(-計算シート!H187-計算シート!H191-計算シート!H195)*地域経済性分析・初期条件!$F$85</f>
        <v>350000</v>
      </c>
      <c r="I50" s="464">
        <f>(-計算シート!I187-計算シート!I191-計算シート!I195)*地域経済性分析・初期条件!$F$85</f>
        <v>300000</v>
      </c>
      <c r="J50" s="464">
        <f>(-計算シート!J187-計算シート!J191-計算シート!J195)*地域経済性分析・初期条件!$F$85</f>
        <v>250000</v>
      </c>
      <c r="K50" s="464">
        <f>(-計算シート!K187-計算シート!K191-計算シート!K195)*地域経済性分析・初期条件!$F$85</f>
        <v>200000</v>
      </c>
      <c r="L50" s="464">
        <f>(-計算シート!L187-計算シート!L191-計算シート!L195)*地域経済性分析・初期条件!$F$85</f>
        <v>150000</v>
      </c>
      <c r="M50" s="464">
        <f>(-計算シート!M187-計算シート!M191-計算シート!M195)*地域経済性分析・初期条件!$F$85</f>
        <v>100000</v>
      </c>
      <c r="N50" s="464">
        <f>(-計算シート!N187-計算シート!N191-計算シート!N195)*地域経済性分析・初期条件!$F$85</f>
        <v>50000</v>
      </c>
      <c r="O50" s="464">
        <f>(-計算シート!O187-計算シート!O191-計算シート!O195)*地域経済性分析・初期条件!$F$85</f>
        <v>0</v>
      </c>
      <c r="P50" s="464">
        <f>(-計算シート!P187-計算シート!P191-計算シート!P195)*地域経済性分析・初期条件!$F$85</f>
        <v>0</v>
      </c>
      <c r="Q50" s="464">
        <f>(-計算シート!Q187-計算シート!Q191-計算シート!Q195)*地域経済性分析・初期条件!$F$85</f>
        <v>0</v>
      </c>
      <c r="R50" s="464">
        <f>(-計算シート!R187-計算シート!R191-計算シート!R195)*地域経済性分析・初期条件!$F$85</f>
        <v>0</v>
      </c>
      <c r="S50" s="464">
        <f>(-計算シート!S187-計算シート!S191-計算シート!S195)*地域経済性分析・初期条件!$F$85</f>
        <v>0</v>
      </c>
      <c r="T50" s="464">
        <f>(-計算シート!T187-計算シート!T191-計算シート!T195)*地域経済性分析・初期条件!$F$85</f>
        <v>0</v>
      </c>
      <c r="U50" s="464">
        <f>(-計算シート!U187-計算シート!U191-計算シート!U195)*地域経済性分析・初期条件!$F$85</f>
        <v>0</v>
      </c>
      <c r="V50" s="464">
        <f>(-計算シート!V187-計算シート!V191-計算シート!V195)*地域経済性分析・初期条件!$F$85</f>
        <v>0</v>
      </c>
      <c r="W50" s="464">
        <f>(-計算シート!W187-計算シート!W191-計算シート!W195)*地域経済性分析・初期条件!$F$85</f>
        <v>0</v>
      </c>
      <c r="X50" s="464">
        <f>(-計算シート!X187-計算シート!X191-計算シート!X195)*地域経済性分析・初期条件!$F$85</f>
        <v>0</v>
      </c>
      <c r="Y50" s="464">
        <f>(-計算シート!Y187-計算シート!Y191-計算シート!Y195)*地域経済性分析・初期条件!$F$85</f>
        <v>0</v>
      </c>
      <c r="Z50" s="464">
        <f>(-計算シート!Z187-計算シート!Z191-計算シート!Z195)*地域経済性分析・初期条件!$F$85</f>
        <v>0</v>
      </c>
      <c r="AA50" s="464">
        <f>(-計算シート!AA187-計算シート!AA191-計算シート!AA195)*地域経済性分析・初期条件!$F$85</f>
        <v>0</v>
      </c>
      <c r="AB50" s="464">
        <f>(-計算シート!AB187-計算シート!AB191-計算シート!AB195)*地域経済性分析・初期条件!$F$85</f>
        <v>0</v>
      </c>
      <c r="AC50" s="464">
        <f>(-計算シート!AC187-計算シート!AC191-計算シート!AC195)*地域経済性分析・初期条件!$F$85</f>
        <v>0</v>
      </c>
      <c r="AD50" s="464">
        <f>(-計算シート!AD187-計算シート!AD191-計算シート!AD195)*地域経済性分析・初期条件!$F$85</f>
        <v>0</v>
      </c>
      <c r="AE50" s="464">
        <f>(-計算シート!AE187-計算シート!AE191-計算シート!AE195)*地域経済性分析・初期条件!$F$85</f>
        <v>0</v>
      </c>
      <c r="AF50" s="464">
        <f>(-計算シート!AF187-計算シート!AF191-計算シート!AF195)*地域経済性分析・初期条件!$F$85</f>
        <v>0</v>
      </c>
      <c r="AG50" s="464">
        <f>(-計算シート!AG187-計算シート!AG191-計算シート!AG195)*地域経済性分析・初期条件!$F$85</f>
        <v>0</v>
      </c>
      <c r="AH50" s="464">
        <f>(-計算シート!AH187-計算シート!AH191-計算シート!AH195)*地域経済性分析・初期条件!$F$85</f>
        <v>0</v>
      </c>
      <c r="AI50" s="503">
        <f>SUM(D50:N50)</f>
        <v>2750000</v>
      </c>
      <c r="AJ50" s="503">
        <f>SUM(D50:X50)</f>
        <v>2750000</v>
      </c>
      <c r="AK50" s="503">
        <f t="shared" si="43"/>
        <v>2750000</v>
      </c>
    </row>
    <row r="51" spans="1:37" x14ac:dyDescent="0.2">
      <c r="B51" s="424" t="s">
        <v>781</v>
      </c>
      <c r="C51" s="448" t="s">
        <v>33</v>
      </c>
      <c r="D51" s="493">
        <v>0</v>
      </c>
      <c r="E51" s="464">
        <f>(-計算シート!E187-計算シート!E191-計算シート!E195)*地域経済性分析・初期条件!$F$88</f>
        <v>500000</v>
      </c>
      <c r="F51" s="464">
        <f>(-計算シート!F187-計算シート!F191-計算シート!F195)*地域経済性分析・初期条件!$F$88</f>
        <v>450000</v>
      </c>
      <c r="G51" s="464">
        <f>(-計算シート!G187-計算シート!G191-計算シート!G195)*地域経済性分析・初期条件!$F$88</f>
        <v>400000</v>
      </c>
      <c r="H51" s="464">
        <f>(-計算シート!H187-計算シート!H191-計算シート!H195)*地域経済性分析・初期条件!$F$88</f>
        <v>350000</v>
      </c>
      <c r="I51" s="464">
        <f>(-計算シート!I187-計算シート!I191-計算シート!I195)*地域経済性分析・初期条件!$F$88</f>
        <v>300000</v>
      </c>
      <c r="J51" s="464">
        <f>(-計算シート!J187-計算シート!J191-計算シート!J195)*地域経済性分析・初期条件!$F$88</f>
        <v>250000</v>
      </c>
      <c r="K51" s="464">
        <f>(-計算シート!K187-計算シート!K191-計算シート!K195)*地域経済性分析・初期条件!$F$88</f>
        <v>200000</v>
      </c>
      <c r="L51" s="464">
        <f>(-計算シート!L187-計算シート!L191-計算シート!L195)*地域経済性分析・初期条件!$F$88</f>
        <v>150000</v>
      </c>
      <c r="M51" s="464">
        <f>(-計算シート!M187-計算シート!M191-計算シート!M195)*地域経済性分析・初期条件!$F$88</f>
        <v>100000</v>
      </c>
      <c r="N51" s="464">
        <f>(-計算シート!N187-計算シート!N191-計算シート!N195)*地域経済性分析・初期条件!$F$88</f>
        <v>50000</v>
      </c>
      <c r="O51" s="464">
        <f>(-計算シート!O187-計算シート!O191-計算シート!O195)*地域経済性分析・初期条件!$F$88</f>
        <v>0</v>
      </c>
      <c r="P51" s="464">
        <f>(-計算シート!P187-計算シート!P191-計算シート!P195)*地域経済性分析・初期条件!$F$88</f>
        <v>0</v>
      </c>
      <c r="Q51" s="464">
        <f>(-計算シート!Q187-計算シート!Q191-計算シート!Q195)*地域経済性分析・初期条件!$F$88</f>
        <v>0</v>
      </c>
      <c r="R51" s="464">
        <f>(-計算シート!R187-計算シート!R191-計算シート!R195)*地域経済性分析・初期条件!$F$88</f>
        <v>0</v>
      </c>
      <c r="S51" s="464">
        <f>(-計算シート!S187-計算シート!S191-計算シート!S195)*地域経済性分析・初期条件!$F$88</f>
        <v>0</v>
      </c>
      <c r="T51" s="464">
        <f>(-計算シート!T187-計算シート!T191-計算シート!T195)*地域経済性分析・初期条件!$F$88</f>
        <v>0</v>
      </c>
      <c r="U51" s="464">
        <f>(-計算シート!U187-計算シート!U191-計算シート!U195)*地域経済性分析・初期条件!$F$88</f>
        <v>0</v>
      </c>
      <c r="V51" s="464">
        <f>(-計算シート!V187-計算シート!V191-計算シート!V195)*地域経済性分析・初期条件!$F$88</f>
        <v>0</v>
      </c>
      <c r="W51" s="464">
        <f>(-計算シート!W187-計算シート!W191-計算シート!W195)*地域経済性分析・初期条件!$F$88</f>
        <v>0</v>
      </c>
      <c r="X51" s="464">
        <f>(-計算シート!X187-計算シート!X191-計算シート!X195)*地域経済性分析・初期条件!$F$88</f>
        <v>0</v>
      </c>
      <c r="Y51" s="464">
        <f>(-計算シート!Y187-計算シート!Y191-計算シート!Y195)*地域経済性分析・初期条件!$F$88</f>
        <v>0</v>
      </c>
      <c r="Z51" s="464">
        <f>(-計算シート!Z187-計算シート!Z191-計算シート!Z195)*地域経済性分析・初期条件!$F$88</f>
        <v>0</v>
      </c>
      <c r="AA51" s="464">
        <f>(-計算シート!AA187-計算シート!AA191-計算シート!AA195)*地域経済性分析・初期条件!$F$88</f>
        <v>0</v>
      </c>
      <c r="AB51" s="464">
        <f>(-計算シート!AB187-計算シート!AB191-計算シート!AB195)*地域経済性分析・初期条件!$F$88</f>
        <v>0</v>
      </c>
      <c r="AC51" s="464">
        <f>(-計算シート!AC187-計算シート!AC191-計算シート!AC195)*地域経済性分析・初期条件!$F$88</f>
        <v>0</v>
      </c>
      <c r="AD51" s="464">
        <f>(-計算シート!AD187-計算シート!AD191-計算シート!AD195)*地域経済性分析・初期条件!$F$88</f>
        <v>0</v>
      </c>
      <c r="AE51" s="464">
        <f>(-計算シート!AE187-計算シート!AE191-計算シート!AE195)*地域経済性分析・初期条件!$F$88</f>
        <v>0</v>
      </c>
      <c r="AF51" s="464">
        <f>(-計算シート!AF187-計算シート!AF191-計算シート!AF195)*地域経済性分析・初期条件!$F$88</f>
        <v>0</v>
      </c>
      <c r="AG51" s="464">
        <f>(-計算シート!AG187-計算シート!AG191-計算シート!AG195)*地域経済性分析・初期条件!$F$88</f>
        <v>0</v>
      </c>
      <c r="AH51" s="464">
        <f>(-計算シート!AH187-計算シート!AH191-計算シート!AH195)*地域経済性分析・初期条件!$F$88</f>
        <v>0</v>
      </c>
      <c r="AI51" s="503">
        <f>SUM(D51:N51)</f>
        <v>2750000</v>
      </c>
      <c r="AJ51" s="503">
        <f>SUM(D51:X51)</f>
        <v>2750000</v>
      </c>
      <c r="AK51" s="503">
        <f>SUM(D51:AH51)</f>
        <v>2750000</v>
      </c>
    </row>
    <row r="52" spans="1:37" x14ac:dyDescent="0.2">
      <c r="B52" s="424" t="s">
        <v>43</v>
      </c>
      <c r="C52" s="448" t="s">
        <v>33</v>
      </c>
      <c r="D52" s="493">
        <v>0</v>
      </c>
      <c r="E52" s="464">
        <f>-計算シート!E82</f>
        <v>9730000</v>
      </c>
      <c r="F52" s="464">
        <f>-計算シート!F82</f>
        <v>9096500</v>
      </c>
      <c r="G52" s="464">
        <f>-計算シート!G82</f>
        <v>8463000</v>
      </c>
      <c r="H52" s="464">
        <f>-計算シート!H82</f>
        <v>7829500</v>
      </c>
      <c r="I52" s="464">
        <f>-計算シート!I82</f>
        <v>7196000</v>
      </c>
      <c r="J52" s="464">
        <f>-計算シート!J82</f>
        <v>6562500</v>
      </c>
      <c r="K52" s="464">
        <f>-計算シート!K82</f>
        <v>5929000</v>
      </c>
      <c r="L52" s="464">
        <f>-計算シート!L82</f>
        <v>5295499.9999999991</v>
      </c>
      <c r="M52" s="464">
        <f>-計算シート!M82</f>
        <v>4662000</v>
      </c>
      <c r="N52" s="464">
        <f>-計算シート!N82</f>
        <v>4028500</v>
      </c>
      <c r="O52" s="464">
        <f>-計算シート!O82</f>
        <v>3395000</v>
      </c>
      <c r="P52" s="464">
        <f>-計算シート!P82</f>
        <v>2761499.9999999995</v>
      </c>
      <c r="Q52" s="464">
        <f>-計算シート!Q82</f>
        <v>2128000.0000000005</v>
      </c>
      <c r="R52" s="464">
        <f>-計算シート!R82</f>
        <v>2072000.0000000005</v>
      </c>
      <c r="S52" s="464">
        <f>-計算シート!S82</f>
        <v>2016000.0000000005</v>
      </c>
      <c r="T52" s="464">
        <f>-計算シート!T82</f>
        <v>1960000.0000000005</v>
      </c>
      <c r="U52" s="464">
        <f>-計算シート!U82</f>
        <v>1904000.0000000005</v>
      </c>
      <c r="V52" s="464">
        <f>-計算シート!V82</f>
        <v>1848000</v>
      </c>
      <c r="W52" s="464">
        <f>-計算シート!W82</f>
        <v>1792000</v>
      </c>
      <c r="X52" s="464">
        <f>-計算シート!X82</f>
        <v>1736000</v>
      </c>
      <c r="Y52" s="464">
        <f>-計算シート!Y82</f>
        <v>1680000</v>
      </c>
      <c r="Z52" s="464">
        <f>-計算シート!Z82</f>
        <v>1624000</v>
      </c>
      <c r="AA52" s="464">
        <f>-計算シート!AA82</f>
        <v>1568000</v>
      </c>
      <c r="AB52" s="464">
        <f>-計算シート!AB82</f>
        <v>1512000</v>
      </c>
      <c r="AC52" s="464">
        <f>-計算シート!AC82</f>
        <v>1456000</v>
      </c>
      <c r="AD52" s="464">
        <f>-計算シート!AD82</f>
        <v>1400000</v>
      </c>
      <c r="AE52" s="464">
        <f>-計算シート!AE82</f>
        <v>1344000</v>
      </c>
      <c r="AF52" s="464">
        <f>-計算シート!AF82</f>
        <v>1288000</v>
      </c>
      <c r="AG52" s="464">
        <f>-計算シート!AG82</f>
        <v>1232000</v>
      </c>
      <c r="AH52" s="464">
        <f>-計算シート!AH82</f>
        <v>1176000</v>
      </c>
      <c r="AI52" s="503">
        <f>SUM(D52:N52)</f>
        <v>68792500</v>
      </c>
      <c r="AJ52" s="503">
        <f>SUM(D52:X52)</f>
        <v>90405000</v>
      </c>
      <c r="AK52" s="503">
        <f t="shared" si="43"/>
        <v>104685000</v>
      </c>
    </row>
    <row r="53" spans="1:37" x14ac:dyDescent="0.2">
      <c r="B53" s="424" t="s">
        <v>216</v>
      </c>
      <c r="C53" s="448" t="s">
        <v>33</v>
      </c>
      <c r="D53" s="493">
        <f t="shared" ref="D53:AH53" si="50">D21</f>
        <v>0</v>
      </c>
      <c r="E53" s="493">
        <f t="shared" si="50"/>
        <v>97947.740274999975</v>
      </c>
      <c r="F53" s="493">
        <f t="shared" si="50"/>
        <v>97947.740274999975</v>
      </c>
      <c r="G53" s="493">
        <f t="shared" si="50"/>
        <v>97947.740274999975</v>
      </c>
      <c r="H53" s="493">
        <f t="shared" si="50"/>
        <v>97947.740274999975</v>
      </c>
      <c r="I53" s="493">
        <f t="shared" si="50"/>
        <v>97947.740274999975</v>
      </c>
      <c r="J53" s="493">
        <f t="shared" si="50"/>
        <v>97947.740274999975</v>
      </c>
      <c r="K53" s="493">
        <f t="shared" si="50"/>
        <v>97947.740274999975</v>
      </c>
      <c r="L53" s="493">
        <f t="shared" si="50"/>
        <v>97947.740274999975</v>
      </c>
      <c r="M53" s="493">
        <f t="shared" si="50"/>
        <v>97947.740274999975</v>
      </c>
      <c r="N53" s="493">
        <f t="shared" si="50"/>
        <v>97947.740274999975</v>
      </c>
      <c r="O53" s="493">
        <f t="shared" si="50"/>
        <v>97947.740274999975</v>
      </c>
      <c r="P53" s="493">
        <f t="shared" si="50"/>
        <v>97947.740274999975</v>
      </c>
      <c r="Q53" s="493">
        <f t="shared" si="50"/>
        <v>97947.740274999975</v>
      </c>
      <c r="R53" s="493">
        <f t="shared" si="50"/>
        <v>97947.740274999975</v>
      </c>
      <c r="S53" s="493">
        <f t="shared" si="50"/>
        <v>97947.740274999975</v>
      </c>
      <c r="T53" s="493">
        <f t="shared" si="50"/>
        <v>97947.740274999975</v>
      </c>
      <c r="U53" s="493">
        <f t="shared" si="50"/>
        <v>97947.740274999975</v>
      </c>
      <c r="V53" s="493">
        <f t="shared" si="50"/>
        <v>97947.740274999975</v>
      </c>
      <c r="W53" s="493">
        <f t="shared" si="50"/>
        <v>97947.740274999975</v>
      </c>
      <c r="X53" s="493">
        <f t="shared" si="50"/>
        <v>97947.740274999975</v>
      </c>
      <c r="Y53" s="493">
        <f t="shared" si="50"/>
        <v>0</v>
      </c>
      <c r="Z53" s="493">
        <f t="shared" si="50"/>
        <v>0</v>
      </c>
      <c r="AA53" s="493">
        <f t="shared" si="50"/>
        <v>0</v>
      </c>
      <c r="AB53" s="493">
        <f t="shared" si="50"/>
        <v>0</v>
      </c>
      <c r="AC53" s="493">
        <f t="shared" si="50"/>
        <v>0</v>
      </c>
      <c r="AD53" s="493">
        <f t="shared" si="50"/>
        <v>0</v>
      </c>
      <c r="AE53" s="493">
        <f t="shared" si="50"/>
        <v>0</v>
      </c>
      <c r="AF53" s="493">
        <f t="shared" si="50"/>
        <v>0</v>
      </c>
      <c r="AG53" s="493">
        <f t="shared" si="50"/>
        <v>0</v>
      </c>
      <c r="AH53" s="493">
        <f t="shared" si="50"/>
        <v>0</v>
      </c>
      <c r="AI53" s="503">
        <f>SUM(D53:N53)</f>
        <v>979477.40274999978</v>
      </c>
      <c r="AJ53" s="503">
        <f>SUM(D53:X53)</f>
        <v>1958954.8054999996</v>
      </c>
      <c r="AK53" s="503">
        <f>SUM(D53:AH53)</f>
        <v>1958954.8054999996</v>
      </c>
    </row>
    <row r="54" spans="1:37" x14ac:dyDescent="0.2">
      <c r="B54" s="424" t="str">
        <f>地域経済性分析・初期条件!B93</f>
        <v>設備の廃棄費用</v>
      </c>
      <c r="C54" s="448" t="s">
        <v>33</v>
      </c>
      <c r="D54" s="493">
        <f>地域経済性分析・初期条件!D93*1000</f>
        <v>0</v>
      </c>
      <c r="E54" s="464">
        <f>地域経済性分析・初期条件!D93*1000</f>
        <v>0</v>
      </c>
      <c r="F54" s="464">
        <f>E54</f>
        <v>0</v>
      </c>
      <c r="G54" s="463">
        <f t="shared" ref="G54:AH54" si="51">F54</f>
        <v>0</v>
      </c>
      <c r="H54" s="463">
        <f t="shared" si="51"/>
        <v>0</v>
      </c>
      <c r="I54" s="463">
        <f t="shared" si="51"/>
        <v>0</v>
      </c>
      <c r="J54" s="463">
        <f t="shared" si="51"/>
        <v>0</v>
      </c>
      <c r="K54" s="463">
        <f t="shared" si="51"/>
        <v>0</v>
      </c>
      <c r="L54" s="463">
        <f t="shared" si="51"/>
        <v>0</v>
      </c>
      <c r="M54" s="463">
        <f t="shared" si="51"/>
        <v>0</v>
      </c>
      <c r="N54" s="463">
        <f t="shared" si="51"/>
        <v>0</v>
      </c>
      <c r="O54" s="463">
        <f t="shared" si="51"/>
        <v>0</v>
      </c>
      <c r="P54" s="463">
        <f t="shared" si="51"/>
        <v>0</v>
      </c>
      <c r="Q54" s="463">
        <f t="shared" si="51"/>
        <v>0</v>
      </c>
      <c r="R54" s="463">
        <f t="shared" si="51"/>
        <v>0</v>
      </c>
      <c r="S54" s="463">
        <f t="shared" si="51"/>
        <v>0</v>
      </c>
      <c r="T54" s="463">
        <f t="shared" si="51"/>
        <v>0</v>
      </c>
      <c r="U54" s="463">
        <f t="shared" si="51"/>
        <v>0</v>
      </c>
      <c r="V54" s="463">
        <f t="shared" si="51"/>
        <v>0</v>
      </c>
      <c r="W54" s="463">
        <f t="shared" si="51"/>
        <v>0</v>
      </c>
      <c r="X54" s="463">
        <f t="shared" si="51"/>
        <v>0</v>
      </c>
      <c r="Y54" s="463">
        <f t="shared" si="51"/>
        <v>0</v>
      </c>
      <c r="Z54" s="463">
        <f t="shared" si="51"/>
        <v>0</v>
      </c>
      <c r="AA54" s="463">
        <f t="shared" si="51"/>
        <v>0</v>
      </c>
      <c r="AB54" s="463">
        <f t="shared" si="51"/>
        <v>0</v>
      </c>
      <c r="AC54" s="463">
        <f t="shared" si="51"/>
        <v>0</v>
      </c>
      <c r="AD54" s="463">
        <f t="shared" si="51"/>
        <v>0</v>
      </c>
      <c r="AE54" s="463">
        <f t="shared" si="51"/>
        <v>0</v>
      </c>
      <c r="AF54" s="463">
        <f t="shared" si="51"/>
        <v>0</v>
      </c>
      <c r="AG54" s="463">
        <f t="shared" si="51"/>
        <v>0</v>
      </c>
      <c r="AH54" s="463">
        <f t="shared" si="51"/>
        <v>0</v>
      </c>
      <c r="AI54" s="503">
        <f>SUM(D54:N54)</f>
        <v>0</v>
      </c>
      <c r="AJ54" s="503">
        <f>SUM(D54:X54)</f>
        <v>0</v>
      </c>
      <c r="AK54" s="503">
        <f t="shared" si="43"/>
        <v>0</v>
      </c>
    </row>
    <row r="55" spans="1:37" ht="11.5" thickBot="1" x14ac:dyDescent="0.25">
      <c r="A55" s="466"/>
      <c r="B55" s="486"/>
      <c r="C55" s="465"/>
      <c r="D55" s="506"/>
      <c r="E55" s="466"/>
      <c r="F55" s="466"/>
      <c r="G55" s="466"/>
      <c r="H55" s="466"/>
      <c r="I55" s="466"/>
      <c r="J55" s="466"/>
      <c r="K55" s="466"/>
      <c r="L55" s="466"/>
      <c r="M55" s="466"/>
      <c r="N55" s="466"/>
      <c r="O55" s="466"/>
      <c r="P55" s="466"/>
      <c r="Q55" s="466"/>
      <c r="R55" s="466"/>
      <c r="S55" s="466"/>
      <c r="T55" s="466"/>
      <c r="U55" s="466"/>
      <c r="V55" s="466"/>
      <c r="W55" s="466"/>
      <c r="X55" s="466"/>
      <c r="Y55" s="466"/>
      <c r="Z55" s="466"/>
      <c r="AA55" s="466"/>
      <c r="AB55" s="466"/>
      <c r="AC55" s="466"/>
      <c r="AD55" s="466"/>
      <c r="AE55" s="466"/>
      <c r="AF55" s="466"/>
      <c r="AG55" s="466"/>
      <c r="AH55" s="466"/>
      <c r="AI55" s="504"/>
      <c r="AJ55" s="504"/>
      <c r="AK55" s="504">
        <f t="shared" si="43"/>
        <v>0</v>
      </c>
    </row>
    <row r="56" spans="1:37" ht="11.5" thickBot="1" x14ac:dyDescent="0.25"/>
    <row r="57" spans="1:37" ht="12" thickBot="1" x14ac:dyDescent="0.3">
      <c r="A57" s="484"/>
      <c r="B57" s="484" t="s">
        <v>253</v>
      </c>
      <c r="C57" s="444"/>
      <c r="D57" s="588">
        <v>0</v>
      </c>
      <c r="E57" s="445">
        <v>1</v>
      </c>
      <c r="F57" s="445">
        <v>2</v>
      </c>
      <c r="G57" s="445">
        <v>3</v>
      </c>
      <c r="H57" s="445">
        <v>4</v>
      </c>
      <c r="I57" s="445">
        <v>5</v>
      </c>
      <c r="J57" s="445">
        <v>6</v>
      </c>
      <c r="K57" s="445">
        <v>7</v>
      </c>
      <c r="L57" s="445">
        <v>8</v>
      </c>
      <c r="M57" s="445">
        <v>9</v>
      </c>
      <c r="N57" s="445">
        <v>10</v>
      </c>
      <c r="O57" s="445">
        <v>11</v>
      </c>
      <c r="P57" s="445">
        <v>12</v>
      </c>
      <c r="Q57" s="445">
        <v>13</v>
      </c>
      <c r="R57" s="445">
        <v>14</v>
      </c>
      <c r="S57" s="445">
        <v>15</v>
      </c>
      <c r="T57" s="445">
        <v>16</v>
      </c>
      <c r="U57" s="445">
        <v>17</v>
      </c>
      <c r="V57" s="445">
        <v>18</v>
      </c>
      <c r="W57" s="445">
        <v>19</v>
      </c>
      <c r="X57" s="446">
        <v>20</v>
      </c>
      <c r="Y57" s="446">
        <v>21</v>
      </c>
      <c r="Z57" s="446">
        <v>22</v>
      </c>
      <c r="AA57" s="446">
        <v>23</v>
      </c>
      <c r="AB57" s="446">
        <v>24</v>
      </c>
      <c r="AC57" s="446">
        <v>25</v>
      </c>
      <c r="AD57" s="446">
        <v>26</v>
      </c>
      <c r="AE57" s="446">
        <v>27</v>
      </c>
      <c r="AF57" s="446">
        <v>28</v>
      </c>
      <c r="AG57" s="446">
        <v>29</v>
      </c>
      <c r="AH57" s="534">
        <v>30</v>
      </c>
      <c r="AI57" s="536" t="s">
        <v>318</v>
      </c>
      <c r="AJ57" s="536" t="s">
        <v>278</v>
      </c>
      <c r="AK57" s="526" t="s">
        <v>279</v>
      </c>
    </row>
    <row r="58" spans="1:37" ht="11.5" x14ac:dyDescent="0.25">
      <c r="A58" s="425" t="s">
        <v>211</v>
      </c>
      <c r="C58" s="447"/>
      <c r="D58" s="493"/>
      <c r="E58" s="463"/>
      <c r="F58" s="463"/>
      <c r="G58" s="463"/>
      <c r="H58" s="463"/>
      <c r="I58" s="463"/>
      <c r="J58" s="463"/>
      <c r="K58" s="463"/>
      <c r="L58" s="463"/>
      <c r="M58" s="463"/>
      <c r="N58" s="463"/>
      <c r="O58" s="463"/>
      <c r="P58" s="463"/>
      <c r="Q58" s="463"/>
      <c r="R58" s="463"/>
      <c r="S58" s="463"/>
      <c r="T58" s="463"/>
      <c r="U58" s="463"/>
      <c r="V58" s="463"/>
      <c r="W58" s="463"/>
      <c r="X58" s="463"/>
      <c r="Y58" s="463"/>
      <c r="Z58" s="463"/>
      <c r="AA58" s="463"/>
      <c r="AB58" s="463"/>
      <c r="AC58" s="463"/>
      <c r="AD58" s="463"/>
      <c r="AE58" s="463"/>
      <c r="AF58" s="463"/>
      <c r="AG58" s="463"/>
      <c r="AH58" s="463"/>
      <c r="AI58" s="535"/>
      <c r="AJ58" s="535"/>
      <c r="AK58" s="497"/>
    </row>
    <row r="59" spans="1:37" ht="11.5" x14ac:dyDescent="0.25">
      <c r="A59" s="425" t="str">
        <f>B28</f>
        <v>固液分離設備</v>
      </c>
      <c r="C59" s="448" t="s">
        <v>33</v>
      </c>
      <c r="D59" s="493">
        <f t="shared" ref="D59:AH59" si="52">D28</f>
        <v>175000000</v>
      </c>
      <c r="E59" s="464">
        <f t="shared" si="52"/>
        <v>0</v>
      </c>
      <c r="F59" s="464">
        <f t="shared" si="52"/>
        <v>0</v>
      </c>
      <c r="G59" s="464">
        <f t="shared" si="52"/>
        <v>0</v>
      </c>
      <c r="H59" s="464">
        <f t="shared" si="52"/>
        <v>0</v>
      </c>
      <c r="I59" s="464">
        <f t="shared" si="52"/>
        <v>0</v>
      </c>
      <c r="J59" s="464">
        <f t="shared" si="52"/>
        <v>0</v>
      </c>
      <c r="K59" s="464">
        <f t="shared" si="52"/>
        <v>0</v>
      </c>
      <c r="L59" s="464">
        <f t="shared" si="52"/>
        <v>0</v>
      </c>
      <c r="M59" s="464">
        <f t="shared" si="52"/>
        <v>0</v>
      </c>
      <c r="N59" s="464">
        <f t="shared" si="52"/>
        <v>0</v>
      </c>
      <c r="O59" s="464">
        <f t="shared" si="52"/>
        <v>0</v>
      </c>
      <c r="P59" s="464">
        <f t="shared" si="52"/>
        <v>0</v>
      </c>
      <c r="Q59" s="464">
        <f t="shared" si="52"/>
        <v>0</v>
      </c>
      <c r="R59" s="464">
        <f t="shared" si="52"/>
        <v>0</v>
      </c>
      <c r="S59" s="464">
        <f t="shared" si="52"/>
        <v>0</v>
      </c>
      <c r="T59" s="464">
        <f t="shared" si="52"/>
        <v>0</v>
      </c>
      <c r="U59" s="464">
        <f t="shared" si="52"/>
        <v>0</v>
      </c>
      <c r="V59" s="464">
        <f t="shared" si="52"/>
        <v>0</v>
      </c>
      <c r="W59" s="464">
        <f t="shared" si="52"/>
        <v>0</v>
      </c>
      <c r="X59" s="464">
        <f t="shared" si="52"/>
        <v>0</v>
      </c>
      <c r="Y59" s="464">
        <f t="shared" si="52"/>
        <v>0</v>
      </c>
      <c r="Z59" s="464">
        <f t="shared" si="52"/>
        <v>0</v>
      </c>
      <c r="AA59" s="464">
        <f t="shared" si="52"/>
        <v>0</v>
      </c>
      <c r="AB59" s="464">
        <f t="shared" si="52"/>
        <v>0</v>
      </c>
      <c r="AC59" s="464">
        <f t="shared" si="52"/>
        <v>0</v>
      </c>
      <c r="AD59" s="464">
        <f t="shared" si="52"/>
        <v>0</v>
      </c>
      <c r="AE59" s="464">
        <f t="shared" si="52"/>
        <v>0</v>
      </c>
      <c r="AF59" s="464">
        <f t="shared" si="52"/>
        <v>0</v>
      </c>
      <c r="AG59" s="464">
        <f t="shared" si="52"/>
        <v>0</v>
      </c>
      <c r="AH59" s="464">
        <f t="shared" si="52"/>
        <v>0</v>
      </c>
      <c r="AI59" s="535">
        <f>SUM(D59:N59)</f>
        <v>175000000</v>
      </c>
      <c r="AJ59" s="535">
        <f>SUM(D59:X59)</f>
        <v>175000000</v>
      </c>
      <c r="AK59" s="497">
        <f>SUM(D59:AH59)</f>
        <v>175000000</v>
      </c>
    </row>
    <row r="60" spans="1:37" ht="11.5" x14ac:dyDescent="0.25">
      <c r="A60" s="488" t="str">
        <f>地域経済性分析・初期条件!G9</f>
        <v>はん用機械器具製造業</v>
      </c>
      <c r="C60" s="449"/>
      <c r="D60" s="493"/>
      <c r="E60" s="463"/>
      <c r="F60" s="463"/>
      <c r="G60" s="463"/>
      <c r="H60" s="463"/>
      <c r="I60" s="463"/>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535"/>
      <c r="AJ60" s="535"/>
      <c r="AK60" s="497"/>
    </row>
    <row r="61" spans="1:37" ht="11.5" x14ac:dyDescent="0.25">
      <c r="A61" s="533" t="str">
        <f>A60&amp;B61</f>
        <v>はん用機械器具製造業売上（税別）</v>
      </c>
      <c r="B61" s="425" t="s">
        <v>1166</v>
      </c>
      <c r="C61" s="448" t="s">
        <v>33</v>
      </c>
      <c r="D61" s="493">
        <f>D59*地域経済性分析・初期条件!$F$9</f>
        <v>87500000</v>
      </c>
      <c r="E61" s="493">
        <f>E59*地域経済性分析・初期条件!$F$9</f>
        <v>0</v>
      </c>
      <c r="F61" s="493">
        <f>F59*地域経済性分析・初期条件!$F$9</f>
        <v>0</v>
      </c>
      <c r="G61" s="493">
        <f>G59*地域経済性分析・初期条件!$F$9</f>
        <v>0</v>
      </c>
      <c r="H61" s="493">
        <f>H59*地域経済性分析・初期条件!$F$9</f>
        <v>0</v>
      </c>
      <c r="I61" s="493">
        <f>I59*地域経済性分析・初期条件!$F$9</f>
        <v>0</v>
      </c>
      <c r="J61" s="493">
        <f>J59*地域経済性分析・初期条件!$F$9</f>
        <v>0</v>
      </c>
      <c r="K61" s="493">
        <f>K59*地域経済性分析・初期条件!$F$9</f>
        <v>0</v>
      </c>
      <c r="L61" s="493">
        <f>L59*地域経済性分析・初期条件!$F$9</f>
        <v>0</v>
      </c>
      <c r="M61" s="493">
        <f>M59*地域経済性分析・初期条件!$F$9</f>
        <v>0</v>
      </c>
      <c r="N61" s="493">
        <f>N59*地域経済性分析・初期条件!$F$9</f>
        <v>0</v>
      </c>
      <c r="O61" s="493">
        <f>O59*地域経済性分析・初期条件!$F$9</f>
        <v>0</v>
      </c>
      <c r="P61" s="493">
        <f>P59*地域経済性分析・初期条件!$F$9</f>
        <v>0</v>
      </c>
      <c r="Q61" s="493">
        <f>Q59*地域経済性分析・初期条件!$F$9</f>
        <v>0</v>
      </c>
      <c r="R61" s="493">
        <f>R59*地域経済性分析・初期条件!$F$9</f>
        <v>0</v>
      </c>
      <c r="S61" s="493">
        <f>S59*地域経済性分析・初期条件!$F$9</f>
        <v>0</v>
      </c>
      <c r="T61" s="493">
        <f>T59*地域経済性分析・初期条件!$F$9</f>
        <v>0</v>
      </c>
      <c r="U61" s="493">
        <f>U59*地域経済性分析・初期条件!$F$9</f>
        <v>0</v>
      </c>
      <c r="V61" s="493">
        <f>V59*地域経済性分析・初期条件!$F$9</f>
        <v>0</v>
      </c>
      <c r="W61" s="493">
        <f>W59*地域経済性分析・初期条件!$F$9</f>
        <v>0</v>
      </c>
      <c r="X61" s="493">
        <f>X59*地域経済性分析・初期条件!$F$9</f>
        <v>0</v>
      </c>
      <c r="Y61" s="493">
        <f>Y59*地域経済性分析・初期条件!$F$9</f>
        <v>0</v>
      </c>
      <c r="Z61" s="493">
        <f>Z59*地域経済性分析・初期条件!$F$9</f>
        <v>0</v>
      </c>
      <c r="AA61" s="493">
        <f>AA59*地域経済性分析・初期条件!$F$9</f>
        <v>0</v>
      </c>
      <c r="AB61" s="493">
        <f>AB59*地域経済性分析・初期条件!$F$9</f>
        <v>0</v>
      </c>
      <c r="AC61" s="493">
        <f>AC59*地域経済性分析・初期条件!$F$9</f>
        <v>0</v>
      </c>
      <c r="AD61" s="493">
        <f>AD59*地域経済性分析・初期条件!$F$9</f>
        <v>0</v>
      </c>
      <c r="AE61" s="493">
        <f>AE59*地域経済性分析・初期条件!$F$9</f>
        <v>0</v>
      </c>
      <c r="AF61" s="493">
        <f>AF59*地域経済性分析・初期条件!$F$9</f>
        <v>0</v>
      </c>
      <c r="AG61" s="493">
        <f>AG59*地域経済性分析・初期条件!$F$9</f>
        <v>0</v>
      </c>
      <c r="AH61" s="493">
        <f>AH59*地域経済性分析・初期条件!$F$9</f>
        <v>0</v>
      </c>
      <c r="AI61" s="535">
        <f t="shared" ref="AI61:AI69" si="53">SUM(D61:N61)</f>
        <v>87500000</v>
      </c>
      <c r="AJ61" s="535">
        <f t="shared" ref="AJ61:AJ69" si="54">SUM(D61:X61)</f>
        <v>87500000</v>
      </c>
      <c r="AK61" s="497">
        <f t="shared" ref="AK61:AK69" si="55">SUM(D61:AH61)</f>
        <v>87500000</v>
      </c>
    </row>
    <row r="62" spans="1:37" ht="11.5" x14ac:dyDescent="0.25">
      <c r="A62" s="533"/>
      <c r="B62" s="425" t="s">
        <v>270</v>
      </c>
      <c r="C62" s="448" t="s">
        <v>33</v>
      </c>
      <c r="D62" s="493">
        <f>D61*波及効果シート!$D$72</f>
        <v>962500</v>
      </c>
      <c r="E62" s="493">
        <f>E61*波及効果シート!$D$72</f>
        <v>0</v>
      </c>
      <c r="F62" s="493">
        <f>F61*波及効果シート!$D$72</f>
        <v>0</v>
      </c>
      <c r="G62" s="493">
        <f>G61*波及効果シート!$D$72</f>
        <v>0</v>
      </c>
      <c r="H62" s="493">
        <f>H61*波及効果シート!$D$72</f>
        <v>0</v>
      </c>
      <c r="I62" s="493">
        <f>I61*波及効果シート!$D$72</f>
        <v>0</v>
      </c>
      <c r="J62" s="493">
        <f>J61*波及効果シート!$D$72</f>
        <v>0</v>
      </c>
      <c r="K62" s="493">
        <f>K61*波及効果シート!$D$72</f>
        <v>0</v>
      </c>
      <c r="L62" s="493">
        <f>L61*波及効果シート!$D$72</f>
        <v>0</v>
      </c>
      <c r="M62" s="493">
        <f>M61*波及効果シート!$D$72</f>
        <v>0</v>
      </c>
      <c r="N62" s="493">
        <f>N61*波及効果シート!$D$72</f>
        <v>0</v>
      </c>
      <c r="O62" s="493">
        <f>O61*波及効果シート!$D$72</f>
        <v>0</v>
      </c>
      <c r="P62" s="493">
        <f>P61*波及効果シート!$D$72</f>
        <v>0</v>
      </c>
      <c r="Q62" s="493">
        <f>Q61*波及効果シート!$D$72</f>
        <v>0</v>
      </c>
      <c r="R62" s="493">
        <f>R61*波及効果シート!$D$72</f>
        <v>0</v>
      </c>
      <c r="S62" s="493">
        <f>S61*波及効果シート!$D$72</f>
        <v>0</v>
      </c>
      <c r="T62" s="493">
        <f>T61*波及効果シート!$D$72</f>
        <v>0</v>
      </c>
      <c r="U62" s="493">
        <f>U61*波及効果シート!$D$72</f>
        <v>0</v>
      </c>
      <c r="V62" s="493">
        <f>V61*波及効果シート!$D$72</f>
        <v>0</v>
      </c>
      <c r="W62" s="493">
        <f>W61*波及効果シート!$D$72</f>
        <v>0</v>
      </c>
      <c r="X62" s="493">
        <f>X61*波及効果シート!$D$72</f>
        <v>0</v>
      </c>
      <c r="Y62" s="493">
        <f>Y61*波及効果シート!$D$72</f>
        <v>0</v>
      </c>
      <c r="Z62" s="493">
        <f>Z61*波及効果シート!$D$72</f>
        <v>0</v>
      </c>
      <c r="AA62" s="493">
        <f>AA61*波及効果シート!$D$72</f>
        <v>0</v>
      </c>
      <c r="AB62" s="493">
        <f>AB61*波及効果シート!$D$72</f>
        <v>0</v>
      </c>
      <c r="AC62" s="493">
        <f>AC61*波及効果シート!$D$72</f>
        <v>0</v>
      </c>
      <c r="AD62" s="493">
        <f>AD61*波及効果シート!$D$72</f>
        <v>0</v>
      </c>
      <c r="AE62" s="493">
        <f>AE61*波及効果シート!$D$72</f>
        <v>0</v>
      </c>
      <c r="AF62" s="493">
        <f>AF61*波及効果シート!$D$72</f>
        <v>0</v>
      </c>
      <c r="AG62" s="493">
        <f>AG61*波及効果シート!$D$72</f>
        <v>0</v>
      </c>
      <c r="AH62" s="493">
        <f>AH61*波及効果シート!$D$72</f>
        <v>0</v>
      </c>
      <c r="AI62" s="535">
        <f t="shared" si="53"/>
        <v>962500</v>
      </c>
      <c r="AJ62" s="535">
        <f t="shared" si="54"/>
        <v>962500</v>
      </c>
      <c r="AK62" s="497">
        <f t="shared" si="55"/>
        <v>962500</v>
      </c>
    </row>
    <row r="63" spans="1:37" ht="11.5" x14ac:dyDescent="0.25">
      <c r="A63" s="533"/>
      <c r="B63" s="425" t="s">
        <v>1156</v>
      </c>
      <c r="C63" s="449" t="s">
        <v>33</v>
      </c>
      <c r="D63" s="493">
        <f>D61*波及効果シート!$D$74</f>
        <v>962500</v>
      </c>
      <c r="E63" s="493">
        <f>E61*波及効果シート!$D$74</f>
        <v>0</v>
      </c>
      <c r="F63" s="493">
        <f>F61*波及効果シート!$D$74</f>
        <v>0</v>
      </c>
      <c r="G63" s="493">
        <f>G61*波及効果シート!$D$74</f>
        <v>0</v>
      </c>
      <c r="H63" s="493">
        <f>H61*波及効果シート!$D$74</f>
        <v>0</v>
      </c>
      <c r="I63" s="493">
        <f>I61*波及効果シート!$D$74</f>
        <v>0</v>
      </c>
      <c r="J63" s="493">
        <f>J61*波及効果シート!$D$74</f>
        <v>0</v>
      </c>
      <c r="K63" s="493">
        <f>K61*波及効果シート!$D$74</f>
        <v>0</v>
      </c>
      <c r="L63" s="493">
        <f>L61*波及効果シート!$D$74</f>
        <v>0</v>
      </c>
      <c r="M63" s="493">
        <f>M61*波及効果シート!$D$74</f>
        <v>0</v>
      </c>
      <c r="N63" s="493">
        <f>N61*波及効果シート!$D$74</f>
        <v>0</v>
      </c>
      <c r="O63" s="493">
        <f>O61*波及効果シート!$D$74</f>
        <v>0</v>
      </c>
      <c r="P63" s="493">
        <f>P61*波及効果シート!$D$74</f>
        <v>0</v>
      </c>
      <c r="Q63" s="493">
        <f>Q61*波及効果シート!$D$74</f>
        <v>0</v>
      </c>
      <c r="R63" s="493">
        <f>R61*波及効果シート!$D$74</f>
        <v>0</v>
      </c>
      <c r="S63" s="493">
        <f>S61*波及効果シート!$D$74</f>
        <v>0</v>
      </c>
      <c r="T63" s="493">
        <f>T61*波及効果シート!$D$74</f>
        <v>0</v>
      </c>
      <c r="U63" s="493">
        <f>U61*波及効果シート!$D$74</f>
        <v>0</v>
      </c>
      <c r="V63" s="493">
        <f>V61*波及効果シート!$D$74</f>
        <v>0</v>
      </c>
      <c r="W63" s="493">
        <f>W61*波及効果シート!$D$74</f>
        <v>0</v>
      </c>
      <c r="X63" s="493">
        <f>X61*波及効果シート!$D$74</f>
        <v>0</v>
      </c>
      <c r="Y63" s="493">
        <f>Y61*波及効果シート!$D$74</f>
        <v>0</v>
      </c>
      <c r="Z63" s="493">
        <f>Z61*波及効果シート!$D$74</f>
        <v>0</v>
      </c>
      <c r="AA63" s="493">
        <f>AA61*波及効果シート!$D$74</f>
        <v>0</v>
      </c>
      <c r="AB63" s="493">
        <f>AB61*波及効果シート!$D$74</f>
        <v>0</v>
      </c>
      <c r="AC63" s="493">
        <f>AC61*波及効果シート!$D$74</f>
        <v>0</v>
      </c>
      <c r="AD63" s="493">
        <f>AD61*波及効果シート!$D$74</f>
        <v>0</v>
      </c>
      <c r="AE63" s="493">
        <f>AE61*波及効果シート!$D$74</f>
        <v>0</v>
      </c>
      <c r="AF63" s="493">
        <f>AF61*波及効果シート!$D$74</f>
        <v>0</v>
      </c>
      <c r="AG63" s="493">
        <f>AG61*波及効果シート!$D$74</f>
        <v>0</v>
      </c>
      <c r="AH63" s="493">
        <f>AH61*波及効果シート!$D$74</f>
        <v>0</v>
      </c>
      <c r="AI63" s="535">
        <f t="shared" si="53"/>
        <v>962500</v>
      </c>
      <c r="AJ63" s="535">
        <f t="shared" si="54"/>
        <v>962500</v>
      </c>
      <c r="AK63" s="497">
        <f t="shared" si="55"/>
        <v>962500</v>
      </c>
    </row>
    <row r="64" spans="1:37" ht="11.5" x14ac:dyDescent="0.25">
      <c r="A64" s="533"/>
      <c r="B64" s="425" t="s">
        <v>577</v>
      </c>
      <c r="C64" s="449" t="s">
        <v>560</v>
      </c>
      <c r="D64" s="493">
        <f>D61*地域経済性分析・初期条件!$P$9</f>
        <v>3019183.3244285383</v>
      </c>
      <c r="E64" s="493">
        <f>E61*地域経済性分析・初期条件!$P$9</f>
        <v>0</v>
      </c>
      <c r="F64" s="493">
        <f>F61*地域経済性分析・初期条件!$P$9</f>
        <v>0</v>
      </c>
      <c r="G64" s="493">
        <f>G61*地域経済性分析・初期条件!$P$9</f>
        <v>0</v>
      </c>
      <c r="H64" s="493">
        <f>H61*地域経済性分析・初期条件!$P$9</f>
        <v>0</v>
      </c>
      <c r="I64" s="493">
        <f>I61*地域経済性分析・初期条件!$P$9</f>
        <v>0</v>
      </c>
      <c r="J64" s="493">
        <f>J61*地域経済性分析・初期条件!$P$9</f>
        <v>0</v>
      </c>
      <c r="K64" s="493">
        <f>K61*地域経済性分析・初期条件!$P$9</f>
        <v>0</v>
      </c>
      <c r="L64" s="493">
        <f>L61*地域経済性分析・初期条件!$P$9</f>
        <v>0</v>
      </c>
      <c r="M64" s="493">
        <f>M61*地域経済性分析・初期条件!$P$9</f>
        <v>0</v>
      </c>
      <c r="N64" s="493">
        <f>N61*地域経済性分析・初期条件!$P$9</f>
        <v>0</v>
      </c>
      <c r="O64" s="493">
        <f>O61*地域経済性分析・初期条件!$P$9</f>
        <v>0</v>
      </c>
      <c r="P64" s="493">
        <f>P61*地域経済性分析・初期条件!$P$9</f>
        <v>0</v>
      </c>
      <c r="Q64" s="493">
        <f>Q61*地域経済性分析・初期条件!$P$9</f>
        <v>0</v>
      </c>
      <c r="R64" s="493">
        <f>R61*地域経済性分析・初期条件!$P$9</f>
        <v>0</v>
      </c>
      <c r="S64" s="493">
        <f>S61*地域経済性分析・初期条件!$P$9</f>
        <v>0</v>
      </c>
      <c r="T64" s="493">
        <f>T61*地域経済性分析・初期条件!$P$9</f>
        <v>0</v>
      </c>
      <c r="U64" s="493">
        <f>U61*地域経済性分析・初期条件!$P$9</f>
        <v>0</v>
      </c>
      <c r="V64" s="493">
        <f>V61*地域経済性分析・初期条件!$P$9</f>
        <v>0</v>
      </c>
      <c r="W64" s="493">
        <f>W61*地域経済性分析・初期条件!$P$9</f>
        <v>0</v>
      </c>
      <c r="X64" s="493">
        <f>X61*地域経済性分析・初期条件!$P$9</f>
        <v>0</v>
      </c>
      <c r="Y64" s="493">
        <f>Y61*地域経済性分析・初期条件!$P$9</f>
        <v>0</v>
      </c>
      <c r="Z64" s="493">
        <f>Z61*地域経済性分析・初期条件!$P$9</f>
        <v>0</v>
      </c>
      <c r="AA64" s="493">
        <f>AA61*地域経済性分析・初期条件!$P$9</f>
        <v>0</v>
      </c>
      <c r="AB64" s="493">
        <f>AB61*地域経済性分析・初期条件!$P$9</f>
        <v>0</v>
      </c>
      <c r="AC64" s="493">
        <f>AC61*地域経済性分析・初期条件!$P$9</f>
        <v>0</v>
      </c>
      <c r="AD64" s="493">
        <f>AD61*地域経済性分析・初期条件!$P$9</f>
        <v>0</v>
      </c>
      <c r="AE64" s="493">
        <f>AE61*地域経済性分析・初期条件!$P$9</f>
        <v>0</v>
      </c>
      <c r="AF64" s="493">
        <f>AF61*地域経済性分析・初期条件!$P$9</f>
        <v>0</v>
      </c>
      <c r="AG64" s="493">
        <f>AG61*地域経済性分析・初期条件!$P$9</f>
        <v>0</v>
      </c>
      <c r="AH64" s="493">
        <f>AH61*地域経済性分析・初期条件!$P$9</f>
        <v>0</v>
      </c>
      <c r="AI64" s="535">
        <f t="shared" si="53"/>
        <v>3019183.3244285383</v>
      </c>
      <c r="AJ64" s="535">
        <f t="shared" si="54"/>
        <v>3019183.3244285383</v>
      </c>
      <c r="AK64" s="497">
        <f t="shared" si="55"/>
        <v>3019183.3244285383</v>
      </c>
    </row>
    <row r="65" spans="1:37" ht="11.5" x14ac:dyDescent="0.25">
      <c r="A65" s="533"/>
      <c r="B65" s="425" t="s">
        <v>576</v>
      </c>
      <c r="C65" s="449" t="s">
        <v>560</v>
      </c>
      <c r="D65" s="493">
        <f>D61*地域経済性分析・初期条件!$Q$9</f>
        <v>916007.16010340198</v>
      </c>
      <c r="E65" s="493">
        <f>E61*地域経済性分析・初期条件!$Q$9</f>
        <v>0</v>
      </c>
      <c r="F65" s="493">
        <f>F61*地域経済性分析・初期条件!$Q$9</f>
        <v>0</v>
      </c>
      <c r="G65" s="493">
        <f>G61*地域経済性分析・初期条件!$Q$9</f>
        <v>0</v>
      </c>
      <c r="H65" s="493">
        <f>H61*地域経済性分析・初期条件!$Q$9</f>
        <v>0</v>
      </c>
      <c r="I65" s="493">
        <f>I61*地域経済性分析・初期条件!$Q$9</f>
        <v>0</v>
      </c>
      <c r="J65" s="493">
        <f>J61*地域経済性分析・初期条件!$Q$9</f>
        <v>0</v>
      </c>
      <c r="K65" s="493">
        <f>K61*地域経済性分析・初期条件!$Q$9</f>
        <v>0</v>
      </c>
      <c r="L65" s="493">
        <f>L61*地域経済性分析・初期条件!$Q$9</f>
        <v>0</v>
      </c>
      <c r="M65" s="493">
        <f>M61*地域経済性分析・初期条件!$Q$9</f>
        <v>0</v>
      </c>
      <c r="N65" s="493">
        <f>N61*地域経済性分析・初期条件!$Q$9</f>
        <v>0</v>
      </c>
      <c r="O65" s="493">
        <f>O61*地域経済性分析・初期条件!$Q$9</f>
        <v>0</v>
      </c>
      <c r="P65" s="493">
        <f>P61*地域経済性分析・初期条件!$Q$9</f>
        <v>0</v>
      </c>
      <c r="Q65" s="493">
        <f>Q61*地域経済性分析・初期条件!$Q$9</f>
        <v>0</v>
      </c>
      <c r="R65" s="493">
        <f>R61*地域経済性分析・初期条件!$Q$9</f>
        <v>0</v>
      </c>
      <c r="S65" s="493">
        <f>S61*地域経済性分析・初期条件!$Q$9</f>
        <v>0</v>
      </c>
      <c r="T65" s="493">
        <f>T61*地域経済性分析・初期条件!$Q$9</f>
        <v>0</v>
      </c>
      <c r="U65" s="493">
        <f>U61*地域経済性分析・初期条件!$Q$9</f>
        <v>0</v>
      </c>
      <c r="V65" s="493">
        <f>V61*地域経済性分析・初期条件!$Q$9</f>
        <v>0</v>
      </c>
      <c r="W65" s="493">
        <f>W61*地域経済性分析・初期条件!$Q$9</f>
        <v>0</v>
      </c>
      <c r="X65" s="493">
        <f>X61*地域経済性分析・初期条件!$Q$9</f>
        <v>0</v>
      </c>
      <c r="Y65" s="493">
        <f>Y61*地域経済性分析・初期条件!$Q$9</f>
        <v>0</v>
      </c>
      <c r="Z65" s="493">
        <f>Z61*地域経済性分析・初期条件!$Q$9</f>
        <v>0</v>
      </c>
      <c r="AA65" s="493">
        <f>AA61*地域経済性分析・初期条件!$Q$9</f>
        <v>0</v>
      </c>
      <c r="AB65" s="493">
        <f>AB61*地域経済性分析・初期条件!$Q$9</f>
        <v>0</v>
      </c>
      <c r="AC65" s="493">
        <f>AC61*地域経済性分析・初期条件!$Q$9</f>
        <v>0</v>
      </c>
      <c r="AD65" s="493">
        <f>AD61*地域経済性分析・初期条件!$Q$9</f>
        <v>0</v>
      </c>
      <c r="AE65" s="493">
        <f>AE61*地域経済性分析・初期条件!$Q$9</f>
        <v>0</v>
      </c>
      <c r="AF65" s="493">
        <f>AF61*地域経済性分析・初期条件!$Q$9</f>
        <v>0</v>
      </c>
      <c r="AG65" s="493">
        <f>AG61*地域経済性分析・初期条件!$Q$9</f>
        <v>0</v>
      </c>
      <c r="AH65" s="493">
        <f>AH61*地域経済性分析・初期条件!$Q$9</f>
        <v>0</v>
      </c>
      <c r="AI65" s="535">
        <f t="shared" si="53"/>
        <v>916007.16010340198</v>
      </c>
      <c r="AJ65" s="535">
        <f t="shared" si="54"/>
        <v>916007.16010340198</v>
      </c>
      <c r="AK65" s="497">
        <f t="shared" si="55"/>
        <v>916007.16010340198</v>
      </c>
    </row>
    <row r="66" spans="1:37" ht="11.5" x14ac:dyDescent="0.25">
      <c r="A66" s="533" t="str">
        <f>A60&amp;B66</f>
        <v>はん用機械器具製造業従業員の可処分所得（一次）</v>
      </c>
      <c r="B66" s="425" t="s">
        <v>556</v>
      </c>
      <c r="C66" s="448" t="s">
        <v>33</v>
      </c>
      <c r="D66" s="493">
        <f>D61*地域経済性分析・初期条件!$H$9</f>
        <v>10530683.134192122</v>
      </c>
      <c r="E66" s="493">
        <f>E61*地域経済性分析・初期条件!$H$9</f>
        <v>0</v>
      </c>
      <c r="F66" s="493">
        <f>F61*地域経済性分析・初期条件!$H$9</f>
        <v>0</v>
      </c>
      <c r="G66" s="493">
        <f>G61*地域経済性分析・初期条件!$H$9</f>
        <v>0</v>
      </c>
      <c r="H66" s="493">
        <f>H61*地域経済性分析・初期条件!$H$9</f>
        <v>0</v>
      </c>
      <c r="I66" s="493">
        <f>I61*地域経済性分析・初期条件!$H$9</f>
        <v>0</v>
      </c>
      <c r="J66" s="493">
        <f>J61*地域経済性分析・初期条件!$H$9</f>
        <v>0</v>
      </c>
      <c r="K66" s="493">
        <f>K61*地域経済性分析・初期条件!$H$9</f>
        <v>0</v>
      </c>
      <c r="L66" s="493">
        <f>L61*地域経済性分析・初期条件!$H$9</f>
        <v>0</v>
      </c>
      <c r="M66" s="493">
        <f>M61*地域経済性分析・初期条件!$H$9</f>
        <v>0</v>
      </c>
      <c r="N66" s="493">
        <f>N61*地域経済性分析・初期条件!$H$9</f>
        <v>0</v>
      </c>
      <c r="O66" s="493">
        <f>O61*地域経済性分析・初期条件!$H$9</f>
        <v>0</v>
      </c>
      <c r="P66" s="493">
        <f>P61*地域経済性分析・初期条件!$H$9</f>
        <v>0</v>
      </c>
      <c r="Q66" s="493">
        <f>Q61*地域経済性分析・初期条件!$H$9</f>
        <v>0</v>
      </c>
      <c r="R66" s="493">
        <f>R61*地域経済性分析・初期条件!$H$9</f>
        <v>0</v>
      </c>
      <c r="S66" s="493">
        <f>S61*地域経済性分析・初期条件!$H$9</f>
        <v>0</v>
      </c>
      <c r="T66" s="493">
        <f>T61*地域経済性分析・初期条件!$H$9</f>
        <v>0</v>
      </c>
      <c r="U66" s="493">
        <f>U61*地域経済性分析・初期条件!$H$9</f>
        <v>0</v>
      </c>
      <c r="V66" s="493">
        <f>V61*地域経済性分析・初期条件!$H$9</f>
        <v>0</v>
      </c>
      <c r="W66" s="493">
        <f>W61*地域経済性分析・初期条件!$H$9</f>
        <v>0</v>
      </c>
      <c r="X66" s="493">
        <f>X61*地域経済性分析・初期条件!$H$9</f>
        <v>0</v>
      </c>
      <c r="Y66" s="493">
        <f>Y61*地域経済性分析・初期条件!$H$9</f>
        <v>0</v>
      </c>
      <c r="Z66" s="493">
        <f>Z61*地域経済性分析・初期条件!$H$9</f>
        <v>0</v>
      </c>
      <c r="AA66" s="493">
        <f>AA61*地域経済性分析・初期条件!$H$9</f>
        <v>0</v>
      </c>
      <c r="AB66" s="493">
        <f>AB61*地域経済性分析・初期条件!$H$9</f>
        <v>0</v>
      </c>
      <c r="AC66" s="493">
        <f>AC61*地域経済性分析・初期条件!$H$9</f>
        <v>0</v>
      </c>
      <c r="AD66" s="493">
        <f>AD61*地域経済性分析・初期条件!$H$9</f>
        <v>0</v>
      </c>
      <c r="AE66" s="493">
        <f>AE61*地域経済性分析・初期条件!$H$9</f>
        <v>0</v>
      </c>
      <c r="AF66" s="493">
        <f>AF61*地域経済性分析・初期条件!$H$9</f>
        <v>0</v>
      </c>
      <c r="AG66" s="493">
        <f>AG61*地域経済性分析・初期条件!$H$9</f>
        <v>0</v>
      </c>
      <c r="AH66" s="493">
        <f>AH61*地域経済性分析・初期条件!$H$9</f>
        <v>0</v>
      </c>
      <c r="AI66" s="535">
        <f t="shared" si="53"/>
        <v>10530683.134192122</v>
      </c>
      <c r="AJ66" s="535">
        <f t="shared" si="54"/>
        <v>10530683.134192122</v>
      </c>
      <c r="AK66" s="497">
        <f t="shared" si="55"/>
        <v>10530683.134192122</v>
      </c>
    </row>
    <row r="67" spans="1:37" ht="11.5" x14ac:dyDescent="0.25">
      <c r="A67" s="533" t="str">
        <f>A60&amp;B67</f>
        <v>はん用機械器具製造業企業の税引後利益（一次）</v>
      </c>
      <c r="B67" s="425" t="s">
        <v>557</v>
      </c>
      <c r="C67" s="448" t="s">
        <v>251</v>
      </c>
      <c r="D67" s="493">
        <f>D61*地域経済性分析・初期条件!$I$9</f>
        <v>4524051.5025986433</v>
      </c>
      <c r="E67" s="493">
        <f>E61*地域経済性分析・初期条件!$I$9</f>
        <v>0</v>
      </c>
      <c r="F67" s="493">
        <f>F61*地域経済性分析・初期条件!$I$9</f>
        <v>0</v>
      </c>
      <c r="G67" s="493">
        <f>G61*地域経済性分析・初期条件!$I$9</f>
        <v>0</v>
      </c>
      <c r="H67" s="493">
        <f>H61*地域経済性分析・初期条件!$I$9</f>
        <v>0</v>
      </c>
      <c r="I67" s="493">
        <f>I61*地域経済性分析・初期条件!$I$9</f>
        <v>0</v>
      </c>
      <c r="J67" s="493">
        <f>J61*地域経済性分析・初期条件!$I$9</f>
        <v>0</v>
      </c>
      <c r="K67" s="493">
        <f>K61*地域経済性分析・初期条件!$I$9</f>
        <v>0</v>
      </c>
      <c r="L67" s="493">
        <f>L61*地域経済性分析・初期条件!$I$9</f>
        <v>0</v>
      </c>
      <c r="M67" s="493">
        <f>M61*地域経済性分析・初期条件!$I$9</f>
        <v>0</v>
      </c>
      <c r="N67" s="493">
        <f>N61*地域経済性分析・初期条件!$I$9</f>
        <v>0</v>
      </c>
      <c r="O67" s="493">
        <f>O61*地域経済性分析・初期条件!$I$9</f>
        <v>0</v>
      </c>
      <c r="P67" s="493">
        <f>P61*地域経済性分析・初期条件!$I$9</f>
        <v>0</v>
      </c>
      <c r="Q67" s="493">
        <f>Q61*地域経済性分析・初期条件!$I$9</f>
        <v>0</v>
      </c>
      <c r="R67" s="493">
        <f>R61*地域経済性分析・初期条件!$I$9</f>
        <v>0</v>
      </c>
      <c r="S67" s="493">
        <f>S61*地域経済性分析・初期条件!$I$9</f>
        <v>0</v>
      </c>
      <c r="T67" s="493">
        <f>T61*地域経済性分析・初期条件!$I$9</f>
        <v>0</v>
      </c>
      <c r="U67" s="493">
        <f>U61*地域経済性分析・初期条件!$I$9</f>
        <v>0</v>
      </c>
      <c r="V67" s="493">
        <f>V61*地域経済性分析・初期条件!$I$9</f>
        <v>0</v>
      </c>
      <c r="W67" s="493">
        <f>W61*地域経済性分析・初期条件!$I$9</f>
        <v>0</v>
      </c>
      <c r="X67" s="493">
        <f>X61*地域経済性分析・初期条件!$I$9</f>
        <v>0</v>
      </c>
      <c r="Y67" s="493">
        <f>Y61*地域経済性分析・初期条件!$I$9</f>
        <v>0</v>
      </c>
      <c r="Z67" s="493">
        <f>Z61*地域経済性分析・初期条件!$I$9</f>
        <v>0</v>
      </c>
      <c r="AA67" s="493">
        <f>AA61*地域経済性分析・初期条件!$I$9</f>
        <v>0</v>
      </c>
      <c r="AB67" s="493">
        <f>AB61*地域経済性分析・初期条件!$I$9</f>
        <v>0</v>
      </c>
      <c r="AC67" s="493">
        <f>AC61*地域経済性分析・初期条件!$I$9</f>
        <v>0</v>
      </c>
      <c r="AD67" s="493">
        <f>AD61*地域経済性分析・初期条件!$I$9</f>
        <v>0</v>
      </c>
      <c r="AE67" s="493">
        <f>AE61*地域経済性分析・初期条件!$I$9</f>
        <v>0</v>
      </c>
      <c r="AF67" s="493">
        <f>AF61*地域経済性分析・初期条件!$I$9</f>
        <v>0</v>
      </c>
      <c r="AG67" s="493">
        <f>AG61*地域経済性分析・初期条件!$I$9</f>
        <v>0</v>
      </c>
      <c r="AH67" s="493">
        <f>AH61*地域経済性分析・初期条件!$I$9</f>
        <v>0</v>
      </c>
      <c r="AI67" s="535">
        <f t="shared" si="53"/>
        <v>4524051.5025986433</v>
      </c>
      <c r="AJ67" s="535">
        <f t="shared" si="54"/>
        <v>4524051.5025986433</v>
      </c>
      <c r="AK67" s="497">
        <f t="shared" si="55"/>
        <v>4524051.5025986433</v>
      </c>
    </row>
    <row r="68" spans="1:37" ht="11.5" x14ac:dyDescent="0.25">
      <c r="A68" s="533" t="str">
        <f>A60&amp;B68</f>
        <v>はん用機械器具製造業都道府県税収（一次）</v>
      </c>
      <c r="B68" s="425" t="s">
        <v>558</v>
      </c>
      <c r="C68" s="448" t="s">
        <v>251</v>
      </c>
      <c r="D68" s="493">
        <f>D61*地域経済性分析・初期条件!$J$9</f>
        <v>1522711.0586123117</v>
      </c>
      <c r="E68" s="493">
        <f>E61*地域経済性分析・初期条件!$J$9</f>
        <v>0</v>
      </c>
      <c r="F68" s="493">
        <f>F61*地域経済性分析・初期条件!$J$9</f>
        <v>0</v>
      </c>
      <c r="G68" s="493">
        <f>G61*地域経済性分析・初期条件!$J$9</f>
        <v>0</v>
      </c>
      <c r="H68" s="493">
        <f>H61*地域経済性分析・初期条件!$J$9</f>
        <v>0</v>
      </c>
      <c r="I68" s="493">
        <f>I61*地域経済性分析・初期条件!$J$9</f>
        <v>0</v>
      </c>
      <c r="J68" s="493">
        <f>J61*地域経済性分析・初期条件!$J$9</f>
        <v>0</v>
      </c>
      <c r="K68" s="493">
        <f>K61*地域経済性分析・初期条件!$J$9</f>
        <v>0</v>
      </c>
      <c r="L68" s="493">
        <f>L61*地域経済性分析・初期条件!$J$9</f>
        <v>0</v>
      </c>
      <c r="M68" s="493">
        <f>M61*地域経済性分析・初期条件!$J$9</f>
        <v>0</v>
      </c>
      <c r="N68" s="493">
        <f>N61*地域経済性分析・初期条件!$J$9</f>
        <v>0</v>
      </c>
      <c r="O68" s="493">
        <f>O61*地域経済性分析・初期条件!$J$9</f>
        <v>0</v>
      </c>
      <c r="P68" s="493">
        <f>P61*地域経済性分析・初期条件!$J$9</f>
        <v>0</v>
      </c>
      <c r="Q68" s="493">
        <f>Q61*地域経済性分析・初期条件!$J$9</f>
        <v>0</v>
      </c>
      <c r="R68" s="493">
        <f>R61*地域経済性分析・初期条件!$J$9</f>
        <v>0</v>
      </c>
      <c r="S68" s="493">
        <f>S61*地域経済性分析・初期条件!$J$9</f>
        <v>0</v>
      </c>
      <c r="T68" s="493">
        <f>T61*地域経済性分析・初期条件!$J$9</f>
        <v>0</v>
      </c>
      <c r="U68" s="493">
        <f>U61*地域経済性分析・初期条件!$J$9</f>
        <v>0</v>
      </c>
      <c r="V68" s="493">
        <f>V61*地域経済性分析・初期条件!$J$9</f>
        <v>0</v>
      </c>
      <c r="W68" s="493">
        <f>W61*地域経済性分析・初期条件!$J$9</f>
        <v>0</v>
      </c>
      <c r="X68" s="493">
        <f>X61*地域経済性分析・初期条件!$J$9</f>
        <v>0</v>
      </c>
      <c r="Y68" s="493">
        <f>Y61*地域経済性分析・初期条件!$J$9</f>
        <v>0</v>
      </c>
      <c r="Z68" s="493">
        <f>Z61*地域経済性分析・初期条件!$J$9</f>
        <v>0</v>
      </c>
      <c r="AA68" s="493">
        <f>AA61*地域経済性分析・初期条件!$J$9</f>
        <v>0</v>
      </c>
      <c r="AB68" s="493">
        <f>AB61*地域経済性分析・初期条件!$J$9</f>
        <v>0</v>
      </c>
      <c r="AC68" s="493">
        <f>AC61*地域経済性分析・初期条件!$J$9</f>
        <v>0</v>
      </c>
      <c r="AD68" s="493">
        <f>AD61*地域経済性分析・初期条件!$J$9</f>
        <v>0</v>
      </c>
      <c r="AE68" s="493">
        <f>AE61*地域経済性分析・初期条件!$J$9</f>
        <v>0</v>
      </c>
      <c r="AF68" s="493">
        <f>AF61*地域経済性分析・初期条件!$J$9</f>
        <v>0</v>
      </c>
      <c r="AG68" s="493">
        <f>AG61*地域経済性分析・初期条件!$J$9</f>
        <v>0</v>
      </c>
      <c r="AH68" s="493">
        <f>AH61*地域経済性分析・初期条件!$J$9</f>
        <v>0</v>
      </c>
      <c r="AI68" s="535">
        <f t="shared" si="53"/>
        <v>1522711.0586123117</v>
      </c>
      <c r="AJ68" s="535">
        <f t="shared" si="54"/>
        <v>1522711.0586123117</v>
      </c>
      <c r="AK68" s="497">
        <f t="shared" si="55"/>
        <v>1522711.0586123117</v>
      </c>
    </row>
    <row r="69" spans="1:37" ht="11.5" x14ac:dyDescent="0.25">
      <c r="A69" s="533" t="str">
        <f>A60&amp;B69</f>
        <v>はん用機械器具製造業市町村税収（一次）</v>
      </c>
      <c r="B69" s="425" t="s">
        <v>559</v>
      </c>
      <c r="C69" s="449" t="s">
        <v>251</v>
      </c>
      <c r="D69" s="493">
        <f>D61*地域経済性分析・初期条件!$K$9</f>
        <v>689994.84289702168</v>
      </c>
      <c r="E69" s="493">
        <f>E61*地域経済性分析・初期条件!$K$9</f>
        <v>0</v>
      </c>
      <c r="F69" s="493">
        <f>F61*地域経済性分析・初期条件!$K$9</f>
        <v>0</v>
      </c>
      <c r="G69" s="493">
        <f>G61*地域経済性分析・初期条件!$K$9</f>
        <v>0</v>
      </c>
      <c r="H69" s="493">
        <f>H61*地域経済性分析・初期条件!$K$9</f>
        <v>0</v>
      </c>
      <c r="I69" s="493">
        <f>I61*地域経済性分析・初期条件!$K$9</f>
        <v>0</v>
      </c>
      <c r="J69" s="493">
        <f>J61*地域経済性分析・初期条件!$K$9</f>
        <v>0</v>
      </c>
      <c r="K69" s="493">
        <f>K61*地域経済性分析・初期条件!$K$9</f>
        <v>0</v>
      </c>
      <c r="L69" s="493">
        <f>L61*地域経済性分析・初期条件!$K$9</f>
        <v>0</v>
      </c>
      <c r="M69" s="493">
        <f>M61*地域経済性分析・初期条件!$K$9</f>
        <v>0</v>
      </c>
      <c r="N69" s="493">
        <f>N61*地域経済性分析・初期条件!$K$9</f>
        <v>0</v>
      </c>
      <c r="O69" s="493">
        <f>O61*地域経済性分析・初期条件!$K$9</f>
        <v>0</v>
      </c>
      <c r="P69" s="493">
        <f>P61*地域経済性分析・初期条件!$K$9</f>
        <v>0</v>
      </c>
      <c r="Q69" s="493">
        <f>Q61*地域経済性分析・初期条件!$K$9</f>
        <v>0</v>
      </c>
      <c r="R69" s="493">
        <f>R61*地域経済性分析・初期条件!$K$9</f>
        <v>0</v>
      </c>
      <c r="S69" s="493">
        <f>S61*地域経済性分析・初期条件!$K$9</f>
        <v>0</v>
      </c>
      <c r="T69" s="493">
        <f>T61*地域経済性分析・初期条件!$K$9</f>
        <v>0</v>
      </c>
      <c r="U69" s="493">
        <f>U61*地域経済性分析・初期条件!$K$9</f>
        <v>0</v>
      </c>
      <c r="V69" s="493">
        <f>V61*地域経済性分析・初期条件!$K$9</f>
        <v>0</v>
      </c>
      <c r="W69" s="493">
        <f>W61*地域経済性分析・初期条件!$K$9</f>
        <v>0</v>
      </c>
      <c r="X69" s="493">
        <f>X61*地域経済性分析・初期条件!$K$9</f>
        <v>0</v>
      </c>
      <c r="Y69" s="493">
        <f>Y61*地域経済性分析・初期条件!$K$9</f>
        <v>0</v>
      </c>
      <c r="Z69" s="493">
        <f>Z61*地域経済性分析・初期条件!$K$9</f>
        <v>0</v>
      </c>
      <c r="AA69" s="493">
        <f>AA61*地域経済性分析・初期条件!$K$9</f>
        <v>0</v>
      </c>
      <c r="AB69" s="493">
        <f>AB61*地域経済性分析・初期条件!$K$9</f>
        <v>0</v>
      </c>
      <c r="AC69" s="493">
        <f>AC61*地域経済性分析・初期条件!$K$9</f>
        <v>0</v>
      </c>
      <c r="AD69" s="493">
        <f>AD61*地域経済性分析・初期条件!$K$9</f>
        <v>0</v>
      </c>
      <c r="AE69" s="493">
        <f>AE61*地域経済性分析・初期条件!$K$9</f>
        <v>0</v>
      </c>
      <c r="AF69" s="493">
        <f>AF61*地域経済性分析・初期条件!$K$9</f>
        <v>0</v>
      </c>
      <c r="AG69" s="493">
        <f>AG61*地域経済性分析・初期条件!$K$9</f>
        <v>0</v>
      </c>
      <c r="AH69" s="493">
        <f>AH61*地域経済性分析・初期条件!$K$9</f>
        <v>0</v>
      </c>
      <c r="AI69" s="535">
        <f t="shared" si="53"/>
        <v>689994.84289702168</v>
      </c>
      <c r="AJ69" s="535">
        <f t="shared" si="54"/>
        <v>689994.84289702168</v>
      </c>
      <c r="AK69" s="497">
        <f t="shared" si="55"/>
        <v>689994.84289702168</v>
      </c>
    </row>
    <row r="70" spans="1:37" ht="11.5" x14ac:dyDescent="0.25">
      <c r="A70" s="533"/>
      <c r="B70" s="425" t="s">
        <v>561</v>
      </c>
      <c r="C70" s="449" t="s">
        <v>560</v>
      </c>
      <c r="D70" s="493">
        <f>D61*地域経済性分析・初期条件!$L$9</f>
        <v>6046887.2126864735</v>
      </c>
      <c r="E70" s="493">
        <f>E61*地域経済性分析・初期条件!$L$9</f>
        <v>0</v>
      </c>
      <c r="F70" s="493">
        <f>F61*地域経済性分析・初期条件!$L$9</f>
        <v>0</v>
      </c>
      <c r="G70" s="493">
        <f>G61*地域経済性分析・初期条件!$L$9</f>
        <v>0</v>
      </c>
      <c r="H70" s="493">
        <f>H61*地域経済性分析・初期条件!$L$9</f>
        <v>0</v>
      </c>
      <c r="I70" s="493">
        <f>I61*地域経済性分析・初期条件!$L$9</f>
        <v>0</v>
      </c>
      <c r="J70" s="493">
        <f>J61*地域経済性分析・初期条件!$L$9</f>
        <v>0</v>
      </c>
      <c r="K70" s="493">
        <f>K61*地域経済性分析・初期条件!$L$9</f>
        <v>0</v>
      </c>
      <c r="L70" s="493">
        <f>L61*地域経済性分析・初期条件!$L$9</f>
        <v>0</v>
      </c>
      <c r="M70" s="493">
        <f>M61*地域経済性分析・初期条件!$L$9</f>
        <v>0</v>
      </c>
      <c r="N70" s="493">
        <f>N61*地域経済性分析・初期条件!$L$9</f>
        <v>0</v>
      </c>
      <c r="O70" s="493">
        <f>O61*地域経済性分析・初期条件!$L$9</f>
        <v>0</v>
      </c>
      <c r="P70" s="493">
        <f>P61*地域経済性分析・初期条件!$L$9</f>
        <v>0</v>
      </c>
      <c r="Q70" s="493">
        <f>Q61*地域経済性分析・初期条件!$L$9</f>
        <v>0</v>
      </c>
      <c r="R70" s="493">
        <f>R61*地域経済性分析・初期条件!$L$9</f>
        <v>0</v>
      </c>
      <c r="S70" s="493">
        <f>S61*地域経済性分析・初期条件!$L$9</f>
        <v>0</v>
      </c>
      <c r="T70" s="493">
        <f>T61*地域経済性分析・初期条件!$L$9</f>
        <v>0</v>
      </c>
      <c r="U70" s="493">
        <f>U61*地域経済性分析・初期条件!$L$9</f>
        <v>0</v>
      </c>
      <c r="V70" s="493">
        <f>V61*地域経済性分析・初期条件!$L$9</f>
        <v>0</v>
      </c>
      <c r="W70" s="493">
        <f>W61*地域経済性分析・初期条件!$L$9</f>
        <v>0</v>
      </c>
      <c r="X70" s="493">
        <f>X61*地域経済性分析・初期条件!$L$9</f>
        <v>0</v>
      </c>
      <c r="Y70" s="493">
        <f>Y61*地域経済性分析・初期条件!$L$9</f>
        <v>0</v>
      </c>
      <c r="Z70" s="493">
        <f>Z61*地域経済性分析・初期条件!$L$9</f>
        <v>0</v>
      </c>
      <c r="AA70" s="493">
        <f>AA61*地域経済性分析・初期条件!$L$9</f>
        <v>0</v>
      </c>
      <c r="AB70" s="493">
        <f>AB61*地域経済性分析・初期条件!$L$9</f>
        <v>0</v>
      </c>
      <c r="AC70" s="493">
        <f>AC61*地域経済性分析・初期条件!$L$9</f>
        <v>0</v>
      </c>
      <c r="AD70" s="493">
        <f>AD61*地域経済性分析・初期条件!$L$9</f>
        <v>0</v>
      </c>
      <c r="AE70" s="493">
        <f>AE61*地域経済性分析・初期条件!$L$9</f>
        <v>0</v>
      </c>
      <c r="AF70" s="493">
        <f>AF61*地域経済性分析・初期条件!$L$9</f>
        <v>0</v>
      </c>
      <c r="AG70" s="493">
        <f>AG61*地域経済性分析・初期条件!$L$9</f>
        <v>0</v>
      </c>
      <c r="AH70" s="493">
        <f>AH61*地域経済性分析・初期条件!$L$9</f>
        <v>0</v>
      </c>
      <c r="AI70" s="535">
        <f>SUM(D70:N70)</f>
        <v>6046887.2126864735</v>
      </c>
      <c r="AJ70" s="535">
        <f>SUM(D70:X70)</f>
        <v>6046887.2126864735</v>
      </c>
      <c r="AK70" s="497">
        <f>SUM(D70:AH70)</f>
        <v>6046887.2126864735</v>
      </c>
    </row>
    <row r="71" spans="1:37" ht="11.5" x14ac:dyDescent="0.25">
      <c r="A71" s="533"/>
      <c r="B71" s="425" t="s">
        <v>562</v>
      </c>
      <c r="C71" s="449" t="s">
        <v>560</v>
      </c>
      <c r="D71" s="493">
        <f>D61*地域経済性分析・初期条件!$M$9</f>
        <v>5753869.4726008093</v>
      </c>
      <c r="E71" s="493">
        <f>E61*地域経済性分析・初期条件!$M$9</f>
        <v>0</v>
      </c>
      <c r="F71" s="493">
        <f>F61*地域経済性分析・初期条件!$M$9</f>
        <v>0</v>
      </c>
      <c r="G71" s="493">
        <f>G61*地域経済性分析・初期条件!$M$9</f>
        <v>0</v>
      </c>
      <c r="H71" s="493">
        <f>H61*地域経済性分析・初期条件!$M$9</f>
        <v>0</v>
      </c>
      <c r="I71" s="493">
        <f>I61*地域経済性分析・初期条件!$M$9</f>
        <v>0</v>
      </c>
      <c r="J71" s="493">
        <f>J61*地域経済性分析・初期条件!$M$9</f>
        <v>0</v>
      </c>
      <c r="K71" s="493">
        <f>K61*地域経済性分析・初期条件!$M$9</f>
        <v>0</v>
      </c>
      <c r="L71" s="493">
        <f>L61*地域経済性分析・初期条件!$M$9</f>
        <v>0</v>
      </c>
      <c r="M71" s="493">
        <f>M61*地域経済性分析・初期条件!$M$9</f>
        <v>0</v>
      </c>
      <c r="N71" s="493">
        <f>N61*地域経済性分析・初期条件!$M$9</f>
        <v>0</v>
      </c>
      <c r="O71" s="493">
        <f>O61*地域経済性分析・初期条件!$M$9</f>
        <v>0</v>
      </c>
      <c r="P71" s="493">
        <f>P61*地域経済性分析・初期条件!$M$9</f>
        <v>0</v>
      </c>
      <c r="Q71" s="493">
        <f>Q61*地域経済性分析・初期条件!$M$9</f>
        <v>0</v>
      </c>
      <c r="R71" s="493">
        <f>R61*地域経済性分析・初期条件!$M$9</f>
        <v>0</v>
      </c>
      <c r="S71" s="493">
        <f>S61*地域経済性分析・初期条件!$M$9</f>
        <v>0</v>
      </c>
      <c r="T71" s="493">
        <f>T61*地域経済性分析・初期条件!$M$9</f>
        <v>0</v>
      </c>
      <c r="U71" s="493">
        <f>U61*地域経済性分析・初期条件!$M$9</f>
        <v>0</v>
      </c>
      <c r="V71" s="493">
        <f>V61*地域経済性分析・初期条件!$M$9</f>
        <v>0</v>
      </c>
      <c r="W71" s="493">
        <f>W61*地域経済性分析・初期条件!$M$9</f>
        <v>0</v>
      </c>
      <c r="X71" s="493">
        <f>X61*地域経済性分析・初期条件!$M$9</f>
        <v>0</v>
      </c>
      <c r="Y71" s="493">
        <f>Y61*地域経済性分析・初期条件!$M$9</f>
        <v>0</v>
      </c>
      <c r="Z71" s="493">
        <f>Z61*地域経済性分析・初期条件!$M$9</f>
        <v>0</v>
      </c>
      <c r="AA71" s="493">
        <f>AA61*地域経済性分析・初期条件!$M$9</f>
        <v>0</v>
      </c>
      <c r="AB71" s="493">
        <f>AB61*地域経済性分析・初期条件!$M$9</f>
        <v>0</v>
      </c>
      <c r="AC71" s="493">
        <f>AC61*地域経済性分析・初期条件!$M$9</f>
        <v>0</v>
      </c>
      <c r="AD71" s="493">
        <f>AD61*地域経済性分析・初期条件!$M$9</f>
        <v>0</v>
      </c>
      <c r="AE71" s="493">
        <f>AE61*地域経済性分析・初期条件!$M$9</f>
        <v>0</v>
      </c>
      <c r="AF71" s="493">
        <f>AF61*地域経済性分析・初期条件!$M$9</f>
        <v>0</v>
      </c>
      <c r="AG71" s="493">
        <f>AG61*地域経済性分析・初期条件!$M$9</f>
        <v>0</v>
      </c>
      <c r="AH71" s="493">
        <f>AH61*地域経済性分析・初期条件!$M$9</f>
        <v>0</v>
      </c>
      <c r="AI71" s="535">
        <f>SUM(D71:N71)</f>
        <v>5753869.4726008093</v>
      </c>
      <c r="AJ71" s="535">
        <f>SUM(D71:X71)</f>
        <v>5753869.4726008093</v>
      </c>
      <c r="AK71" s="497">
        <f>SUM(D71:AH71)</f>
        <v>5753869.4726008093</v>
      </c>
    </row>
    <row r="72" spans="1:37" ht="11.5" x14ac:dyDescent="0.25">
      <c r="A72" s="533"/>
      <c r="B72" s="425" t="s">
        <v>563</v>
      </c>
      <c r="C72" s="449" t="s">
        <v>560</v>
      </c>
      <c r="D72" s="493">
        <f>D61*地域経済性分析・初期条件!$N$9</f>
        <v>1291021.6212688165</v>
      </c>
      <c r="E72" s="493">
        <f>E61*地域経済性分析・初期条件!$N$9</f>
        <v>0</v>
      </c>
      <c r="F72" s="493">
        <f>F61*地域経済性分析・初期条件!$N$9</f>
        <v>0</v>
      </c>
      <c r="G72" s="493">
        <f>G61*地域経済性分析・初期条件!$N$9</f>
        <v>0</v>
      </c>
      <c r="H72" s="493">
        <f>H61*地域経済性分析・初期条件!$N$9</f>
        <v>0</v>
      </c>
      <c r="I72" s="493">
        <f>I61*地域経済性分析・初期条件!$N$9</f>
        <v>0</v>
      </c>
      <c r="J72" s="493">
        <f>J61*地域経済性分析・初期条件!$N$9</f>
        <v>0</v>
      </c>
      <c r="K72" s="493">
        <f>K61*地域経済性分析・初期条件!$N$9</f>
        <v>0</v>
      </c>
      <c r="L72" s="493">
        <f>L61*地域経済性分析・初期条件!$N$9</f>
        <v>0</v>
      </c>
      <c r="M72" s="493">
        <f>M61*地域経済性分析・初期条件!$N$9</f>
        <v>0</v>
      </c>
      <c r="N72" s="493">
        <f>N61*地域経済性分析・初期条件!$N$9</f>
        <v>0</v>
      </c>
      <c r="O72" s="493">
        <f>O61*地域経済性分析・初期条件!$N$9</f>
        <v>0</v>
      </c>
      <c r="P72" s="493">
        <f>P61*地域経済性分析・初期条件!$N$9</f>
        <v>0</v>
      </c>
      <c r="Q72" s="493">
        <f>Q61*地域経済性分析・初期条件!$N$9</f>
        <v>0</v>
      </c>
      <c r="R72" s="493">
        <f>R61*地域経済性分析・初期条件!$N$9</f>
        <v>0</v>
      </c>
      <c r="S72" s="493">
        <f>S61*地域経済性分析・初期条件!$N$9</f>
        <v>0</v>
      </c>
      <c r="T72" s="493">
        <f>T61*地域経済性分析・初期条件!$N$9</f>
        <v>0</v>
      </c>
      <c r="U72" s="493">
        <f>U61*地域経済性分析・初期条件!$N$9</f>
        <v>0</v>
      </c>
      <c r="V72" s="493">
        <f>V61*地域経済性分析・初期条件!$N$9</f>
        <v>0</v>
      </c>
      <c r="W72" s="493">
        <f>W61*地域経済性分析・初期条件!$N$9</f>
        <v>0</v>
      </c>
      <c r="X72" s="493">
        <f>X61*地域経済性分析・初期条件!$N$9</f>
        <v>0</v>
      </c>
      <c r="Y72" s="493">
        <f>Y61*地域経済性分析・初期条件!$N$9</f>
        <v>0</v>
      </c>
      <c r="Z72" s="493">
        <f>Z61*地域経済性分析・初期条件!$N$9</f>
        <v>0</v>
      </c>
      <c r="AA72" s="493">
        <f>AA61*地域経済性分析・初期条件!$N$9</f>
        <v>0</v>
      </c>
      <c r="AB72" s="493">
        <f>AB61*地域経済性分析・初期条件!$N$9</f>
        <v>0</v>
      </c>
      <c r="AC72" s="493">
        <f>AC61*地域経済性分析・初期条件!$N$9</f>
        <v>0</v>
      </c>
      <c r="AD72" s="493">
        <f>AD61*地域経済性分析・初期条件!$N$9</f>
        <v>0</v>
      </c>
      <c r="AE72" s="493">
        <f>AE61*地域経済性分析・初期条件!$N$9</f>
        <v>0</v>
      </c>
      <c r="AF72" s="493">
        <f>AF61*地域経済性分析・初期条件!$N$9</f>
        <v>0</v>
      </c>
      <c r="AG72" s="493">
        <f>AG61*地域経済性分析・初期条件!$N$9</f>
        <v>0</v>
      </c>
      <c r="AH72" s="493">
        <f>AH61*地域経済性分析・初期条件!$N$9</f>
        <v>0</v>
      </c>
      <c r="AI72" s="535">
        <f>SUM(D72:N72)</f>
        <v>1291021.6212688165</v>
      </c>
      <c r="AJ72" s="535">
        <f>SUM(D72:X72)</f>
        <v>1291021.6212688165</v>
      </c>
      <c r="AK72" s="497">
        <f>SUM(D72:AH72)</f>
        <v>1291021.6212688165</v>
      </c>
    </row>
    <row r="73" spans="1:37" ht="11.5" x14ac:dyDescent="0.25">
      <c r="A73" s="533"/>
      <c r="B73" s="425" t="s">
        <v>564</v>
      </c>
      <c r="C73" s="449" t="s">
        <v>560</v>
      </c>
      <c r="D73" s="493">
        <f>D61*地域経済性分析・初期条件!$O$9</f>
        <v>444624.59359387332</v>
      </c>
      <c r="E73" s="493">
        <f>E61*地域経済性分析・初期条件!$O$9</f>
        <v>0</v>
      </c>
      <c r="F73" s="493">
        <f>F61*地域経済性分析・初期条件!$O$9</f>
        <v>0</v>
      </c>
      <c r="G73" s="493">
        <f>G61*地域経済性分析・初期条件!$O$9</f>
        <v>0</v>
      </c>
      <c r="H73" s="493">
        <f>H61*地域経済性分析・初期条件!$O$9</f>
        <v>0</v>
      </c>
      <c r="I73" s="493">
        <f>I61*地域経済性分析・初期条件!$O$9</f>
        <v>0</v>
      </c>
      <c r="J73" s="493">
        <f>J61*地域経済性分析・初期条件!$O$9</f>
        <v>0</v>
      </c>
      <c r="K73" s="493">
        <f>K61*地域経済性分析・初期条件!$O$9</f>
        <v>0</v>
      </c>
      <c r="L73" s="493">
        <f>L61*地域経済性分析・初期条件!$O$9</f>
        <v>0</v>
      </c>
      <c r="M73" s="493">
        <f>M61*地域経済性分析・初期条件!$O$9</f>
        <v>0</v>
      </c>
      <c r="N73" s="493">
        <f>N61*地域経済性分析・初期条件!$O$9</f>
        <v>0</v>
      </c>
      <c r="O73" s="493">
        <f>O61*地域経済性分析・初期条件!$O$9</f>
        <v>0</v>
      </c>
      <c r="P73" s="493">
        <f>P61*地域経済性分析・初期条件!$O$9</f>
        <v>0</v>
      </c>
      <c r="Q73" s="493">
        <f>Q61*地域経済性分析・初期条件!$O$9</f>
        <v>0</v>
      </c>
      <c r="R73" s="493">
        <f>R61*地域経済性分析・初期条件!$O$9</f>
        <v>0</v>
      </c>
      <c r="S73" s="493">
        <f>S61*地域経済性分析・初期条件!$O$9</f>
        <v>0</v>
      </c>
      <c r="T73" s="493">
        <f>T61*地域経済性分析・初期条件!$O$9</f>
        <v>0</v>
      </c>
      <c r="U73" s="493">
        <f>U61*地域経済性分析・初期条件!$O$9</f>
        <v>0</v>
      </c>
      <c r="V73" s="493">
        <f>V61*地域経済性分析・初期条件!$O$9</f>
        <v>0</v>
      </c>
      <c r="W73" s="493">
        <f>W61*地域経済性分析・初期条件!$O$9</f>
        <v>0</v>
      </c>
      <c r="X73" s="493">
        <f>X61*地域経済性分析・初期条件!$O$9</f>
        <v>0</v>
      </c>
      <c r="Y73" s="493">
        <f>Y61*地域経済性分析・初期条件!$O$9</f>
        <v>0</v>
      </c>
      <c r="Z73" s="493">
        <f>Z61*地域経済性分析・初期条件!$O$9</f>
        <v>0</v>
      </c>
      <c r="AA73" s="493">
        <f>AA61*地域経済性分析・初期条件!$O$9</f>
        <v>0</v>
      </c>
      <c r="AB73" s="493">
        <f>AB61*地域経済性分析・初期条件!$O$9</f>
        <v>0</v>
      </c>
      <c r="AC73" s="493">
        <f>AC61*地域経済性分析・初期条件!$O$9</f>
        <v>0</v>
      </c>
      <c r="AD73" s="493">
        <f>AD61*地域経済性分析・初期条件!$O$9</f>
        <v>0</v>
      </c>
      <c r="AE73" s="493">
        <f>AE61*地域経済性分析・初期条件!$O$9</f>
        <v>0</v>
      </c>
      <c r="AF73" s="493">
        <f>AF61*地域経済性分析・初期条件!$O$9</f>
        <v>0</v>
      </c>
      <c r="AG73" s="493">
        <f>AG61*地域経済性分析・初期条件!$O$9</f>
        <v>0</v>
      </c>
      <c r="AH73" s="493">
        <f>AH61*地域経済性分析・初期条件!$O$9</f>
        <v>0</v>
      </c>
      <c r="AI73" s="535">
        <f>SUM(D73:N73)</f>
        <v>444624.59359387332</v>
      </c>
      <c r="AJ73" s="535">
        <f>SUM(D73:X73)</f>
        <v>444624.59359387332</v>
      </c>
      <c r="AK73" s="497">
        <f>SUM(D73:AH73)</f>
        <v>444624.59359387332</v>
      </c>
    </row>
    <row r="74" spans="1:37" ht="11.5" x14ac:dyDescent="0.25">
      <c r="A74" s="488" t="str">
        <f>地域経済性分析・初期条件!G10</f>
        <v>建設業</v>
      </c>
      <c r="C74" s="449"/>
      <c r="D74" s="493"/>
      <c r="E74" s="493"/>
      <c r="F74" s="463"/>
      <c r="G74" s="463"/>
      <c r="H74" s="463"/>
      <c r="I74" s="463"/>
      <c r="J74" s="463"/>
      <c r="K74" s="463"/>
      <c r="L74" s="463"/>
      <c r="M74" s="463"/>
      <c r="N74" s="463"/>
      <c r="O74" s="463"/>
      <c r="P74" s="463"/>
      <c r="Q74" s="463"/>
      <c r="R74" s="463"/>
      <c r="S74" s="463"/>
      <c r="T74" s="463"/>
      <c r="U74" s="463"/>
      <c r="V74" s="463"/>
      <c r="W74" s="463"/>
      <c r="X74" s="463"/>
      <c r="Y74" s="463"/>
      <c r="Z74" s="463"/>
      <c r="AA74" s="463"/>
      <c r="AB74" s="463"/>
      <c r="AC74" s="463"/>
      <c r="AD74" s="463"/>
      <c r="AE74" s="463"/>
      <c r="AF74" s="463"/>
      <c r="AG74" s="463"/>
      <c r="AH74" s="463"/>
      <c r="AI74" s="535"/>
      <c r="AJ74" s="535"/>
      <c r="AK74" s="497"/>
    </row>
    <row r="75" spans="1:37" ht="11.5" x14ac:dyDescent="0.25">
      <c r="A75" s="533" t="str">
        <f>A74&amp;B75</f>
        <v>建設業売上（税別）</v>
      </c>
      <c r="B75" s="425" t="s">
        <v>1166</v>
      </c>
      <c r="C75" s="448" t="s">
        <v>33</v>
      </c>
      <c r="D75" s="493">
        <f>D59*地域経済性分析・初期条件!$F$10</f>
        <v>43750000</v>
      </c>
      <c r="E75" s="493">
        <f>E59*地域経済性分析・初期条件!$F$10</f>
        <v>0</v>
      </c>
      <c r="F75" s="493">
        <f>F59*地域経済性分析・初期条件!$F$10</f>
        <v>0</v>
      </c>
      <c r="G75" s="493">
        <f>G59*地域経済性分析・初期条件!$F$10</f>
        <v>0</v>
      </c>
      <c r="H75" s="493">
        <f>H59*地域経済性分析・初期条件!$F$10</f>
        <v>0</v>
      </c>
      <c r="I75" s="493">
        <f>I59*地域経済性分析・初期条件!$F$10</f>
        <v>0</v>
      </c>
      <c r="J75" s="493">
        <f>J59*地域経済性分析・初期条件!$F$10</f>
        <v>0</v>
      </c>
      <c r="K75" s="493">
        <f>K59*地域経済性分析・初期条件!$F$10</f>
        <v>0</v>
      </c>
      <c r="L75" s="493">
        <f>L59*地域経済性分析・初期条件!$F$10</f>
        <v>0</v>
      </c>
      <c r="M75" s="493">
        <f>M59*地域経済性分析・初期条件!$F$10</f>
        <v>0</v>
      </c>
      <c r="N75" s="493">
        <f>N59*地域経済性分析・初期条件!$F$10</f>
        <v>0</v>
      </c>
      <c r="O75" s="493">
        <f>O59*地域経済性分析・初期条件!$F$10</f>
        <v>0</v>
      </c>
      <c r="P75" s="493">
        <f>P59*地域経済性分析・初期条件!$F$10</f>
        <v>0</v>
      </c>
      <c r="Q75" s="493">
        <f>Q59*地域経済性分析・初期条件!$F$10</f>
        <v>0</v>
      </c>
      <c r="R75" s="493">
        <f>R59*地域経済性分析・初期条件!$F$10</f>
        <v>0</v>
      </c>
      <c r="S75" s="493">
        <f>S59*地域経済性分析・初期条件!$F$10</f>
        <v>0</v>
      </c>
      <c r="T75" s="493">
        <f>T59*地域経済性分析・初期条件!$F$10</f>
        <v>0</v>
      </c>
      <c r="U75" s="493">
        <f>U59*地域経済性分析・初期条件!$F$10</f>
        <v>0</v>
      </c>
      <c r="V75" s="493">
        <f>V59*地域経済性分析・初期条件!$F$10</f>
        <v>0</v>
      </c>
      <c r="W75" s="493">
        <f>W59*地域経済性分析・初期条件!$F$10</f>
        <v>0</v>
      </c>
      <c r="X75" s="493">
        <f>X59*地域経済性分析・初期条件!$F$10</f>
        <v>0</v>
      </c>
      <c r="Y75" s="493">
        <f>Y59*地域経済性分析・初期条件!$F$10</f>
        <v>0</v>
      </c>
      <c r="Z75" s="493">
        <f>Z59*地域経済性分析・初期条件!$F$10</f>
        <v>0</v>
      </c>
      <c r="AA75" s="493">
        <f>AA59*地域経済性分析・初期条件!$F$10</f>
        <v>0</v>
      </c>
      <c r="AB75" s="493">
        <f>AB59*地域経済性分析・初期条件!$F$10</f>
        <v>0</v>
      </c>
      <c r="AC75" s="493">
        <f>AC59*地域経済性分析・初期条件!$F$10</f>
        <v>0</v>
      </c>
      <c r="AD75" s="493">
        <f>AD59*地域経済性分析・初期条件!$F$10</f>
        <v>0</v>
      </c>
      <c r="AE75" s="493">
        <f>AE59*地域経済性分析・初期条件!$F$10</f>
        <v>0</v>
      </c>
      <c r="AF75" s="493">
        <f>AF59*地域経済性分析・初期条件!$F$10</f>
        <v>0</v>
      </c>
      <c r="AG75" s="493">
        <f>AG59*地域経済性分析・初期条件!$F$10</f>
        <v>0</v>
      </c>
      <c r="AH75" s="493">
        <f>AH59*地域経済性分析・初期条件!$F$10</f>
        <v>0</v>
      </c>
      <c r="AI75" s="535">
        <f t="shared" ref="AI75:AI83" si="56">SUM(D75:N75)</f>
        <v>43750000</v>
      </c>
      <c r="AJ75" s="535">
        <f>SUM(D75:X75)</f>
        <v>43750000</v>
      </c>
      <c r="AK75" s="497">
        <f>SUM(D75:AH75)</f>
        <v>43750000</v>
      </c>
    </row>
    <row r="76" spans="1:37" ht="11.5" x14ac:dyDescent="0.25">
      <c r="A76" s="533"/>
      <c r="B76" s="425" t="s">
        <v>270</v>
      </c>
      <c r="C76" s="448" t="s">
        <v>33</v>
      </c>
      <c r="D76" s="493">
        <f>D75*波及効果シート!$D$72</f>
        <v>481250</v>
      </c>
      <c r="E76" s="493">
        <f>E75*波及効果シート!$D$72</f>
        <v>0</v>
      </c>
      <c r="F76" s="493">
        <f>F75*波及効果シート!$D$72</f>
        <v>0</v>
      </c>
      <c r="G76" s="493">
        <f>G75*波及効果シート!$D$72</f>
        <v>0</v>
      </c>
      <c r="H76" s="493">
        <f>H75*波及効果シート!$D$72</f>
        <v>0</v>
      </c>
      <c r="I76" s="493">
        <f>I75*波及効果シート!$D$72</f>
        <v>0</v>
      </c>
      <c r="J76" s="493">
        <f>J75*波及効果シート!$D$72</f>
        <v>0</v>
      </c>
      <c r="K76" s="493">
        <f>K75*波及効果シート!$D$72</f>
        <v>0</v>
      </c>
      <c r="L76" s="493">
        <f>L75*波及効果シート!$D$72</f>
        <v>0</v>
      </c>
      <c r="M76" s="493">
        <f>M75*波及効果シート!$D$72</f>
        <v>0</v>
      </c>
      <c r="N76" s="493">
        <f>N75*波及効果シート!$D$72</f>
        <v>0</v>
      </c>
      <c r="O76" s="493">
        <f>O75*波及効果シート!$D$72</f>
        <v>0</v>
      </c>
      <c r="P76" s="493">
        <f>P75*波及効果シート!$D$72</f>
        <v>0</v>
      </c>
      <c r="Q76" s="493">
        <f>Q75*波及効果シート!$D$72</f>
        <v>0</v>
      </c>
      <c r="R76" s="493">
        <f>R75*波及効果シート!$D$72</f>
        <v>0</v>
      </c>
      <c r="S76" s="493">
        <f>S75*波及効果シート!$D$72</f>
        <v>0</v>
      </c>
      <c r="T76" s="493">
        <f>T75*波及効果シート!$D$72</f>
        <v>0</v>
      </c>
      <c r="U76" s="493">
        <f>U75*波及効果シート!$D$72</f>
        <v>0</v>
      </c>
      <c r="V76" s="493">
        <f>V75*波及効果シート!$D$72</f>
        <v>0</v>
      </c>
      <c r="W76" s="493">
        <f>W75*波及効果シート!$D$72</f>
        <v>0</v>
      </c>
      <c r="X76" s="493">
        <f>X75*波及効果シート!$D$72</f>
        <v>0</v>
      </c>
      <c r="Y76" s="493">
        <f>Y75*波及効果シート!$D$72</f>
        <v>0</v>
      </c>
      <c r="Z76" s="493">
        <f>Z75*波及効果シート!$D$72</f>
        <v>0</v>
      </c>
      <c r="AA76" s="493">
        <f>AA75*波及効果シート!$D$72</f>
        <v>0</v>
      </c>
      <c r="AB76" s="493">
        <f>AB75*波及効果シート!$D$72</f>
        <v>0</v>
      </c>
      <c r="AC76" s="493">
        <f>AC75*波及効果シート!$D$72</f>
        <v>0</v>
      </c>
      <c r="AD76" s="493">
        <f>AD75*波及効果シート!$D$72</f>
        <v>0</v>
      </c>
      <c r="AE76" s="493">
        <f>AE75*波及効果シート!$D$72</f>
        <v>0</v>
      </c>
      <c r="AF76" s="493">
        <f>AF75*波及効果シート!$D$72</f>
        <v>0</v>
      </c>
      <c r="AG76" s="493">
        <f>AG75*波及効果シート!$D$72</f>
        <v>0</v>
      </c>
      <c r="AH76" s="493">
        <f>AH75*波及効果シート!$D$72</f>
        <v>0</v>
      </c>
      <c r="AI76" s="535">
        <f t="shared" ref="AI76:AI77" si="57">SUM(D76:N76)</f>
        <v>481250</v>
      </c>
      <c r="AJ76" s="535">
        <f t="shared" ref="AJ76:AJ77" si="58">SUM(D76:X76)</f>
        <v>481250</v>
      </c>
      <c r="AK76" s="497">
        <f t="shared" ref="AK76:AK77" si="59">SUM(D76:AH76)</f>
        <v>481250</v>
      </c>
    </row>
    <row r="77" spans="1:37" ht="11.5" x14ac:dyDescent="0.25">
      <c r="A77" s="533"/>
      <c r="B77" s="425" t="s">
        <v>1156</v>
      </c>
      <c r="C77" s="449" t="s">
        <v>33</v>
      </c>
      <c r="D77" s="493">
        <f>D75*波及効果シート!$D$74</f>
        <v>481250</v>
      </c>
      <c r="E77" s="493">
        <f>E75*波及効果シート!$D$74</f>
        <v>0</v>
      </c>
      <c r="F77" s="493">
        <f>F75*波及効果シート!$D$74</f>
        <v>0</v>
      </c>
      <c r="G77" s="493">
        <f>G75*波及効果シート!$D$74</f>
        <v>0</v>
      </c>
      <c r="H77" s="493">
        <f>H75*波及効果シート!$D$74</f>
        <v>0</v>
      </c>
      <c r="I77" s="493">
        <f>I75*波及効果シート!$D$74</f>
        <v>0</v>
      </c>
      <c r="J77" s="493">
        <f>J75*波及効果シート!$D$74</f>
        <v>0</v>
      </c>
      <c r="K77" s="493">
        <f>K75*波及効果シート!$D$74</f>
        <v>0</v>
      </c>
      <c r="L77" s="493">
        <f>L75*波及効果シート!$D$74</f>
        <v>0</v>
      </c>
      <c r="M77" s="493">
        <f>M75*波及効果シート!$D$74</f>
        <v>0</v>
      </c>
      <c r="N77" s="493">
        <f>N75*波及効果シート!$D$74</f>
        <v>0</v>
      </c>
      <c r="O77" s="493">
        <f>O75*波及効果シート!$D$74</f>
        <v>0</v>
      </c>
      <c r="P77" s="493">
        <f>P75*波及効果シート!$D$74</f>
        <v>0</v>
      </c>
      <c r="Q77" s="493">
        <f>Q75*波及効果シート!$D$74</f>
        <v>0</v>
      </c>
      <c r="R77" s="493">
        <f>R75*波及効果シート!$D$74</f>
        <v>0</v>
      </c>
      <c r="S77" s="493">
        <f>S75*波及効果シート!$D$74</f>
        <v>0</v>
      </c>
      <c r="T77" s="493">
        <f>T75*波及効果シート!$D$74</f>
        <v>0</v>
      </c>
      <c r="U77" s="493">
        <f>U75*波及効果シート!$D$74</f>
        <v>0</v>
      </c>
      <c r="V77" s="493">
        <f>V75*波及効果シート!$D$74</f>
        <v>0</v>
      </c>
      <c r="W77" s="493">
        <f>W75*波及効果シート!$D$74</f>
        <v>0</v>
      </c>
      <c r="X77" s="493">
        <f>X75*波及効果シート!$D$74</f>
        <v>0</v>
      </c>
      <c r="Y77" s="493">
        <f>Y75*波及効果シート!$D$74</f>
        <v>0</v>
      </c>
      <c r="Z77" s="493">
        <f>Z75*波及効果シート!$D$74</f>
        <v>0</v>
      </c>
      <c r="AA77" s="493">
        <f>AA75*波及効果シート!$D$74</f>
        <v>0</v>
      </c>
      <c r="AB77" s="493">
        <f>AB75*波及効果シート!$D$74</f>
        <v>0</v>
      </c>
      <c r="AC77" s="493">
        <f>AC75*波及効果シート!$D$74</f>
        <v>0</v>
      </c>
      <c r="AD77" s="493">
        <f>AD75*波及効果シート!$D$74</f>
        <v>0</v>
      </c>
      <c r="AE77" s="493">
        <f>AE75*波及効果シート!$D$74</f>
        <v>0</v>
      </c>
      <c r="AF77" s="493">
        <f>AF75*波及効果シート!$D$74</f>
        <v>0</v>
      </c>
      <c r="AG77" s="493">
        <f>AG75*波及効果シート!$D$74</f>
        <v>0</v>
      </c>
      <c r="AH77" s="493">
        <f>AH75*波及効果シート!$D$74</f>
        <v>0</v>
      </c>
      <c r="AI77" s="535">
        <f t="shared" si="57"/>
        <v>481250</v>
      </c>
      <c r="AJ77" s="535">
        <f t="shared" si="58"/>
        <v>481250</v>
      </c>
      <c r="AK77" s="497">
        <f t="shared" si="59"/>
        <v>481250</v>
      </c>
    </row>
    <row r="78" spans="1:37" ht="11.5" x14ac:dyDescent="0.25">
      <c r="A78" s="533"/>
      <c r="B78" s="425" t="s">
        <v>577</v>
      </c>
      <c r="C78" s="449" t="s">
        <v>560</v>
      </c>
      <c r="D78" s="493">
        <f>D75*地域経済性分析・初期条件!$P$10</f>
        <v>1244363.9629294334</v>
      </c>
      <c r="E78" s="493">
        <f>E75*地域経済性分析・初期条件!$P$10</f>
        <v>0</v>
      </c>
      <c r="F78" s="493">
        <f>F75*地域経済性分析・初期条件!$P$10</f>
        <v>0</v>
      </c>
      <c r="G78" s="493">
        <f>G75*地域経済性分析・初期条件!$P$10</f>
        <v>0</v>
      </c>
      <c r="H78" s="493">
        <f>H75*地域経済性分析・初期条件!$P$10</f>
        <v>0</v>
      </c>
      <c r="I78" s="493">
        <f>I75*地域経済性分析・初期条件!$P$10</f>
        <v>0</v>
      </c>
      <c r="J78" s="493">
        <f>J75*地域経済性分析・初期条件!$P$10</f>
        <v>0</v>
      </c>
      <c r="K78" s="493">
        <f>K75*地域経済性分析・初期条件!$P$10</f>
        <v>0</v>
      </c>
      <c r="L78" s="493">
        <f>L75*地域経済性分析・初期条件!$P$10</f>
        <v>0</v>
      </c>
      <c r="M78" s="493">
        <f>M75*地域経済性分析・初期条件!$P$10</f>
        <v>0</v>
      </c>
      <c r="N78" s="493">
        <f>N75*地域経済性分析・初期条件!$P$10</f>
        <v>0</v>
      </c>
      <c r="O78" s="493">
        <f>O75*地域経済性分析・初期条件!$P$10</f>
        <v>0</v>
      </c>
      <c r="P78" s="493">
        <f>P75*地域経済性分析・初期条件!$P$10</f>
        <v>0</v>
      </c>
      <c r="Q78" s="493">
        <f>Q75*地域経済性分析・初期条件!$P$10</f>
        <v>0</v>
      </c>
      <c r="R78" s="493">
        <f>R75*地域経済性分析・初期条件!$P$10</f>
        <v>0</v>
      </c>
      <c r="S78" s="493">
        <f>S75*地域経済性分析・初期条件!$P$10</f>
        <v>0</v>
      </c>
      <c r="T78" s="493">
        <f>T75*地域経済性分析・初期条件!$P$10</f>
        <v>0</v>
      </c>
      <c r="U78" s="493">
        <f>U75*地域経済性分析・初期条件!$P$10</f>
        <v>0</v>
      </c>
      <c r="V78" s="493">
        <f>V75*地域経済性分析・初期条件!$P$10</f>
        <v>0</v>
      </c>
      <c r="W78" s="493">
        <f>W75*地域経済性分析・初期条件!$P$10</f>
        <v>0</v>
      </c>
      <c r="X78" s="493">
        <f>X75*地域経済性分析・初期条件!$P$10</f>
        <v>0</v>
      </c>
      <c r="Y78" s="493">
        <f>Y75*地域経済性分析・初期条件!$P$10</f>
        <v>0</v>
      </c>
      <c r="Z78" s="493">
        <f>Z75*地域経済性分析・初期条件!$P$10</f>
        <v>0</v>
      </c>
      <c r="AA78" s="493">
        <f>AA75*地域経済性分析・初期条件!$P$10</f>
        <v>0</v>
      </c>
      <c r="AB78" s="493">
        <f>AB75*地域経済性分析・初期条件!$P$10</f>
        <v>0</v>
      </c>
      <c r="AC78" s="493">
        <f>AC75*地域経済性分析・初期条件!$P$10</f>
        <v>0</v>
      </c>
      <c r="AD78" s="493">
        <f>AD75*地域経済性分析・初期条件!$P$10</f>
        <v>0</v>
      </c>
      <c r="AE78" s="493">
        <f>AE75*地域経済性分析・初期条件!$P$10</f>
        <v>0</v>
      </c>
      <c r="AF78" s="493">
        <f>AF75*地域経済性分析・初期条件!$P$10</f>
        <v>0</v>
      </c>
      <c r="AG78" s="493">
        <f>AG75*地域経済性分析・初期条件!$P$10</f>
        <v>0</v>
      </c>
      <c r="AH78" s="493">
        <f>AH75*地域経済性分析・初期条件!$P$10</f>
        <v>0</v>
      </c>
      <c r="AI78" s="535">
        <f t="shared" si="56"/>
        <v>1244363.9629294334</v>
      </c>
      <c r="AJ78" s="535">
        <f>SUM(D78:X78)</f>
        <v>1244363.9629294334</v>
      </c>
      <c r="AK78" s="497">
        <f>SUM(D78:AH78)</f>
        <v>1244363.9629294334</v>
      </c>
    </row>
    <row r="79" spans="1:37" ht="11.5" x14ac:dyDescent="0.25">
      <c r="A79" s="533"/>
      <c r="B79" s="425" t="s">
        <v>576</v>
      </c>
      <c r="C79" s="449" t="s">
        <v>560</v>
      </c>
      <c r="D79" s="493">
        <f>D75*地域経済性分析・初期条件!$Q$10</f>
        <v>291171.65453422623</v>
      </c>
      <c r="E79" s="493">
        <f>E75*地域経済性分析・初期条件!$Q$10</f>
        <v>0</v>
      </c>
      <c r="F79" s="493">
        <f>F75*地域経済性分析・初期条件!$Q$10</f>
        <v>0</v>
      </c>
      <c r="G79" s="493">
        <f>G75*地域経済性分析・初期条件!$Q$10</f>
        <v>0</v>
      </c>
      <c r="H79" s="493">
        <f>H75*地域経済性分析・初期条件!$Q$10</f>
        <v>0</v>
      </c>
      <c r="I79" s="493">
        <f>I75*地域経済性分析・初期条件!$Q$10</f>
        <v>0</v>
      </c>
      <c r="J79" s="493">
        <f>J75*地域経済性分析・初期条件!$Q$10</f>
        <v>0</v>
      </c>
      <c r="K79" s="493">
        <f>K75*地域経済性分析・初期条件!$Q$10</f>
        <v>0</v>
      </c>
      <c r="L79" s="493">
        <f>L75*地域経済性分析・初期条件!$Q$10</f>
        <v>0</v>
      </c>
      <c r="M79" s="493">
        <f>M75*地域経済性分析・初期条件!$Q$10</f>
        <v>0</v>
      </c>
      <c r="N79" s="493">
        <f>N75*地域経済性分析・初期条件!$Q$10</f>
        <v>0</v>
      </c>
      <c r="O79" s="493">
        <f>O75*地域経済性分析・初期条件!$Q$10</f>
        <v>0</v>
      </c>
      <c r="P79" s="493">
        <f>P75*地域経済性分析・初期条件!$Q$10</f>
        <v>0</v>
      </c>
      <c r="Q79" s="493">
        <f>Q75*地域経済性分析・初期条件!$Q$10</f>
        <v>0</v>
      </c>
      <c r="R79" s="493">
        <f>R75*地域経済性分析・初期条件!$Q$10</f>
        <v>0</v>
      </c>
      <c r="S79" s="493">
        <f>S75*地域経済性分析・初期条件!$Q$10</f>
        <v>0</v>
      </c>
      <c r="T79" s="493">
        <f>T75*地域経済性分析・初期条件!$Q$10</f>
        <v>0</v>
      </c>
      <c r="U79" s="493">
        <f>U75*地域経済性分析・初期条件!$Q$10</f>
        <v>0</v>
      </c>
      <c r="V79" s="493">
        <f>V75*地域経済性分析・初期条件!$Q$10</f>
        <v>0</v>
      </c>
      <c r="W79" s="493">
        <f>W75*地域経済性分析・初期条件!$Q$10</f>
        <v>0</v>
      </c>
      <c r="X79" s="493">
        <f>X75*地域経済性分析・初期条件!$Q$10</f>
        <v>0</v>
      </c>
      <c r="Y79" s="493">
        <f>Y75*地域経済性分析・初期条件!$Q$10</f>
        <v>0</v>
      </c>
      <c r="Z79" s="493">
        <f>Z75*地域経済性分析・初期条件!$Q$10</f>
        <v>0</v>
      </c>
      <c r="AA79" s="493">
        <f>AA75*地域経済性分析・初期条件!$Q$10</f>
        <v>0</v>
      </c>
      <c r="AB79" s="493">
        <f>AB75*地域経済性分析・初期条件!$Q$10</f>
        <v>0</v>
      </c>
      <c r="AC79" s="493">
        <f>AC75*地域経済性分析・初期条件!$Q$10</f>
        <v>0</v>
      </c>
      <c r="AD79" s="493">
        <f>AD75*地域経済性分析・初期条件!$Q$10</f>
        <v>0</v>
      </c>
      <c r="AE79" s="493">
        <f>AE75*地域経済性分析・初期条件!$Q$10</f>
        <v>0</v>
      </c>
      <c r="AF79" s="493">
        <f>AF75*地域経済性分析・初期条件!$Q$10</f>
        <v>0</v>
      </c>
      <c r="AG79" s="493">
        <f>AG75*地域経済性分析・初期条件!$Q$10</f>
        <v>0</v>
      </c>
      <c r="AH79" s="493">
        <f>AH75*地域経済性分析・初期条件!$Q$10</f>
        <v>0</v>
      </c>
      <c r="AI79" s="535">
        <f t="shared" si="56"/>
        <v>291171.65453422623</v>
      </c>
      <c r="AJ79" s="535">
        <f>SUM(D79:X79)</f>
        <v>291171.65453422623</v>
      </c>
      <c r="AK79" s="497">
        <f>SUM(D79:AH79)</f>
        <v>291171.65453422623</v>
      </c>
    </row>
    <row r="80" spans="1:37" ht="11.5" x14ac:dyDescent="0.25">
      <c r="A80" s="533" t="str">
        <f>A74&amp;B80</f>
        <v>建設業従業員の可処分所得（一次）</v>
      </c>
      <c r="B80" s="425" t="s">
        <v>556</v>
      </c>
      <c r="C80" s="448" t="s">
        <v>33</v>
      </c>
      <c r="D80" s="493">
        <f>D75*地域経済性分析・初期条件!$H$10</f>
        <v>4340247.4076984841</v>
      </c>
      <c r="E80" s="493">
        <f>E75*地域経済性分析・初期条件!$H$10</f>
        <v>0</v>
      </c>
      <c r="F80" s="493">
        <f>F75*地域経済性分析・初期条件!$H$10</f>
        <v>0</v>
      </c>
      <c r="G80" s="493">
        <f>G75*地域経済性分析・初期条件!$H$10</f>
        <v>0</v>
      </c>
      <c r="H80" s="493">
        <f>H75*地域経済性分析・初期条件!$H$10</f>
        <v>0</v>
      </c>
      <c r="I80" s="493">
        <f>I75*地域経済性分析・初期条件!$H$10</f>
        <v>0</v>
      </c>
      <c r="J80" s="493">
        <f>J75*地域経済性分析・初期条件!$H$10</f>
        <v>0</v>
      </c>
      <c r="K80" s="493">
        <f>K75*地域経済性分析・初期条件!$H$10</f>
        <v>0</v>
      </c>
      <c r="L80" s="493">
        <f>L75*地域経済性分析・初期条件!$H$10</f>
        <v>0</v>
      </c>
      <c r="M80" s="493">
        <f>M75*地域経済性分析・初期条件!$H$10</f>
        <v>0</v>
      </c>
      <c r="N80" s="493">
        <f>N75*地域経済性分析・初期条件!$H$10</f>
        <v>0</v>
      </c>
      <c r="O80" s="493">
        <f>O75*地域経済性分析・初期条件!$H$10</f>
        <v>0</v>
      </c>
      <c r="P80" s="493">
        <f>P75*地域経済性分析・初期条件!$H$10</f>
        <v>0</v>
      </c>
      <c r="Q80" s="493">
        <f>Q75*地域経済性分析・初期条件!$H$10</f>
        <v>0</v>
      </c>
      <c r="R80" s="493">
        <f>R75*地域経済性分析・初期条件!$H$10</f>
        <v>0</v>
      </c>
      <c r="S80" s="493">
        <f>S75*地域経済性分析・初期条件!$H$10</f>
        <v>0</v>
      </c>
      <c r="T80" s="493">
        <f>T75*地域経済性分析・初期条件!$H$10</f>
        <v>0</v>
      </c>
      <c r="U80" s="493">
        <f>U75*地域経済性分析・初期条件!$H$10</f>
        <v>0</v>
      </c>
      <c r="V80" s="493">
        <f>V75*地域経済性分析・初期条件!$H$10</f>
        <v>0</v>
      </c>
      <c r="W80" s="493">
        <f>W75*地域経済性分析・初期条件!$H$10</f>
        <v>0</v>
      </c>
      <c r="X80" s="493">
        <f>X75*地域経済性分析・初期条件!$H$10</f>
        <v>0</v>
      </c>
      <c r="Y80" s="493">
        <f>Y75*地域経済性分析・初期条件!$H$10</f>
        <v>0</v>
      </c>
      <c r="Z80" s="493">
        <f>Z75*地域経済性分析・初期条件!$H$10</f>
        <v>0</v>
      </c>
      <c r="AA80" s="493">
        <f>AA75*地域経済性分析・初期条件!$H$10</f>
        <v>0</v>
      </c>
      <c r="AB80" s="493">
        <f>AB75*地域経済性分析・初期条件!$H$10</f>
        <v>0</v>
      </c>
      <c r="AC80" s="493">
        <f>AC75*地域経済性分析・初期条件!$H$10</f>
        <v>0</v>
      </c>
      <c r="AD80" s="493">
        <f>AD75*地域経済性分析・初期条件!$H$10</f>
        <v>0</v>
      </c>
      <c r="AE80" s="493">
        <f>AE75*地域経済性分析・初期条件!$H$10</f>
        <v>0</v>
      </c>
      <c r="AF80" s="493">
        <f>AF75*地域経済性分析・初期条件!$H$10</f>
        <v>0</v>
      </c>
      <c r="AG80" s="493">
        <f>AG75*地域経済性分析・初期条件!$H$10</f>
        <v>0</v>
      </c>
      <c r="AH80" s="493">
        <f>AH75*地域経済性分析・初期条件!$H$10</f>
        <v>0</v>
      </c>
      <c r="AI80" s="535">
        <f t="shared" si="56"/>
        <v>4340247.4076984841</v>
      </c>
      <c r="AJ80" s="535">
        <f t="shared" ref="AJ80:AJ87" si="60">SUM(D80:X80)</f>
        <v>4340247.4076984841</v>
      </c>
      <c r="AK80" s="497">
        <f t="shared" ref="AK80:AK87" si="61">SUM(D80:AH80)</f>
        <v>4340247.4076984841</v>
      </c>
    </row>
    <row r="81" spans="1:37" ht="11.5" x14ac:dyDescent="0.25">
      <c r="A81" s="533" t="str">
        <f>A74&amp;B81</f>
        <v>建設業企業の税引後利益（一次）</v>
      </c>
      <c r="B81" s="425" t="s">
        <v>557</v>
      </c>
      <c r="C81" s="448" t="s">
        <v>33</v>
      </c>
      <c r="D81" s="493">
        <f>D75*地域経済性分析・初期条件!$I$10</f>
        <v>1438062.5158661434</v>
      </c>
      <c r="E81" s="493">
        <f>E75*地域経済性分析・初期条件!$I$10</f>
        <v>0</v>
      </c>
      <c r="F81" s="493">
        <f>F75*地域経済性分析・初期条件!$I$10</f>
        <v>0</v>
      </c>
      <c r="G81" s="493">
        <f>G75*地域経済性分析・初期条件!$I$10</f>
        <v>0</v>
      </c>
      <c r="H81" s="493">
        <f>H75*地域経済性分析・初期条件!$I$10</f>
        <v>0</v>
      </c>
      <c r="I81" s="493">
        <f>I75*地域経済性分析・初期条件!$I$10</f>
        <v>0</v>
      </c>
      <c r="J81" s="493">
        <f>J75*地域経済性分析・初期条件!$I$10</f>
        <v>0</v>
      </c>
      <c r="K81" s="493">
        <f>K75*地域経済性分析・初期条件!$I$10</f>
        <v>0</v>
      </c>
      <c r="L81" s="493">
        <f>L75*地域経済性分析・初期条件!$I$10</f>
        <v>0</v>
      </c>
      <c r="M81" s="493">
        <f>M75*地域経済性分析・初期条件!$I$10</f>
        <v>0</v>
      </c>
      <c r="N81" s="493">
        <f>N75*地域経済性分析・初期条件!$I$10</f>
        <v>0</v>
      </c>
      <c r="O81" s="493">
        <f>O75*地域経済性分析・初期条件!$I$10</f>
        <v>0</v>
      </c>
      <c r="P81" s="493">
        <f>P75*地域経済性分析・初期条件!$I$10</f>
        <v>0</v>
      </c>
      <c r="Q81" s="493">
        <f>Q75*地域経済性分析・初期条件!$I$10</f>
        <v>0</v>
      </c>
      <c r="R81" s="493">
        <f>R75*地域経済性分析・初期条件!$I$10</f>
        <v>0</v>
      </c>
      <c r="S81" s="493">
        <f>S75*地域経済性分析・初期条件!$I$10</f>
        <v>0</v>
      </c>
      <c r="T81" s="493">
        <f>T75*地域経済性分析・初期条件!$I$10</f>
        <v>0</v>
      </c>
      <c r="U81" s="493">
        <f>U75*地域経済性分析・初期条件!$I$10</f>
        <v>0</v>
      </c>
      <c r="V81" s="493">
        <f>V75*地域経済性分析・初期条件!$I$10</f>
        <v>0</v>
      </c>
      <c r="W81" s="493">
        <f>W75*地域経済性分析・初期条件!$I$10</f>
        <v>0</v>
      </c>
      <c r="X81" s="493">
        <f>X75*地域経済性分析・初期条件!$I$10</f>
        <v>0</v>
      </c>
      <c r="Y81" s="493">
        <f>Y75*地域経済性分析・初期条件!$I$10</f>
        <v>0</v>
      </c>
      <c r="Z81" s="493">
        <f>Z75*地域経済性分析・初期条件!$I$10</f>
        <v>0</v>
      </c>
      <c r="AA81" s="493">
        <f>AA75*地域経済性分析・初期条件!$I$10</f>
        <v>0</v>
      </c>
      <c r="AB81" s="493">
        <f>AB75*地域経済性分析・初期条件!$I$10</f>
        <v>0</v>
      </c>
      <c r="AC81" s="493">
        <f>AC75*地域経済性分析・初期条件!$I$10</f>
        <v>0</v>
      </c>
      <c r="AD81" s="493">
        <f>AD75*地域経済性分析・初期条件!$I$10</f>
        <v>0</v>
      </c>
      <c r="AE81" s="493">
        <f>AE75*地域経済性分析・初期条件!$I$10</f>
        <v>0</v>
      </c>
      <c r="AF81" s="493">
        <f>AF75*地域経済性分析・初期条件!$I$10</f>
        <v>0</v>
      </c>
      <c r="AG81" s="493">
        <f>AG75*地域経済性分析・初期条件!$I$10</f>
        <v>0</v>
      </c>
      <c r="AH81" s="493">
        <f>AH75*地域経済性分析・初期条件!$I$10</f>
        <v>0</v>
      </c>
      <c r="AI81" s="535">
        <f t="shared" si="56"/>
        <v>1438062.5158661434</v>
      </c>
      <c r="AJ81" s="535">
        <f t="shared" si="60"/>
        <v>1438062.5158661434</v>
      </c>
      <c r="AK81" s="497">
        <f t="shared" si="61"/>
        <v>1438062.5158661434</v>
      </c>
    </row>
    <row r="82" spans="1:37" ht="11.5" x14ac:dyDescent="0.25">
      <c r="A82" s="533" t="str">
        <f>A74&amp;B82</f>
        <v>建設業都道府県税収（一次）</v>
      </c>
      <c r="B82" s="425" t="s">
        <v>558</v>
      </c>
      <c r="C82" s="448" t="s">
        <v>33</v>
      </c>
      <c r="D82" s="493">
        <f>D75*地域経済性分析・初期条件!$J$10</f>
        <v>571279.16428509657</v>
      </c>
      <c r="E82" s="493">
        <f>E75*地域経済性分析・初期条件!$J$10</f>
        <v>0</v>
      </c>
      <c r="F82" s="493">
        <f>F75*地域経済性分析・初期条件!$J$10</f>
        <v>0</v>
      </c>
      <c r="G82" s="493">
        <f>G75*地域経済性分析・初期条件!$J$10</f>
        <v>0</v>
      </c>
      <c r="H82" s="493">
        <f>H75*地域経済性分析・初期条件!$J$10</f>
        <v>0</v>
      </c>
      <c r="I82" s="493">
        <f>I75*地域経済性分析・初期条件!$J$10</f>
        <v>0</v>
      </c>
      <c r="J82" s="493">
        <f>J75*地域経済性分析・初期条件!$J$10</f>
        <v>0</v>
      </c>
      <c r="K82" s="493">
        <f>K75*地域経済性分析・初期条件!$J$10</f>
        <v>0</v>
      </c>
      <c r="L82" s="493">
        <f>L75*地域経済性分析・初期条件!$J$10</f>
        <v>0</v>
      </c>
      <c r="M82" s="493">
        <f>M75*地域経済性分析・初期条件!$J$10</f>
        <v>0</v>
      </c>
      <c r="N82" s="493">
        <f>N75*地域経済性分析・初期条件!$J$10</f>
        <v>0</v>
      </c>
      <c r="O82" s="493">
        <f>O75*地域経済性分析・初期条件!$J$10</f>
        <v>0</v>
      </c>
      <c r="P82" s="493">
        <f>P75*地域経済性分析・初期条件!$J$10</f>
        <v>0</v>
      </c>
      <c r="Q82" s="493">
        <f>Q75*地域経済性分析・初期条件!$J$10</f>
        <v>0</v>
      </c>
      <c r="R82" s="493">
        <f>R75*地域経済性分析・初期条件!$J$10</f>
        <v>0</v>
      </c>
      <c r="S82" s="493">
        <f>S75*地域経済性分析・初期条件!$J$10</f>
        <v>0</v>
      </c>
      <c r="T82" s="493">
        <f>T75*地域経済性分析・初期条件!$J$10</f>
        <v>0</v>
      </c>
      <c r="U82" s="493">
        <f>U75*地域経済性分析・初期条件!$J$10</f>
        <v>0</v>
      </c>
      <c r="V82" s="493">
        <f>V75*地域経済性分析・初期条件!$J$10</f>
        <v>0</v>
      </c>
      <c r="W82" s="493">
        <f>W75*地域経済性分析・初期条件!$J$10</f>
        <v>0</v>
      </c>
      <c r="X82" s="493">
        <f>X75*地域経済性分析・初期条件!$J$10</f>
        <v>0</v>
      </c>
      <c r="Y82" s="493">
        <f>Y75*地域経済性分析・初期条件!$J$10</f>
        <v>0</v>
      </c>
      <c r="Z82" s="493">
        <f>Z75*地域経済性分析・初期条件!$J$10</f>
        <v>0</v>
      </c>
      <c r="AA82" s="493">
        <f>AA75*地域経済性分析・初期条件!$J$10</f>
        <v>0</v>
      </c>
      <c r="AB82" s="493">
        <f>AB75*地域経済性分析・初期条件!$J$10</f>
        <v>0</v>
      </c>
      <c r="AC82" s="493">
        <f>AC75*地域経済性分析・初期条件!$J$10</f>
        <v>0</v>
      </c>
      <c r="AD82" s="493">
        <f>AD75*地域経済性分析・初期条件!$J$10</f>
        <v>0</v>
      </c>
      <c r="AE82" s="493">
        <f>AE75*地域経済性分析・初期条件!$J$10</f>
        <v>0</v>
      </c>
      <c r="AF82" s="493">
        <f>AF75*地域経済性分析・初期条件!$J$10</f>
        <v>0</v>
      </c>
      <c r="AG82" s="493">
        <f>AG75*地域経済性分析・初期条件!$J$10</f>
        <v>0</v>
      </c>
      <c r="AH82" s="493">
        <f>AH75*地域経済性分析・初期条件!$J$10</f>
        <v>0</v>
      </c>
      <c r="AI82" s="535">
        <f t="shared" si="56"/>
        <v>571279.16428509657</v>
      </c>
      <c r="AJ82" s="535">
        <f t="shared" si="60"/>
        <v>571279.16428509657</v>
      </c>
      <c r="AK82" s="497">
        <f t="shared" si="61"/>
        <v>571279.16428509657</v>
      </c>
    </row>
    <row r="83" spans="1:37" ht="11.5" x14ac:dyDescent="0.25">
      <c r="A83" s="533" t="str">
        <f>A74&amp;B83</f>
        <v>建設業市町村税収（一次）</v>
      </c>
      <c r="B83" s="425" t="s">
        <v>559</v>
      </c>
      <c r="C83" s="449" t="s">
        <v>33</v>
      </c>
      <c r="D83" s="493">
        <f>D75*地域経済性分析・初期条件!$K$10</f>
        <v>277839.47289529192</v>
      </c>
      <c r="E83" s="493">
        <f>E75*地域経済性分析・初期条件!$K$10</f>
        <v>0</v>
      </c>
      <c r="F83" s="493">
        <f>F75*地域経済性分析・初期条件!$K$10</f>
        <v>0</v>
      </c>
      <c r="G83" s="493">
        <f>G75*地域経済性分析・初期条件!$K$10</f>
        <v>0</v>
      </c>
      <c r="H83" s="493">
        <f>H75*地域経済性分析・初期条件!$K$10</f>
        <v>0</v>
      </c>
      <c r="I83" s="493">
        <f>I75*地域経済性分析・初期条件!$K$10</f>
        <v>0</v>
      </c>
      <c r="J83" s="493">
        <f>J75*地域経済性分析・初期条件!$K$10</f>
        <v>0</v>
      </c>
      <c r="K83" s="493">
        <f>K75*地域経済性分析・初期条件!$K$10</f>
        <v>0</v>
      </c>
      <c r="L83" s="493">
        <f>L75*地域経済性分析・初期条件!$K$10</f>
        <v>0</v>
      </c>
      <c r="M83" s="493">
        <f>M75*地域経済性分析・初期条件!$K$10</f>
        <v>0</v>
      </c>
      <c r="N83" s="493">
        <f>N75*地域経済性分析・初期条件!$K$10</f>
        <v>0</v>
      </c>
      <c r="O83" s="493">
        <f>O75*地域経済性分析・初期条件!$K$10</f>
        <v>0</v>
      </c>
      <c r="P83" s="493">
        <f>P75*地域経済性分析・初期条件!$K$10</f>
        <v>0</v>
      </c>
      <c r="Q83" s="493">
        <f>Q75*地域経済性分析・初期条件!$K$10</f>
        <v>0</v>
      </c>
      <c r="R83" s="493">
        <f>R75*地域経済性分析・初期条件!$K$10</f>
        <v>0</v>
      </c>
      <c r="S83" s="493">
        <f>S75*地域経済性分析・初期条件!$K$10</f>
        <v>0</v>
      </c>
      <c r="T83" s="493">
        <f>T75*地域経済性分析・初期条件!$K$10</f>
        <v>0</v>
      </c>
      <c r="U83" s="493">
        <f>U75*地域経済性分析・初期条件!$K$10</f>
        <v>0</v>
      </c>
      <c r="V83" s="493">
        <f>V75*地域経済性分析・初期条件!$K$10</f>
        <v>0</v>
      </c>
      <c r="W83" s="493">
        <f>W75*地域経済性分析・初期条件!$K$10</f>
        <v>0</v>
      </c>
      <c r="X83" s="493">
        <f>X75*地域経済性分析・初期条件!$K$10</f>
        <v>0</v>
      </c>
      <c r="Y83" s="493">
        <f>Y75*地域経済性分析・初期条件!$K$10</f>
        <v>0</v>
      </c>
      <c r="Z83" s="493">
        <f>Z75*地域経済性分析・初期条件!$K$10</f>
        <v>0</v>
      </c>
      <c r="AA83" s="493">
        <f>AA75*地域経済性分析・初期条件!$K$10</f>
        <v>0</v>
      </c>
      <c r="AB83" s="493">
        <f>AB75*地域経済性分析・初期条件!$K$10</f>
        <v>0</v>
      </c>
      <c r="AC83" s="493">
        <f>AC75*地域経済性分析・初期条件!$K$10</f>
        <v>0</v>
      </c>
      <c r="AD83" s="493">
        <f>AD75*地域経済性分析・初期条件!$K$10</f>
        <v>0</v>
      </c>
      <c r="AE83" s="493">
        <f>AE75*地域経済性分析・初期条件!$K$10</f>
        <v>0</v>
      </c>
      <c r="AF83" s="493">
        <f>AF75*地域経済性分析・初期条件!$K$10</f>
        <v>0</v>
      </c>
      <c r="AG83" s="493">
        <f>AG75*地域経済性分析・初期条件!$K$10</f>
        <v>0</v>
      </c>
      <c r="AH83" s="493">
        <f>AH75*地域経済性分析・初期条件!$K$10</f>
        <v>0</v>
      </c>
      <c r="AI83" s="535">
        <f t="shared" si="56"/>
        <v>277839.47289529192</v>
      </c>
      <c r="AJ83" s="535">
        <f t="shared" si="60"/>
        <v>277839.47289529192</v>
      </c>
      <c r="AK83" s="497">
        <f t="shared" si="61"/>
        <v>277839.47289529192</v>
      </c>
    </row>
    <row r="84" spans="1:37" ht="11.5" x14ac:dyDescent="0.25">
      <c r="A84" s="533"/>
      <c r="B84" s="425" t="s">
        <v>561</v>
      </c>
      <c r="C84" s="449" t="s">
        <v>560</v>
      </c>
      <c r="D84" s="493">
        <f>D75*地域経済性分析・初期条件!$L$10</f>
        <v>3573474.935891741</v>
      </c>
      <c r="E84" s="493">
        <f>E75*地域経済性分析・初期条件!$L$10</f>
        <v>0</v>
      </c>
      <c r="F84" s="493">
        <f>F75*地域経済性分析・初期条件!$L$10</f>
        <v>0</v>
      </c>
      <c r="G84" s="493">
        <f>G75*地域経済性分析・初期条件!$L$10</f>
        <v>0</v>
      </c>
      <c r="H84" s="493">
        <f>H75*地域経済性分析・初期条件!$L$10</f>
        <v>0</v>
      </c>
      <c r="I84" s="493">
        <f>I75*地域経済性分析・初期条件!$L$10</f>
        <v>0</v>
      </c>
      <c r="J84" s="493">
        <f>J75*地域経済性分析・初期条件!$L$10</f>
        <v>0</v>
      </c>
      <c r="K84" s="493">
        <f>K75*地域経済性分析・初期条件!$L$10</f>
        <v>0</v>
      </c>
      <c r="L84" s="493">
        <f>L75*地域経済性分析・初期条件!$L$10</f>
        <v>0</v>
      </c>
      <c r="M84" s="493">
        <f>M75*地域経済性分析・初期条件!$L$10</f>
        <v>0</v>
      </c>
      <c r="N84" s="493">
        <f>N75*地域経済性分析・初期条件!$L$10</f>
        <v>0</v>
      </c>
      <c r="O84" s="493">
        <f>O75*地域経済性分析・初期条件!$L$10</f>
        <v>0</v>
      </c>
      <c r="P84" s="493">
        <f>P75*地域経済性分析・初期条件!$L$10</f>
        <v>0</v>
      </c>
      <c r="Q84" s="493">
        <f>Q75*地域経済性分析・初期条件!$L$10</f>
        <v>0</v>
      </c>
      <c r="R84" s="493">
        <f>R75*地域経済性分析・初期条件!$L$10</f>
        <v>0</v>
      </c>
      <c r="S84" s="493">
        <f>S75*地域経済性分析・初期条件!$L$10</f>
        <v>0</v>
      </c>
      <c r="T84" s="493">
        <f>T75*地域経済性分析・初期条件!$L$10</f>
        <v>0</v>
      </c>
      <c r="U84" s="493">
        <f>U75*地域経済性分析・初期条件!$L$10</f>
        <v>0</v>
      </c>
      <c r="V84" s="493">
        <f>V75*地域経済性分析・初期条件!$L$10</f>
        <v>0</v>
      </c>
      <c r="W84" s="493">
        <f>W75*地域経済性分析・初期条件!$L$10</f>
        <v>0</v>
      </c>
      <c r="X84" s="493">
        <f>X75*地域経済性分析・初期条件!$L$10</f>
        <v>0</v>
      </c>
      <c r="Y84" s="493">
        <f>Y75*地域経済性分析・初期条件!$L$10</f>
        <v>0</v>
      </c>
      <c r="Z84" s="493">
        <f>Z75*地域経済性分析・初期条件!$L$10</f>
        <v>0</v>
      </c>
      <c r="AA84" s="493">
        <f>AA75*地域経済性分析・初期条件!$L$10</f>
        <v>0</v>
      </c>
      <c r="AB84" s="493">
        <f>AB75*地域経済性分析・初期条件!$L$10</f>
        <v>0</v>
      </c>
      <c r="AC84" s="493">
        <f>AC75*地域経済性分析・初期条件!$L$10</f>
        <v>0</v>
      </c>
      <c r="AD84" s="493">
        <f>AD75*地域経済性分析・初期条件!$L$10</f>
        <v>0</v>
      </c>
      <c r="AE84" s="493">
        <f>AE75*地域経済性分析・初期条件!$L$10</f>
        <v>0</v>
      </c>
      <c r="AF84" s="493">
        <f>AF75*地域経済性分析・初期条件!$L$10</f>
        <v>0</v>
      </c>
      <c r="AG84" s="493">
        <f>AG75*地域経済性分析・初期条件!$L$10</f>
        <v>0</v>
      </c>
      <c r="AH84" s="493">
        <f>AH75*地域経済性分析・初期条件!$L$10</f>
        <v>0</v>
      </c>
      <c r="AI84" s="535">
        <f>SUM(D84:N84)</f>
        <v>3573474.935891741</v>
      </c>
      <c r="AJ84" s="535">
        <f t="shared" si="60"/>
        <v>3573474.935891741</v>
      </c>
      <c r="AK84" s="497">
        <f t="shared" si="61"/>
        <v>3573474.935891741</v>
      </c>
    </row>
    <row r="85" spans="1:37" ht="11.5" x14ac:dyDescent="0.25">
      <c r="A85" s="533"/>
      <c r="B85" s="425" t="s">
        <v>562</v>
      </c>
      <c r="C85" s="449" t="s">
        <v>560</v>
      </c>
      <c r="D85" s="493">
        <f>D75*地域経済性分析・初期条件!$M$10</f>
        <v>3244946.6551752607</v>
      </c>
      <c r="E85" s="493">
        <f>E75*地域経済性分析・初期条件!$M$10</f>
        <v>0</v>
      </c>
      <c r="F85" s="493">
        <f>F75*地域経済性分析・初期条件!$M$10</f>
        <v>0</v>
      </c>
      <c r="G85" s="493">
        <f>G75*地域経済性分析・初期条件!$M$10</f>
        <v>0</v>
      </c>
      <c r="H85" s="493">
        <f>H75*地域経済性分析・初期条件!$M$10</f>
        <v>0</v>
      </c>
      <c r="I85" s="493">
        <f>I75*地域経済性分析・初期条件!$M$10</f>
        <v>0</v>
      </c>
      <c r="J85" s="493">
        <f>J75*地域経済性分析・初期条件!$M$10</f>
        <v>0</v>
      </c>
      <c r="K85" s="493">
        <f>K75*地域経済性分析・初期条件!$M$10</f>
        <v>0</v>
      </c>
      <c r="L85" s="493">
        <f>L75*地域経済性分析・初期条件!$M$10</f>
        <v>0</v>
      </c>
      <c r="M85" s="493">
        <f>M75*地域経済性分析・初期条件!$M$10</f>
        <v>0</v>
      </c>
      <c r="N85" s="493">
        <f>N75*地域経済性分析・初期条件!$M$10</f>
        <v>0</v>
      </c>
      <c r="O85" s="493">
        <f>O75*地域経済性分析・初期条件!$M$10</f>
        <v>0</v>
      </c>
      <c r="P85" s="493">
        <f>P75*地域経済性分析・初期条件!$M$10</f>
        <v>0</v>
      </c>
      <c r="Q85" s="493">
        <f>Q75*地域経済性分析・初期条件!$M$10</f>
        <v>0</v>
      </c>
      <c r="R85" s="493">
        <f>R75*地域経済性分析・初期条件!$M$10</f>
        <v>0</v>
      </c>
      <c r="S85" s="493">
        <f>S75*地域経済性分析・初期条件!$M$10</f>
        <v>0</v>
      </c>
      <c r="T85" s="493">
        <f>T75*地域経済性分析・初期条件!$M$10</f>
        <v>0</v>
      </c>
      <c r="U85" s="493">
        <f>U75*地域経済性分析・初期条件!$M$10</f>
        <v>0</v>
      </c>
      <c r="V85" s="493">
        <f>V75*地域経済性分析・初期条件!$M$10</f>
        <v>0</v>
      </c>
      <c r="W85" s="493">
        <f>W75*地域経済性分析・初期条件!$M$10</f>
        <v>0</v>
      </c>
      <c r="X85" s="493">
        <f>X75*地域経済性分析・初期条件!$M$10</f>
        <v>0</v>
      </c>
      <c r="Y85" s="493">
        <f>Y75*地域経済性分析・初期条件!$M$10</f>
        <v>0</v>
      </c>
      <c r="Z85" s="493">
        <f>Z75*地域経済性分析・初期条件!$M$10</f>
        <v>0</v>
      </c>
      <c r="AA85" s="493">
        <f>AA75*地域経済性分析・初期条件!$M$10</f>
        <v>0</v>
      </c>
      <c r="AB85" s="493">
        <f>AB75*地域経済性分析・初期条件!$M$10</f>
        <v>0</v>
      </c>
      <c r="AC85" s="493">
        <f>AC75*地域経済性分析・初期条件!$M$10</f>
        <v>0</v>
      </c>
      <c r="AD85" s="493">
        <f>AD75*地域経済性分析・初期条件!$M$10</f>
        <v>0</v>
      </c>
      <c r="AE85" s="493">
        <f>AE75*地域経済性分析・初期条件!$M$10</f>
        <v>0</v>
      </c>
      <c r="AF85" s="493">
        <f>AF75*地域経済性分析・初期条件!$M$10</f>
        <v>0</v>
      </c>
      <c r="AG85" s="493">
        <f>AG75*地域経済性分析・初期条件!$M$10</f>
        <v>0</v>
      </c>
      <c r="AH85" s="493">
        <f>AH75*地域経済性分析・初期条件!$M$10</f>
        <v>0</v>
      </c>
      <c r="AI85" s="535">
        <f>SUM(D85:N85)</f>
        <v>3244946.6551752607</v>
      </c>
      <c r="AJ85" s="535">
        <f t="shared" si="60"/>
        <v>3244946.6551752607</v>
      </c>
      <c r="AK85" s="497">
        <f t="shared" si="61"/>
        <v>3244946.6551752607</v>
      </c>
    </row>
    <row r="86" spans="1:37" ht="11.5" x14ac:dyDescent="0.25">
      <c r="A86" s="533"/>
      <c r="B86" s="425" t="s">
        <v>563</v>
      </c>
      <c r="C86" s="449" t="s">
        <v>560</v>
      </c>
      <c r="D86" s="493">
        <f>D75*地域経済性分析・初期条件!$N$10</f>
        <v>742432.56647930108</v>
      </c>
      <c r="E86" s="493">
        <f>E75*地域経済性分析・初期条件!$N$10</f>
        <v>0</v>
      </c>
      <c r="F86" s="493">
        <f>F75*地域経済性分析・初期条件!$N$10</f>
        <v>0</v>
      </c>
      <c r="G86" s="493">
        <f>G75*地域経済性分析・初期条件!$N$10</f>
        <v>0</v>
      </c>
      <c r="H86" s="493">
        <f>H75*地域経済性分析・初期条件!$N$10</f>
        <v>0</v>
      </c>
      <c r="I86" s="493">
        <f>I75*地域経済性分析・初期条件!$N$10</f>
        <v>0</v>
      </c>
      <c r="J86" s="493">
        <f>J75*地域経済性分析・初期条件!$N$10</f>
        <v>0</v>
      </c>
      <c r="K86" s="493">
        <f>K75*地域経済性分析・初期条件!$N$10</f>
        <v>0</v>
      </c>
      <c r="L86" s="493">
        <f>L75*地域経済性分析・初期条件!$N$10</f>
        <v>0</v>
      </c>
      <c r="M86" s="493">
        <f>M75*地域経済性分析・初期条件!$N$10</f>
        <v>0</v>
      </c>
      <c r="N86" s="493">
        <f>N75*地域経済性分析・初期条件!$N$10</f>
        <v>0</v>
      </c>
      <c r="O86" s="493">
        <f>O75*地域経済性分析・初期条件!$N$10</f>
        <v>0</v>
      </c>
      <c r="P86" s="493">
        <f>P75*地域経済性分析・初期条件!$N$10</f>
        <v>0</v>
      </c>
      <c r="Q86" s="493">
        <f>Q75*地域経済性分析・初期条件!$N$10</f>
        <v>0</v>
      </c>
      <c r="R86" s="493">
        <f>R75*地域経済性分析・初期条件!$N$10</f>
        <v>0</v>
      </c>
      <c r="S86" s="493">
        <f>S75*地域経済性分析・初期条件!$N$10</f>
        <v>0</v>
      </c>
      <c r="T86" s="493">
        <f>T75*地域経済性分析・初期条件!$N$10</f>
        <v>0</v>
      </c>
      <c r="U86" s="493">
        <f>U75*地域経済性分析・初期条件!$N$10</f>
        <v>0</v>
      </c>
      <c r="V86" s="493">
        <f>V75*地域経済性分析・初期条件!$N$10</f>
        <v>0</v>
      </c>
      <c r="W86" s="493">
        <f>W75*地域経済性分析・初期条件!$N$10</f>
        <v>0</v>
      </c>
      <c r="X86" s="493">
        <f>X75*地域経済性分析・初期条件!$N$10</f>
        <v>0</v>
      </c>
      <c r="Y86" s="493">
        <f>Y75*地域経済性分析・初期条件!$N$10</f>
        <v>0</v>
      </c>
      <c r="Z86" s="493">
        <f>Z75*地域経済性分析・初期条件!$N$10</f>
        <v>0</v>
      </c>
      <c r="AA86" s="493">
        <f>AA75*地域経済性分析・初期条件!$N$10</f>
        <v>0</v>
      </c>
      <c r="AB86" s="493">
        <f>AB75*地域経済性分析・初期条件!$N$10</f>
        <v>0</v>
      </c>
      <c r="AC86" s="493">
        <f>AC75*地域経済性分析・初期条件!$N$10</f>
        <v>0</v>
      </c>
      <c r="AD86" s="493">
        <f>AD75*地域経済性分析・初期条件!$N$10</f>
        <v>0</v>
      </c>
      <c r="AE86" s="493">
        <f>AE75*地域経済性分析・初期条件!$N$10</f>
        <v>0</v>
      </c>
      <c r="AF86" s="493">
        <f>AF75*地域経済性分析・初期条件!$N$10</f>
        <v>0</v>
      </c>
      <c r="AG86" s="493">
        <f>AG75*地域経済性分析・初期条件!$N$10</f>
        <v>0</v>
      </c>
      <c r="AH86" s="493">
        <f>AH75*地域経済性分析・初期条件!$N$10</f>
        <v>0</v>
      </c>
      <c r="AI86" s="535">
        <f>SUM(D86:N86)</f>
        <v>742432.56647930108</v>
      </c>
      <c r="AJ86" s="535">
        <f t="shared" si="60"/>
        <v>742432.56647930108</v>
      </c>
      <c r="AK86" s="497">
        <f t="shared" si="61"/>
        <v>742432.56647930108</v>
      </c>
    </row>
    <row r="87" spans="1:37" ht="11.5" x14ac:dyDescent="0.25">
      <c r="A87" s="533"/>
      <c r="B87" s="425" t="s">
        <v>564</v>
      </c>
      <c r="C87" s="449" t="s">
        <v>560</v>
      </c>
      <c r="D87" s="493">
        <f>D75*地域経済性分析・初期条件!$O$10</f>
        <v>260372.30522650774</v>
      </c>
      <c r="E87" s="493">
        <f>E75*地域経済性分析・初期条件!$O$10</f>
        <v>0</v>
      </c>
      <c r="F87" s="493">
        <f>F75*地域経済性分析・初期条件!$O$10</f>
        <v>0</v>
      </c>
      <c r="G87" s="493">
        <f>G75*地域経済性分析・初期条件!$O$10</f>
        <v>0</v>
      </c>
      <c r="H87" s="493">
        <f>H75*地域経済性分析・初期条件!$O$10</f>
        <v>0</v>
      </c>
      <c r="I87" s="493">
        <f>I75*地域経済性分析・初期条件!$O$10</f>
        <v>0</v>
      </c>
      <c r="J87" s="493">
        <f>J75*地域経済性分析・初期条件!$O$10</f>
        <v>0</v>
      </c>
      <c r="K87" s="493">
        <f>K75*地域経済性分析・初期条件!$O$10</f>
        <v>0</v>
      </c>
      <c r="L87" s="493">
        <f>L75*地域経済性分析・初期条件!$O$10</f>
        <v>0</v>
      </c>
      <c r="M87" s="493">
        <f>M75*地域経済性分析・初期条件!$O$10</f>
        <v>0</v>
      </c>
      <c r="N87" s="493">
        <f>N75*地域経済性分析・初期条件!$O$10</f>
        <v>0</v>
      </c>
      <c r="O87" s="493">
        <f>O75*地域経済性分析・初期条件!$O$10</f>
        <v>0</v>
      </c>
      <c r="P87" s="493">
        <f>P75*地域経済性分析・初期条件!$O$10</f>
        <v>0</v>
      </c>
      <c r="Q87" s="493">
        <f>Q75*地域経済性分析・初期条件!$O$10</f>
        <v>0</v>
      </c>
      <c r="R87" s="493">
        <f>R75*地域経済性分析・初期条件!$O$10</f>
        <v>0</v>
      </c>
      <c r="S87" s="493">
        <f>S75*地域経済性分析・初期条件!$O$10</f>
        <v>0</v>
      </c>
      <c r="T87" s="493">
        <f>T75*地域経済性分析・初期条件!$O$10</f>
        <v>0</v>
      </c>
      <c r="U87" s="493">
        <f>U75*地域経済性分析・初期条件!$O$10</f>
        <v>0</v>
      </c>
      <c r="V87" s="493">
        <f>V75*地域経済性分析・初期条件!$O$10</f>
        <v>0</v>
      </c>
      <c r="W87" s="493">
        <f>W75*地域経済性分析・初期条件!$O$10</f>
        <v>0</v>
      </c>
      <c r="X87" s="493">
        <f>X75*地域経済性分析・初期条件!$O$10</f>
        <v>0</v>
      </c>
      <c r="Y87" s="493">
        <f>Y75*地域経済性分析・初期条件!$O$10</f>
        <v>0</v>
      </c>
      <c r="Z87" s="493">
        <f>Z75*地域経済性分析・初期条件!$O$10</f>
        <v>0</v>
      </c>
      <c r="AA87" s="493">
        <f>AA75*地域経済性分析・初期条件!$O$10</f>
        <v>0</v>
      </c>
      <c r="AB87" s="493">
        <f>AB75*地域経済性分析・初期条件!$O$10</f>
        <v>0</v>
      </c>
      <c r="AC87" s="493">
        <f>AC75*地域経済性分析・初期条件!$O$10</f>
        <v>0</v>
      </c>
      <c r="AD87" s="493">
        <f>AD75*地域経済性分析・初期条件!$O$10</f>
        <v>0</v>
      </c>
      <c r="AE87" s="493">
        <f>AE75*地域経済性分析・初期条件!$O$10</f>
        <v>0</v>
      </c>
      <c r="AF87" s="493">
        <f>AF75*地域経済性分析・初期条件!$O$10</f>
        <v>0</v>
      </c>
      <c r="AG87" s="493">
        <f>AG75*地域経済性分析・初期条件!$O$10</f>
        <v>0</v>
      </c>
      <c r="AH87" s="493">
        <f>AH75*地域経済性分析・初期条件!$O$10</f>
        <v>0</v>
      </c>
      <c r="AI87" s="535">
        <f>SUM(D87:N87)</f>
        <v>260372.30522650774</v>
      </c>
      <c r="AJ87" s="535">
        <f t="shared" si="60"/>
        <v>260372.30522650774</v>
      </c>
      <c r="AK87" s="497">
        <f t="shared" si="61"/>
        <v>260372.30522650774</v>
      </c>
    </row>
    <row r="88" spans="1:37" ht="11.5" x14ac:dyDescent="0.25">
      <c r="A88" s="488">
        <f>地域経済性分析・初期条件!G11</f>
        <v>0</v>
      </c>
      <c r="C88" s="449"/>
      <c r="D88" s="493"/>
      <c r="E88" s="493"/>
      <c r="F88" s="463"/>
      <c r="G88" s="463"/>
      <c r="H88" s="463"/>
      <c r="I88" s="463"/>
      <c r="J88" s="463"/>
      <c r="K88" s="463"/>
      <c r="L88" s="463"/>
      <c r="M88" s="463"/>
      <c r="N88" s="463"/>
      <c r="O88" s="463"/>
      <c r="P88" s="463"/>
      <c r="Q88" s="463"/>
      <c r="R88" s="463"/>
      <c r="S88" s="463"/>
      <c r="T88" s="463"/>
      <c r="U88" s="463"/>
      <c r="V88" s="463"/>
      <c r="W88" s="463"/>
      <c r="X88" s="463"/>
      <c r="Y88" s="463"/>
      <c r="Z88" s="463"/>
      <c r="AA88" s="463"/>
      <c r="AB88" s="463"/>
      <c r="AC88" s="463"/>
      <c r="AD88" s="463"/>
      <c r="AE88" s="463"/>
      <c r="AF88" s="463"/>
      <c r="AG88" s="463"/>
      <c r="AH88" s="463"/>
      <c r="AI88" s="535"/>
      <c r="AJ88" s="535"/>
      <c r="AK88" s="497"/>
    </row>
    <row r="89" spans="1:37" ht="11.5" x14ac:dyDescent="0.25">
      <c r="A89" s="533" t="str">
        <f>A88&amp;B89</f>
        <v>0売上（税別）</v>
      </c>
      <c r="B89" s="425" t="s">
        <v>1166</v>
      </c>
      <c r="C89" s="448" t="s">
        <v>33</v>
      </c>
      <c r="D89" s="493">
        <f>D59*地域経済性分析・初期条件!$F$11</f>
        <v>0</v>
      </c>
      <c r="E89" s="493">
        <f>E59*地域経済性分析・初期条件!$F$11</f>
        <v>0</v>
      </c>
      <c r="F89" s="493">
        <f>F59*地域経済性分析・初期条件!$F$11</f>
        <v>0</v>
      </c>
      <c r="G89" s="493">
        <f>G59*地域経済性分析・初期条件!$F$11</f>
        <v>0</v>
      </c>
      <c r="H89" s="493">
        <f>H59*地域経済性分析・初期条件!$F$11</f>
        <v>0</v>
      </c>
      <c r="I89" s="493">
        <f>I59*地域経済性分析・初期条件!$F$11</f>
        <v>0</v>
      </c>
      <c r="J89" s="493">
        <f>J59*地域経済性分析・初期条件!$F$11</f>
        <v>0</v>
      </c>
      <c r="K89" s="493">
        <f>K59*地域経済性分析・初期条件!$F$11</f>
        <v>0</v>
      </c>
      <c r="L89" s="493">
        <f>L59*地域経済性分析・初期条件!$F$11</f>
        <v>0</v>
      </c>
      <c r="M89" s="493">
        <f>M59*地域経済性分析・初期条件!$F$11</f>
        <v>0</v>
      </c>
      <c r="N89" s="493">
        <f>N59*地域経済性分析・初期条件!$F$11</f>
        <v>0</v>
      </c>
      <c r="O89" s="493">
        <f>O59*地域経済性分析・初期条件!$F$11</f>
        <v>0</v>
      </c>
      <c r="P89" s="493">
        <f>P59*地域経済性分析・初期条件!$F$11</f>
        <v>0</v>
      </c>
      <c r="Q89" s="493">
        <f>Q59*地域経済性分析・初期条件!$F$11</f>
        <v>0</v>
      </c>
      <c r="R89" s="493">
        <f>R59*地域経済性分析・初期条件!$F$11</f>
        <v>0</v>
      </c>
      <c r="S89" s="493">
        <f>S59*地域経済性分析・初期条件!$F$11</f>
        <v>0</v>
      </c>
      <c r="T89" s="493">
        <f>T59*地域経済性分析・初期条件!$F$11</f>
        <v>0</v>
      </c>
      <c r="U89" s="493">
        <f>U59*地域経済性分析・初期条件!$F$11</f>
        <v>0</v>
      </c>
      <c r="V89" s="493">
        <f>V59*地域経済性分析・初期条件!$F$11</f>
        <v>0</v>
      </c>
      <c r="W89" s="493">
        <f>W59*地域経済性分析・初期条件!$F$11</f>
        <v>0</v>
      </c>
      <c r="X89" s="493">
        <f>X59*地域経済性分析・初期条件!$F$11</f>
        <v>0</v>
      </c>
      <c r="Y89" s="493">
        <f>Y59*地域経済性分析・初期条件!$F$11</f>
        <v>0</v>
      </c>
      <c r="Z89" s="493">
        <f>Z59*地域経済性分析・初期条件!$F$11</f>
        <v>0</v>
      </c>
      <c r="AA89" s="493">
        <f>AA59*地域経済性分析・初期条件!$F$11</f>
        <v>0</v>
      </c>
      <c r="AB89" s="493">
        <f>AB59*地域経済性分析・初期条件!$F$11</f>
        <v>0</v>
      </c>
      <c r="AC89" s="493">
        <f>AC59*地域経済性分析・初期条件!$F$11</f>
        <v>0</v>
      </c>
      <c r="AD89" s="493">
        <f>AD59*地域経済性分析・初期条件!$F$11</f>
        <v>0</v>
      </c>
      <c r="AE89" s="493">
        <f>AE59*地域経済性分析・初期条件!$F$11</f>
        <v>0</v>
      </c>
      <c r="AF89" s="493">
        <f>AF59*地域経済性分析・初期条件!$F$11</f>
        <v>0</v>
      </c>
      <c r="AG89" s="493">
        <f>AG59*地域経済性分析・初期条件!$F$11</f>
        <v>0</v>
      </c>
      <c r="AH89" s="493">
        <f>AH59*地域経済性分析・初期条件!$F$11</f>
        <v>0</v>
      </c>
      <c r="AI89" s="535">
        <f t="shared" ref="AI89:AI97" si="62">SUM(D89:N89)</f>
        <v>0</v>
      </c>
      <c r="AJ89" s="535">
        <f>SUM(D89:X89)</f>
        <v>0</v>
      </c>
      <c r="AK89" s="497">
        <f>SUM(D89:AH89)</f>
        <v>0</v>
      </c>
    </row>
    <row r="90" spans="1:37" ht="11.5" x14ac:dyDescent="0.25">
      <c r="A90" s="533"/>
      <c r="B90" s="425" t="s">
        <v>270</v>
      </c>
      <c r="C90" s="448" t="s">
        <v>33</v>
      </c>
      <c r="D90" s="493">
        <f>D89*波及効果シート!$D$72</f>
        <v>0</v>
      </c>
      <c r="E90" s="493">
        <f>E89*波及効果シート!$D$72</f>
        <v>0</v>
      </c>
      <c r="F90" s="493">
        <f>F89*波及効果シート!$D$72</f>
        <v>0</v>
      </c>
      <c r="G90" s="493">
        <f>G89*波及効果シート!$D$72</f>
        <v>0</v>
      </c>
      <c r="H90" s="493">
        <f>H89*波及効果シート!$D$72</f>
        <v>0</v>
      </c>
      <c r="I90" s="493">
        <f>I89*波及効果シート!$D$72</f>
        <v>0</v>
      </c>
      <c r="J90" s="493">
        <f>J89*波及効果シート!$D$72</f>
        <v>0</v>
      </c>
      <c r="K90" s="493">
        <f>K89*波及効果シート!$D$72</f>
        <v>0</v>
      </c>
      <c r="L90" s="493">
        <f>L89*波及効果シート!$D$72</f>
        <v>0</v>
      </c>
      <c r="M90" s="493">
        <f>M89*波及効果シート!$D$72</f>
        <v>0</v>
      </c>
      <c r="N90" s="493">
        <f>N89*波及効果シート!$D$72</f>
        <v>0</v>
      </c>
      <c r="O90" s="493">
        <f>O89*波及効果シート!$D$72</f>
        <v>0</v>
      </c>
      <c r="P90" s="493">
        <f>P89*波及効果シート!$D$72</f>
        <v>0</v>
      </c>
      <c r="Q90" s="493">
        <f>Q89*波及効果シート!$D$72</f>
        <v>0</v>
      </c>
      <c r="R90" s="493">
        <f>R89*波及効果シート!$D$72</f>
        <v>0</v>
      </c>
      <c r="S90" s="493">
        <f>S89*波及効果シート!$D$72</f>
        <v>0</v>
      </c>
      <c r="T90" s="493">
        <f>T89*波及効果シート!$D$72</f>
        <v>0</v>
      </c>
      <c r="U90" s="493">
        <f>U89*波及効果シート!$D$72</f>
        <v>0</v>
      </c>
      <c r="V90" s="493">
        <f>V89*波及効果シート!$D$72</f>
        <v>0</v>
      </c>
      <c r="W90" s="493">
        <f>W89*波及効果シート!$D$72</f>
        <v>0</v>
      </c>
      <c r="X90" s="493">
        <f>X89*波及効果シート!$D$72</f>
        <v>0</v>
      </c>
      <c r="Y90" s="493">
        <f>Y89*波及効果シート!$D$72</f>
        <v>0</v>
      </c>
      <c r="Z90" s="493">
        <f>Z89*波及効果シート!$D$72</f>
        <v>0</v>
      </c>
      <c r="AA90" s="493">
        <f>AA89*波及効果シート!$D$72</f>
        <v>0</v>
      </c>
      <c r="AB90" s="493">
        <f>AB89*波及効果シート!$D$72</f>
        <v>0</v>
      </c>
      <c r="AC90" s="493">
        <f>AC89*波及効果シート!$D$72</f>
        <v>0</v>
      </c>
      <c r="AD90" s="493">
        <f>AD89*波及効果シート!$D$72</f>
        <v>0</v>
      </c>
      <c r="AE90" s="493">
        <f>AE89*波及効果シート!$D$72</f>
        <v>0</v>
      </c>
      <c r="AF90" s="493">
        <f>AF89*波及効果シート!$D$72</f>
        <v>0</v>
      </c>
      <c r="AG90" s="493">
        <f>AG89*波及効果シート!$D$72</f>
        <v>0</v>
      </c>
      <c r="AH90" s="493">
        <f>AH89*波及効果シート!$D$72</f>
        <v>0</v>
      </c>
      <c r="AI90" s="535">
        <f t="shared" ref="AI90:AI91" si="63">SUM(D90:N90)</f>
        <v>0</v>
      </c>
      <c r="AJ90" s="535">
        <f t="shared" ref="AJ90:AJ91" si="64">SUM(D90:X90)</f>
        <v>0</v>
      </c>
      <c r="AK90" s="497">
        <f t="shared" ref="AK90:AK91" si="65">SUM(D90:AH90)</f>
        <v>0</v>
      </c>
    </row>
    <row r="91" spans="1:37" ht="11.5" x14ac:dyDescent="0.25">
      <c r="A91" s="533"/>
      <c r="B91" s="425" t="s">
        <v>1156</v>
      </c>
      <c r="C91" s="449" t="s">
        <v>33</v>
      </c>
      <c r="D91" s="493">
        <f>D89*波及効果シート!$D$74</f>
        <v>0</v>
      </c>
      <c r="E91" s="493">
        <f>E89*波及効果シート!$D$74</f>
        <v>0</v>
      </c>
      <c r="F91" s="493">
        <f>F89*波及効果シート!$D$74</f>
        <v>0</v>
      </c>
      <c r="G91" s="493">
        <f>G89*波及効果シート!$D$74</f>
        <v>0</v>
      </c>
      <c r="H91" s="493">
        <f>H89*波及効果シート!$D$74</f>
        <v>0</v>
      </c>
      <c r="I91" s="493">
        <f>I89*波及効果シート!$D$74</f>
        <v>0</v>
      </c>
      <c r="J91" s="493">
        <f>J89*波及効果シート!$D$74</f>
        <v>0</v>
      </c>
      <c r="K91" s="493">
        <f>K89*波及効果シート!$D$74</f>
        <v>0</v>
      </c>
      <c r="L91" s="493">
        <f>L89*波及効果シート!$D$74</f>
        <v>0</v>
      </c>
      <c r="M91" s="493">
        <f>M89*波及効果シート!$D$74</f>
        <v>0</v>
      </c>
      <c r="N91" s="493">
        <f>N89*波及効果シート!$D$74</f>
        <v>0</v>
      </c>
      <c r="O91" s="493">
        <f>O89*波及効果シート!$D$74</f>
        <v>0</v>
      </c>
      <c r="P91" s="493">
        <f>P89*波及効果シート!$D$74</f>
        <v>0</v>
      </c>
      <c r="Q91" s="493">
        <f>Q89*波及効果シート!$D$74</f>
        <v>0</v>
      </c>
      <c r="R91" s="493">
        <f>R89*波及効果シート!$D$74</f>
        <v>0</v>
      </c>
      <c r="S91" s="493">
        <f>S89*波及効果シート!$D$74</f>
        <v>0</v>
      </c>
      <c r="T91" s="493">
        <f>T89*波及効果シート!$D$74</f>
        <v>0</v>
      </c>
      <c r="U91" s="493">
        <f>U89*波及効果シート!$D$74</f>
        <v>0</v>
      </c>
      <c r="V91" s="493">
        <f>V89*波及効果シート!$D$74</f>
        <v>0</v>
      </c>
      <c r="W91" s="493">
        <f>W89*波及効果シート!$D$74</f>
        <v>0</v>
      </c>
      <c r="X91" s="493">
        <f>X89*波及効果シート!$D$74</f>
        <v>0</v>
      </c>
      <c r="Y91" s="493">
        <f>Y89*波及効果シート!$D$74</f>
        <v>0</v>
      </c>
      <c r="Z91" s="493">
        <f>Z89*波及効果シート!$D$74</f>
        <v>0</v>
      </c>
      <c r="AA91" s="493">
        <f>AA89*波及効果シート!$D$74</f>
        <v>0</v>
      </c>
      <c r="AB91" s="493">
        <f>AB89*波及効果シート!$D$74</f>
        <v>0</v>
      </c>
      <c r="AC91" s="493">
        <f>AC89*波及効果シート!$D$74</f>
        <v>0</v>
      </c>
      <c r="AD91" s="493">
        <f>AD89*波及効果シート!$D$74</f>
        <v>0</v>
      </c>
      <c r="AE91" s="493">
        <f>AE89*波及効果シート!$D$74</f>
        <v>0</v>
      </c>
      <c r="AF91" s="493">
        <f>AF89*波及効果シート!$D$74</f>
        <v>0</v>
      </c>
      <c r="AG91" s="493">
        <f>AG89*波及効果シート!$D$74</f>
        <v>0</v>
      </c>
      <c r="AH91" s="493">
        <f>AH89*波及効果シート!$D$74</f>
        <v>0</v>
      </c>
      <c r="AI91" s="535">
        <f t="shared" si="63"/>
        <v>0</v>
      </c>
      <c r="AJ91" s="535">
        <f t="shared" si="64"/>
        <v>0</v>
      </c>
      <c r="AK91" s="497">
        <f t="shared" si="65"/>
        <v>0</v>
      </c>
    </row>
    <row r="92" spans="1:37" ht="11.5" x14ac:dyDescent="0.25">
      <c r="A92" s="533"/>
      <c r="B92" s="425" t="s">
        <v>577</v>
      </c>
      <c r="C92" s="449" t="s">
        <v>560</v>
      </c>
      <c r="D92" s="493">
        <f>D89*地域経済性分析・初期条件!$P$11</f>
        <v>0</v>
      </c>
      <c r="E92" s="493">
        <f>E89*地域経済性分析・初期条件!$P$11</f>
        <v>0</v>
      </c>
      <c r="F92" s="493">
        <f>F89*地域経済性分析・初期条件!$P$11</f>
        <v>0</v>
      </c>
      <c r="G92" s="493">
        <f>G89*地域経済性分析・初期条件!$P$11</f>
        <v>0</v>
      </c>
      <c r="H92" s="493">
        <f>H89*地域経済性分析・初期条件!$P$11</f>
        <v>0</v>
      </c>
      <c r="I92" s="493">
        <f>I89*地域経済性分析・初期条件!$P$11</f>
        <v>0</v>
      </c>
      <c r="J92" s="493">
        <f>J89*地域経済性分析・初期条件!$P$11</f>
        <v>0</v>
      </c>
      <c r="K92" s="493">
        <f>K89*地域経済性分析・初期条件!$P$11</f>
        <v>0</v>
      </c>
      <c r="L92" s="493">
        <f>L89*地域経済性分析・初期条件!$P$11</f>
        <v>0</v>
      </c>
      <c r="M92" s="493">
        <f>M89*地域経済性分析・初期条件!$P$11</f>
        <v>0</v>
      </c>
      <c r="N92" s="493">
        <f>N89*地域経済性分析・初期条件!$P$11</f>
        <v>0</v>
      </c>
      <c r="O92" s="493">
        <f>O89*地域経済性分析・初期条件!$P$11</f>
        <v>0</v>
      </c>
      <c r="P92" s="493">
        <f>P89*地域経済性分析・初期条件!$P$11</f>
        <v>0</v>
      </c>
      <c r="Q92" s="493">
        <f>Q89*地域経済性分析・初期条件!$P$11</f>
        <v>0</v>
      </c>
      <c r="R92" s="493">
        <f>R89*地域経済性分析・初期条件!$P$11</f>
        <v>0</v>
      </c>
      <c r="S92" s="493">
        <f>S89*地域経済性分析・初期条件!$P$11</f>
        <v>0</v>
      </c>
      <c r="T92" s="493">
        <f>T89*地域経済性分析・初期条件!$P$11</f>
        <v>0</v>
      </c>
      <c r="U92" s="493">
        <f>U89*地域経済性分析・初期条件!$P$11</f>
        <v>0</v>
      </c>
      <c r="V92" s="493">
        <f>V89*地域経済性分析・初期条件!$P$11</f>
        <v>0</v>
      </c>
      <c r="W92" s="493">
        <f>W89*地域経済性分析・初期条件!$P$11</f>
        <v>0</v>
      </c>
      <c r="X92" s="493">
        <f>X89*地域経済性分析・初期条件!$P$11</f>
        <v>0</v>
      </c>
      <c r="Y92" s="493">
        <f>Y89*地域経済性分析・初期条件!$P$11</f>
        <v>0</v>
      </c>
      <c r="Z92" s="493">
        <f>Z89*地域経済性分析・初期条件!$P$11</f>
        <v>0</v>
      </c>
      <c r="AA92" s="493">
        <f>AA89*地域経済性分析・初期条件!$P$11</f>
        <v>0</v>
      </c>
      <c r="AB92" s="493">
        <f>AB89*地域経済性分析・初期条件!$P$11</f>
        <v>0</v>
      </c>
      <c r="AC92" s="493">
        <f>AC89*地域経済性分析・初期条件!$P$11</f>
        <v>0</v>
      </c>
      <c r="AD92" s="493">
        <f>AD89*地域経済性分析・初期条件!$P$11</f>
        <v>0</v>
      </c>
      <c r="AE92" s="493">
        <f>AE89*地域経済性分析・初期条件!$P$11</f>
        <v>0</v>
      </c>
      <c r="AF92" s="493">
        <f>AF89*地域経済性分析・初期条件!$P$11</f>
        <v>0</v>
      </c>
      <c r="AG92" s="493">
        <f>AG89*地域経済性分析・初期条件!$P$11</f>
        <v>0</v>
      </c>
      <c r="AH92" s="493">
        <f>AH89*地域経済性分析・初期条件!$P$11</f>
        <v>0</v>
      </c>
      <c r="AI92" s="535">
        <f t="shared" si="62"/>
        <v>0</v>
      </c>
      <c r="AJ92" s="535">
        <f>SUM(D92:X92)</f>
        <v>0</v>
      </c>
      <c r="AK92" s="497">
        <f>SUM(D92:AH92)</f>
        <v>0</v>
      </c>
    </row>
    <row r="93" spans="1:37" ht="11.5" x14ac:dyDescent="0.25">
      <c r="A93" s="533"/>
      <c r="B93" s="425" t="s">
        <v>576</v>
      </c>
      <c r="C93" s="449" t="s">
        <v>560</v>
      </c>
      <c r="D93" s="493">
        <f>D89*地域経済性分析・初期条件!$Q$11</f>
        <v>0</v>
      </c>
      <c r="E93" s="493">
        <f>E89*地域経済性分析・初期条件!$Q$11</f>
        <v>0</v>
      </c>
      <c r="F93" s="493">
        <f>F89*地域経済性分析・初期条件!$Q$11</f>
        <v>0</v>
      </c>
      <c r="G93" s="493">
        <f>G89*地域経済性分析・初期条件!$Q$11</f>
        <v>0</v>
      </c>
      <c r="H93" s="493">
        <f>H89*地域経済性分析・初期条件!$Q$11</f>
        <v>0</v>
      </c>
      <c r="I93" s="493">
        <f>I89*地域経済性分析・初期条件!$Q$11</f>
        <v>0</v>
      </c>
      <c r="J93" s="493">
        <f>J89*地域経済性分析・初期条件!$Q$11</f>
        <v>0</v>
      </c>
      <c r="K93" s="493">
        <f>K89*地域経済性分析・初期条件!$Q$11</f>
        <v>0</v>
      </c>
      <c r="L93" s="493">
        <f>L89*地域経済性分析・初期条件!$Q$11</f>
        <v>0</v>
      </c>
      <c r="M93" s="493">
        <f>M89*地域経済性分析・初期条件!$Q$11</f>
        <v>0</v>
      </c>
      <c r="N93" s="493">
        <f>N89*地域経済性分析・初期条件!$Q$11</f>
        <v>0</v>
      </c>
      <c r="O93" s="493">
        <f>O89*地域経済性分析・初期条件!$Q$11</f>
        <v>0</v>
      </c>
      <c r="P93" s="493">
        <f>P89*地域経済性分析・初期条件!$Q$11</f>
        <v>0</v>
      </c>
      <c r="Q93" s="493">
        <f>Q89*地域経済性分析・初期条件!$Q$11</f>
        <v>0</v>
      </c>
      <c r="R93" s="493">
        <f>R89*地域経済性分析・初期条件!$Q$11</f>
        <v>0</v>
      </c>
      <c r="S93" s="493">
        <f>S89*地域経済性分析・初期条件!$Q$11</f>
        <v>0</v>
      </c>
      <c r="T93" s="493">
        <f>T89*地域経済性分析・初期条件!$Q$11</f>
        <v>0</v>
      </c>
      <c r="U93" s="493">
        <f>U89*地域経済性分析・初期条件!$Q$11</f>
        <v>0</v>
      </c>
      <c r="V93" s="493">
        <f>V89*地域経済性分析・初期条件!$Q$11</f>
        <v>0</v>
      </c>
      <c r="W93" s="493">
        <f>W89*地域経済性分析・初期条件!$Q$11</f>
        <v>0</v>
      </c>
      <c r="X93" s="493">
        <f>X89*地域経済性分析・初期条件!$Q$11</f>
        <v>0</v>
      </c>
      <c r="Y93" s="493">
        <f>Y89*地域経済性分析・初期条件!$Q$11</f>
        <v>0</v>
      </c>
      <c r="Z93" s="493">
        <f>Z89*地域経済性分析・初期条件!$Q$11</f>
        <v>0</v>
      </c>
      <c r="AA93" s="493">
        <f>AA89*地域経済性分析・初期条件!$Q$11</f>
        <v>0</v>
      </c>
      <c r="AB93" s="493">
        <f>AB89*地域経済性分析・初期条件!$Q$11</f>
        <v>0</v>
      </c>
      <c r="AC93" s="493">
        <f>AC89*地域経済性分析・初期条件!$Q$11</f>
        <v>0</v>
      </c>
      <c r="AD93" s="493">
        <f>AD89*地域経済性分析・初期条件!$Q$11</f>
        <v>0</v>
      </c>
      <c r="AE93" s="493">
        <f>AE89*地域経済性分析・初期条件!$Q$11</f>
        <v>0</v>
      </c>
      <c r="AF93" s="493">
        <f>AF89*地域経済性分析・初期条件!$Q$11</f>
        <v>0</v>
      </c>
      <c r="AG93" s="493">
        <f>AG89*地域経済性分析・初期条件!$Q$11</f>
        <v>0</v>
      </c>
      <c r="AH93" s="493">
        <f>AH89*地域経済性分析・初期条件!$Q$11</f>
        <v>0</v>
      </c>
      <c r="AI93" s="535">
        <f t="shared" si="62"/>
        <v>0</v>
      </c>
      <c r="AJ93" s="535">
        <f>SUM(D93:X93)</f>
        <v>0</v>
      </c>
      <c r="AK93" s="497">
        <f>SUM(D93:AH93)</f>
        <v>0</v>
      </c>
    </row>
    <row r="94" spans="1:37" ht="11.5" x14ac:dyDescent="0.25">
      <c r="A94" s="533" t="str">
        <f>A88&amp;B94</f>
        <v>0従業員の可処分所得（一次）</v>
      </c>
      <c r="B94" s="425" t="s">
        <v>556</v>
      </c>
      <c r="C94" s="448" t="s">
        <v>33</v>
      </c>
      <c r="D94" s="493">
        <f>D89*地域経済性分析・初期条件!$H$11</f>
        <v>0</v>
      </c>
      <c r="E94" s="493">
        <f>E89*地域経済性分析・初期条件!$H$11</f>
        <v>0</v>
      </c>
      <c r="F94" s="463">
        <f>F89*地域経済性分析・初期条件!$H$11</f>
        <v>0</v>
      </c>
      <c r="G94" s="463">
        <f>G89*地域経済性分析・初期条件!$H$11</f>
        <v>0</v>
      </c>
      <c r="H94" s="463">
        <f>H89*地域経済性分析・初期条件!$H$11</f>
        <v>0</v>
      </c>
      <c r="I94" s="463">
        <f>I89*地域経済性分析・初期条件!$H$11</f>
        <v>0</v>
      </c>
      <c r="J94" s="463">
        <f>J89*地域経済性分析・初期条件!$H$11</f>
        <v>0</v>
      </c>
      <c r="K94" s="463">
        <f>K89*地域経済性分析・初期条件!$H$11</f>
        <v>0</v>
      </c>
      <c r="L94" s="463">
        <f>L89*地域経済性分析・初期条件!$H$11</f>
        <v>0</v>
      </c>
      <c r="M94" s="463">
        <f>M89*地域経済性分析・初期条件!$H$11</f>
        <v>0</v>
      </c>
      <c r="N94" s="463">
        <f>N89*地域経済性分析・初期条件!$H$11</f>
        <v>0</v>
      </c>
      <c r="O94" s="463">
        <f>O89*地域経済性分析・初期条件!$H$11</f>
        <v>0</v>
      </c>
      <c r="P94" s="463">
        <f>P89*地域経済性分析・初期条件!$H$11</f>
        <v>0</v>
      </c>
      <c r="Q94" s="463">
        <f>Q89*地域経済性分析・初期条件!$H$11</f>
        <v>0</v>
      </c>
      <c r="R94" s="463">
        <f>R89*地域経済性分析・初期条件!$H$11</f>
        <v>0</v>
      </c>
      <c r="S94" s="463">
        <f>S89*地域経済性分析・初期条件!$H$11</f>
        <v>0</v>
      </c>
      <c r="T94" s="463">
        <f>T89*地域経済性分析・初期条件!$H$11</f>
        <v>0</v>
      </c>
      <c r="U94" s="463">
        <f>U89*地域経済性分析・初期条件!$H$11</f>
        <v>0</v>
      </c>
      <c r="V94" s="463">
        <f>V89*地域経済性分析・初期条件!$H$11</f>
        <v>0</v>
      </c>
      <c r="W94" s="463">
        <f>W89*地域経済性分析・初期条件!$H$11</f>
        <v>0</v>
      </c>
      <c r="X94" s="463">
        <f>X89*地域経済性分析・初期条件!$H$11</f>
        <v>0</v>
      </c>
      <c r="Y94" s="463">
        <f>Y89*地域経済性分析・初期条件!$H$11</f>
        <v>0</v>
      </c>
      <c r="Z94" s="463">
        <f>Z89*地域経済性分析・初期条件!$H$11</f>
        <v>0</v>
      </c>
      <c r="AA94" s="463">
        <f>AA89*地域経済性分析・初期条件!$H$11</f>
        <v>0</v>
      </c>
      <c r="AB94" s="463">
        <f>AB89*地域経済性分析・初期条件!$H$11</f>
        <v>0</v>
      </c>
      <c r="AC94" s="463">
        <f>AC89*地域経済性分析・初期条件!$H$11</f>
        <v>0</v>
      </c>
      <c r="AD94" s="463">
        <f>AD89*地域経済性分析・初期条件!$H$11</f>
        <v>0</v>
      </c>
      <c r="AE94" s="463">
        <f>AE89*地域経済性分析・初期条件!$H$11</f>
        <v>0</v>
      </c>
      <c r="AF94" s="463">
        <f>AF89*地域経済性分析・初期条件!$H$11</f>
        <v>0</v>
      </c>
      <c r="AG94" s="463">
        <f>AG89*地域経済性分析・初期条件!$H$11</f>
        <v>0</v>
      </c>
      <c r="AH94" s="463">
        <f>AH89*地域経済性分析・初期条件!$H$11</f>
        <v>0</v>
      </c>
      <c r="AI94" s="535">
        <f t="shared" si="62"/>
        <v>0</v>
      </c>
      <c r="AJ94" s="535">
        <f t="shared" ref="AJ94:AJ101" si="66">SUM(D94:X94)</f>
        <v>0</v>
      </c>
      <c r="AK94" s="497">
        <f t="shared" ref="AK94:AK101" si="67">SUM(D94:AH94)</f>
        <v>0</v>
      </c>
    </row>
    <row r="95" spans="1:37" ht="11.5" x14ac:dyDescent="0.25">
      <c r="A95" s="533" t="str">
        <f>A88&amp;B95</f>
        <v>0企業の税引後利益（一次）</v>
      </c>
      <c r="B95" s="425" t="s">
        <v>557</v>
      </c>
      <c r="C95" s="448" t="s">
        <v>33</v>
      </c>
      <c r="D95" s="493">
        <f>D89*地域経済性分析・初期条件!$I$11</f>
        <v>0</v>
      </c>
      <c r="E95" s="493">
        <f>E89*地域経済性分析・初期条件!$I$11</f>
        <v>0</v>
      </c>
      <c r="F95" s="463">
        <f>F89*地域経済性分析・初期条件!$I$11</f>
        <v>0</v>
      </c>
      <c r="G95" s="463">
        <f>G89*地域経済性分析・初期条件!$I$11</f>
        <v>0</v>
      </c>
      <c r="H95" s="463">
        <f>H89*地域経済性分析・初期条件!$I$11</f>
        <v>0</v>
      </c>
      <c r="I95" s="463">
        <f>I89*地域経済性分析・初期条件!$I$11</f>
        <v>0</v>
      </c>
      <c r="J95" s="463">
        <f>J89*地域経済性分析・初期条件!$I$11</f>
        <v>0</v>
      </c>
      <c r="K95" s="463">
        <f>K89*地域経済性分析・初期条件!$I$11</f>
        <v>0</v>
      </c>
      <c r="L95" s="463">
        <f>L89*地域経済性分析・初期条件!$I$11</f>
        <v>0</v>
      </c>
      <c r="M95" s="463">
        <f>M89*地域経済性分析・初期条件!$I$11</f>
        <v>0</v>
      </c>
      <c r="N95" s="463">
        <f>N89*地域経済性分析・初期条件!$I$11</f>
        <v>0</v>
      </c>
      <c r="O95" s="463">
        <f>O89*地域経済性分析・初期条件!$I$11</f>
        <v>0</v>
      </c>
      <c r="P95" s="463">
        <f>P89*地域経済性分析・初期条件!$I$11</f>
        <v>0</v>
      </c>
      <c r="Q95" s="463">
        <f>Q89*地域経済性分析・初期条件!$I$11</f>
        <v>0</v>
      </c>
      <c r="R95" s="463">
        <f>R89*地域経済性分析・初期条件!$I$11</f>
        <v>0</v>
      </c>
      <c r="S95" s="463">
        <f>S89*地域経済性分析・初期条件!$I$11</f>
        <v>0</v>
      </c>
      <c r="T95" s="463">
        <f>T89*地域経済性分析・初期条件!$I$11</f>
        <v>0</v>
      </c>
      <c r="U95" s="463">
        <f>U89*地域経済性分析・初期条件!$I$11</f>
        <v>0</v>
      </c>
      <c r="V95" s="463">
        <f>V89*地域経済性分析・初期条件!$I$11</f>
        <v>0</v>
      </c>
      <c r="W95" s="463">
        <f>W89*地域経済性分析・初期条件!$I$11</f>
        <v>0</v>
      </c>
      <c r="X95" s="463">
        <f>X89*地域経済性分析・初期条件!$I$11</f>
        <v>0</v>
      </c>
      <c r="Y95" s="463">
        <f>Y89*地域経済性分析・初期条件!$I$11</f>
        <v>0</v>
      </c>
      <c r="Z95" s="463">
        <f>Z89*地域経済性分析・初期条件!$I$11</f>
        <v>0</v>
      </c>
      <c r="AA95" s="463">
        <f>AA89*地域経済性分析・初期条件!$I$11</f>
        <v>0</v>
      </c>
      <c r="AB95" s="463">
        <f>AB89*地域経済性分析・初期条件!$I$11</f>
        <v>0</v>
      </c>
      <c r="AC95" s="463">
        <f>AC89*地域経済性分析・初期条件!$I$11</f>
        <v>0</v>
      </c>
      <c r="AD95" s="463">
        <f>AD89*地域経済性分析・初期条件!$I$11</f>
        <v>0</v>
      </c>
      <c r="AE95" s="463">
        <f>AE89*地域経済性分析・初期条件!$I$11</f>
        <v>0</v>
      </c>
      <c r="AF95" s="463">
        <f>AF89*地域経済性分析・初期条件!$I$11</f>
        <v>0</v>
      </c>
      <c r="AG95" s="463">
        <f>AG89*地域経済性分析・初期条件!$I$11</f>
        <v>0</v>
      </c>
      <c r="AH95" s="463">
        <f>AH89*地域経済性分析・初期条件!$I$11</f>
        <v>0</v>
      </c>
      <c r="AI95" s="535">
        <f t="shared" si="62"/>
        <v>0</v>
      </c>
      <c r="AJ95" s="535">
        <f t="shared" si="66"/>
        <v>0</v>
      </c>
      <c r="AK95" s="497">
        <f t="shared" si="67"/>
        <v>0</v>
      </c>
    </row>
    <row r="96" spans="1:37" ht="11.5" x14ac:dyDescent="0.25">
      <c r="A96" s="533" t="str">
        <f>A88&amp;B96</f>
        <v>0都道府県税収（一次）</v>
      </c>
      <c r="B96" s="425" t="s">
        <v>558</v>
      </c>
      <c r="C96" s="448" t="s">
        <v>33</v>
      </c>
      <c r="D96" s="493">
        <f>D89*地域経済性分析・初期条件!$J$11</f>
        <v>0</v>
      </c>
      <c r="E96" s="493">
        <f>E89*地域経済性分析・初期条件!$J$11</f>
        <v>0</v>
      </c>
      <c r="F96" s="463">
        <f>F89*地域経済性分析・初期条件!$J$11</f>
        <v>0</v>
      </c>
      <c r="G96" s="463">
        <f>G89*地域経済性分析・初期条件!$J$11</f>
        <v>0</v>
      </c>
      <c r="H96" s="463">
        <f>H89*地域経済性分析・初期条件!$J$11</f>
        <v>0</v>
      </c>
      <c r="I96" s="463">
        <f>I89*地域経済性分析・初期条件!$J$11</f>
        <v>0</v>
      </c>
      <c r="J96" s="463">
        <f>J89*地域経済性分析・初期条件!$J$11</f>
        <v>0</v>
      </c>
      <c r="K96" s="463">
        <f>K89*地域経済性分析・初期条件!$J$11</f>
        <v>0</v>
      </c>
      <c r="L96" s="463">
        <f>L89*地域経済性分析・初期条件!$J$11</f>
        <v>0</v>
      </c>
      <c r="M96" s="463">
        <f>M89*地域経済性分析・初期条件!$J$11</f>
        <v>0</v>
      </c>
      <c r="N96" s="463">
        <f>N89*地域経済性分析・初期条件!$J$11</f>
        <v>0</v>
      </c>
      <c r="O96" s="463">
        <f>O89*地域経済性分析・初期条件!$J$11</f>
        <v>0</v>
      </c>
      <c r="P96" s="463">
        <f>P89*地域経済性分析・初期条件!$J$11</f>
        <v>0</v>
      </c>
      <c r="Q96" s="463">
        <f>Q89*地域経済性分析・初期条件!$J$11</f>
        <v>0</v>
      </c>
      <c r="R96" s="463">
        <f>R89*地域経済性分析・初期条件!$J$11</f>
        <v>0</v>
      </c>
      <c r="S96" s="463">
        <f>S89*地域経済性分析・初期条件!$J$11</f>
        <v>0</v>
      </c>
      <c r="T96" s="463">
        <f>T89*地域経済性分析・初期条件!$J$11</f>
        <v>0</v>
      </c>
      <c r="U96" s="463">
        <f>U89*地域経済性分析・初期条件!$J$11</f>
        <v>0</v>
      </c>
      <c r="V96" s="463">
        <f>V89*地域経済性分析・初期条件!$J$11</f>
        <v>0</v>
      </c>
      <c r="W96" s="463">
        <f>W89*地域経済性分析・初期条件!$J$11</f>
        <v>0</v>
      </c>
      <c r="X96" s="463">
        <f>X89*地域経済性分析・初期条件!$J$11</f>
        <v>0</v>
      </c>
      <c r="Y96" s="463">
        <f>Y89*地域経済性分析・初期条件!$J$11</f>
        <v>0</v>
      </c>
      <c r="Z96" s="463">
        <f>Z89*地域経済性分析・初期条件!$J$11</f>
        <v>0</v>
      </c>
      <c r="AA96" s="463">
        <f>AA89*地域経済性分析・初期条件!$J$11</f>
        <v>0</v>
      </c>
      <c r="AB96" s="463">
        <f>AB89*地域経済性分析・初期条件!$J$11</f>
        <v>0</v>
      </c>
      <c r="AC96" s="463">
        <f>AC89*地域経済性分析・初期条件!$J$11</f>
        <v>0</v>
      </c>
      <c r="AD96" s="463">
        <f>AD89*地域経済性分析・初期条件!$J$11</f>
        <v>0</v>
      </c>
      <c r="AE96" s="463">
        <f>AE89*地域経済性分析・初期条件!$J$11</f>
        <v>0</v>
      </c>
      <c r="AF96" s="463">
        <f>AF89*地域経済性分析・初期条件!$J$11</f>
        <v>0</v>
      </c>
      <c r="AG96" s="463">
        <f>AG89*地域経済性分析・初期条件!$J$11</f>
        <v>0</v>
      </c>
      <c r="AH96" s="463">
        <f>AH89*地域経済性分析・初期条件!$J$11</f>
        <v>0</v>
      </c>
      <c r="AI96" s="535">
        <f t="shared" si="62"/>
        <v>0</v>
      </c>
      <c r="AJ96" s="535">
        <f t="shared" si="66"/>
        <v>0</v>
      </c>
      <c r="AK96" s="497">
        <f t="shared" si="67"/>
        <v>0</v>
      </c>
    </row>
    <row r="97" spans="1:37" ht="11.5" x14ac:dyDescent="0.25">
      <c r="A97" s="533" t="str">
        <f>A88&amp;B97</f>
        <v>0市町村税収（一次）</v>
      </c>
      <c r="B97" s="425" t="s">
        <v>559</v>
      </c>
      <c r="C97" s="449" t="s">
        <v>33</v>
      </c>
      <c r="D97" s="493">
        <f>D89*地域経済性分析・初期条件!$K$11</f>
        <v>0</v>
      </c>
      <c r="E97" s="463">
        <f>E89*地域経済性分析・初期条件!$K$11</f>
        <v>0</v>
      </c>
      <c r="F97" s="463">
        <f>F89*地域経済性分析・初期条件!$K$11</f>
        <v>0</v>
      </c>
      <c r="G97" s="463">
        <f>G89*地域経済性分析・初期条件!$K$11</f>
        <v>0</v>
      </c>
      <c r="H97" s="463">
        <f>H89*地域経済性分析・初期条件!$K$11</f>
        <v>0</v>
      </c>
      <c r="I97" s="463">
        <f>I89*地域経済性分析・初期条件!$K$11</f>
        <v>0</v>
      </c>
      <c r="J97" s="463">
        <f>J89*地域経済性分析・初期条件!$K$11</f>
        <v>0</v>
      </c>
      <c r="K97" s="463">
        <f>K89*地域経済性分析・初期条件!$K$11</f>
        <v>0</v>
      </c>
      <c r="L97" s="463">
        <f>L89*地域経済性分析・初期条件!$K$11</f>
        <v>0</v>
      </c>
      <c r="M97" s="463">
        <f>M89*地域経済性分析・初期条件!$K$11</f>
        <v>0</v>
      </c>
      <c r="N97" s="463">
        <f>N89*地域経済性分析・初期条件!$K$11</f>
        <v>0</v>
      </c>
      <c r="O97" s="463">
        <f>O89*地域経済性分析・初期条件!$K$11</f>
        <v>0</v>
      </c>
      <c r="P97" s="463">
        <f>P89*地域経済性分析・初期条件!$K$11</f>
        <v>0</v>
      </c>
      <c r="Q97" s="463">
        <f>Q89*地域経済性分析・初期条件!$K$11</f>
        <v>0</v>
      </c>
      <c r="R97" s="463">
        <f>R89*地域経済性分析・初期条件!$K$11</f>
        <v>0</v>
      </c>
      <c r="S97" s="463">
        <f>S89*地域経済性分析・初期条件!$K$11</f>
        <v>0</v>
      </c>
      <c r="T97" s="463">
        <f>T89*地域経済性分析・初期条件!$K$11</f>
        <v>0</v>
      </c>
      <c r="U97" s="463">
        <f>U89*地域経済性分析・初期条件!$K$11</f>
        <v>0</v>
      </c>
      <c r="V97" s="463">
        <f>V89*地域経済性分析・初期条件!$K$11</f>
        <v>0</v>
      </c>
      <c r="W97" s="463">
        <f>W89*地域経済性分析・初期条件!$K$11</f>
        <v>0</v>
      </c>
      <c r="X97" s="463">
        <f>X89*地域経済性分析・初期条件!$K$11</f>
        <v>0</v>
      </c>
      <c r="Y97" s="463">
        <f>Y89*地域経済性分析・初期条件!$K$11</f>
        <v>0</v>
      </c>
      <c r="Z97" s="463">
        <f>Z89*地域経済性分析・初期条件!$K$11</f>
        <v>0</v>
      </c>
      <c r="AA97" s="463">
        <f>AA89*地域経済性分析・初期条件!$K$11</f>
        <v>0</v>
      </c>
      <c r="AB97" s="463">
        <f>AB89*地域経済性分析・初期条件!$K$11</f>
        <v>0</v>
      </c>
      <c r="AC97" s="463">
        <f>AC89*地域経済性分析・初期条件!$K$11</f>
        <v>0</v>
      </c>
      <c r="AD97" s="463">
        <f>AD89*地域経済性分析・初期条件!$K$11</f>
        <v>0</v>
      </c>
      <c r="AE97" s="463">
        <f>AE89*地域経済性分析・初期条件!$K$11</f>
        <v>0</v>
      </c>
      <c r="AF97" s="463">
        <f>AF89*地域経済性分析・初期条件!$K$11</f>
        <v>0</v>
      </c>
      <c r="AG97" s="463">
        <f>AG89*地域経済性分析・初期条件!$K$11</f>
        <v>0</v>
      </c>
      <c r="AH97" s="463">
        <f>AH89*地域経済性分析・初期条件!$K$11</f>
        <v>0</v>
      </c>
      <c r="AI97" s="535">
        <f t="shared" si="62"/>
        <v>0</v>
      </c>
      <c r="AJ97" s="535">
        <f t="shared" si="66"/>
        <v>0</v>
      </c>
      <c r="AK97" s="497">
        <f t="shared" si="67"/>
        <v>0</v>
      </c>
    </row>
    <row r="98" spans="1:37" ht="11.5" x14ac:dyDescent="0.25">
      <c r="A98" s="533"/>
      <c r="B98" s="425" t="s">
        <v>561</v>
      </c>
      <c r="C98" s="449" t="s">
        <v>560</v>
      </c>
      <c r="D98" s="493">
        <f>D89*地域経済性分析・初期条件!$L$11</f>
        <v>0</v>
      </c>
      <c r="E98" s="493">
        <f>E89*地域経済性分析・初期条件!$L$11</f>
        <v>0</v>
      </c>
      <c r="F98" s="493">
        <f>F89*地域経済性分析・初期条件!$L$11</f>
        <v>0</v>
      </c>
      <c r="G98" s="493">
        <f>G89*地域経済性分析・初期条件!$L$11</f>
        <v>0</v>
      </c>
      <c r="H98" s="493">
        <f>H89*地域経済性分析・初期条件!$L$11</f>
        <v>0</v>
      </c>
      <c r="I98" s="493">
        <f>I89*地域経済性分析・初期条件!$L$11</f>
        <v>0</v>
      </c>
      <c r="J98" s="493">
        <f>J89*地域経済性分析・初期条件!$L$11</f>
        <v>0</v>
      </c>
      <c r="K98" s="493">
        <f>K89*地域経済性分析・初期条件!$L$11</f>
        <v>0</v>
      </c>
      <c r="L98" s="493">
        <f>L89*地域経済性分析・初期条件!$L$11</f>
        <v>0</v>
      </c>
      <c r="M98" s="493">
        <f>M89*地域経済性分析・初期条件!$L$11</f>
        <v>0</v>
      </c>
      <c r="N98" s="493">
        <f>N89*地域経済性分析・初期条件!$L$11</f>
        <v>0</v>
      </c>
      <c r="O98" s="493">
        <f>O89*地域経済性分析・初期条件!$L$11</f>
        <v>0</v>
      </c>
      <c r="P98" s="493">
        <f>P89*地域経済性分析・初期条件!$L$11</f>
        <v>0</v>
      </c>
      <c r="Q98" s="493">
        <f>Q89*地域経済性分析・初期条件!$L$11</f>
        <v>0</v>
      </c>
      <c r="R98" s="493">
        <f>R89*地域経済性分析・初期条件!$L$11</f>
        <v>0</v>
      </c>
      <c r="S98" s="493">
        <f>S89*地域経済性分析・初期条件!$L$11</f>
        <v>0</v>
      </c>
      <c r="T98" s="493">
        <f>T89*地域経済性分析・初期条件!$L$11</f>
        <v>0</v>
      </c>
      <c r="U98" s="493">
        <f>U89*地域経済性分析・初期条件!$L$11</f>
        <v>0</v>
      </c>
      <c r="V98" s="493">
        <f>V89*地域経済性分析・初期条件!$L$11</f>
        <v>0</v>
      </c>
      <c r="W98" s="493">
        <f>W89*地域経済性分析・初期条件!$L$11</f>
        <v>0</v>
      </c>
      <c r="X98" s="493">
        <f>X89*地域経済性分析・初期条件!$L$11</f>
        <v>0</v>
      </c>
      <c r="Y98" s="493">
        <f>Y89*地域経済性分析・初期条件!$L$11</f>
        <v>0</v>
      </c>
      <c r="Z98" s="493">
        <f>Z89*地域経済性分析・初期条件!$L$11</f>
        <v>0</v>
      </c>
      <c r="AA98" s="493">
        <f>AA89*地域経済性分析・初期条件!$L$11</f>
        <v>0</v>
      </c>
      <c r="AB98" s="493">
        <f>AB89*地域経済性分析・初期条件!$L$11</f>
        <v>0</v>
      </c>
      <c r="AC98" s="493">
        <f>AC89*地域経済性分析・初期条件!$L$11</f>
        <v>0</v>
      </c>
      <c r="AD98" s="493">
        <f>AD89*地域経済性分析・初期条件!$L$11</f>
        <v>0</v>
      </c>
      <c r="AE98" s="493">
        <f>AE89*地域経済性分析・初期条件!$L$11</f>
        <v>0</v>
      </c>
      <c r="AF98" s="493">
        <f>AF89*地域経済性分析・初期条件!$L$11</f>
        <v>0</v>
      </c>
      <c r="AG98" s="493">
        <f>AG89*地域経済性分析・初期条件!$L$11</f>
        <v>0</v>
      </c>
      <c r="AH98" s="493">
        <f>AH89*地域経済性分析・初期条件!$L$11</f>
        <v>0</v>
      </c>
      <c r="AI98" s="535">
        <f>SUM(D98:N98)</f>
        <v>0</v>
      </c>
      <c r="AJ98" s="535">
        <f t="shared" si="66"/>
        <v>0</v>
      </c>
      <c r="AK98" s="497">
        <f t="shared" si="67"/>
        <v>0</v>
      </c>
    </row>
    <row r="99" spans="1:37" ht="11.5" x14ac:dyDescent="0.25">
      <c r="A99" s="533"/>
      <c r="B99" s="425" t="s">
        <v>562</v>
      </c>
      <c r="C99" s="449" t="s">
        <v>560</v>
      </c>
      <c r="D99" s="493">
        <f>D89*地域経済性分析・初期条件!$M$11</f>
        <v>0</v>
      </c>
      <c r="E99" s="493">
        <f>E89*地域経済性分析・初期条件!$M$11</f>
        <v>0</v>
      </c>
      <c r="F99" s="493">
        <f>F89*地域経済性分析・初期条件!$M$11</f>
        <v>0</v>
      </c>
      <c r="G99" s="493">
        <f>G89*地域経済性分析・初期条件!$M$11</f>
        <v>0</v>
      </c>
      <c r="H99" s="493">
        <f>H89*地域経済性分析・初期条件!$M$11</f>
        <v>0</v>
      </c>
      <c r="I99" s="493">
        <f>I89*地域経済性分析・初期条件!$M$11</f>
        <v>0</v>
      </c>
      <c r="J99" s="493">
        <f>J89*地域経済性分析・初期条件!$M$11</f>
        <v>0</v>
      </c>
      <c r="K99" s="493">
        <f>K89*地域経済性分析・初期条件!$M$11</f>
        <v>0</v>
      </c>
      <c r="L99" s="493">
        <f>L89*地域経済性分析・初期条件!$M$11</f>
        <v>0</v>
      </c>
      <c r="M99" s="493">
        <f>M89*地域経済性分析・初期条件!$M$11</f>
        <v>0</v>
      </c>
      <c r="N99" s="493">
        <f>N89*地域経済性分析・初期条件!$M$11</f>
        <v>0</v>
      </c>
      <c r="O99" s="493">
        <f>O89*地域経済性分析・初期条件!$M$11</f>
        <v>0</v>
      </c>
      <c r="P99" s="493">
        <f>P89*地域経済性分析・初期条件!$M$11</f>
        <v>0</v>
      </c>
      <c r="Q99" s="493">
        <f>Q89*地域経済性分析・初期条件!$M$11</f>
        <v>0</v>
      </c>
      <c r="R99" s="493">
        <f>R89*地域経済性分析・初期条件!$M$11</f>
        <v>0</v>
      </c>
      <c r="S99" s="493">
        <f>S89*地域経済性分析・初期条件!$M$11</f>
        <v>0</v>
      </c>
      <c r="T99" s="493">
        <f>T89*地域経済性分析・初期条件!$M$11</f>
        <v>0</v>
      </c>
      <c r="U99" s="493">
        <f>U89*地域経済性分析・初期条件!$M$11</f>
        <v>0</v>
      </c>
      <c r="V99" s="493">
        <f>V89*地域経済性分析・初期条件!$M$11</f>
        <v>0</v>
      </c>
      <c r="W99" s="493">
        <f>W89*地域経済性分析・初期条件!$M$11</f>
        <v>0</v>
      </c>
      <c r="X99" s="493">
        <f>X89*地域経済性分析・初期条件!$M$11</f>
        <v>0</v>
      </c>
      <c r="Y99" s="493">
        <f>Y89*地域経済性分析・初期条件!$M$11</f>
        <v>0</v>
      </c>
      <c r="Z99" s="493">
        <f>Z89*地域経済性分析・初期条件!$M$11</f>
        <v>0</v>
      </c>
      <c r="AA99" s="493">
        <f>AA89*地域経済性分析・初期条件!$M$11</f>
        <v>0</v>
      </c>
      <c r="AB99" s="493">
        <f>AB89*地域経済性分析・初期条件!$M$11</f>
        <v>0</v>
      </c>
      <c r="AC99" s="493">
        <f>AC89*地域経済性分析・初期条件!$M$11</f>
        <v>0</v>
      </c>
      <c r="AD99" s="493">
        <f>AD89*地域経済性分析・初期条件!$M$11</f>
        <v>0</v>
      </c>
      <c r="AE99" s="493">
        <f>AE89*地域経済性分析・初期条件!$M$11</f>
        <v>0</v>
      </c>
      <c r="AF99" s="493">
        <f>AF89*地域経済性分析・初期条件!$M$11</f>
        <v>0</v>
      </c>
      <c r="AG99" s="493">
        <f>AG89*地域経済性分析・初期条件!$M$11</f>
        <v>0</v>
      </c>
      <c r="AH99" s="493">
        <f>AH89*地域経済性分析・初期条件!$M$11</f>
        <v>0</v>
      </c>
      <c r="AI99" s="535">
        <f>SUM(D99:N99)</f>
        <v>0</v>
      </c>
      <c r="AJ99" s="535">
        <f t="shared" si="66"/>
        <v>0</v>
      </c>
      <c r="AK99" s="497">
        <f t="shared" si="67"/>
        <v>0</v>
      </c>
    </row>
    <row r="100" spans="1:37" ht="11.5" x14ac:dyDescent="0.25">
      <c r="A100" s="533"/>
      <c r="B100" s="425" t="s">
        <v>563</v>
      </c>
      <c r="C100" s="449" t="s">
        <v>560</v>
      </c>
      <c r="D100" s="493">
        <f>D89*地域経済性分析・初期条件!$N$11</f>
        <v>0</v>
      </c>
      <c r="E100" s="493">
        <f>E89*地域経済性分析・初期条件!$N$11</f>
        <v>0</v>
      </c>
      <c r="F100" s="493">
        <f>F89*地域経済性分析・初期条件!$N$11</f>
        <v>0</v>
      </c>
      <c r="G100" s="493">
        <f>G89*地域経済性分析・初期条件!$N$11</f>
        <v>0</v>
      </c>
      <c r="H100" s="493">
        <f>H89*地域経済性分析・初期条件!$N$11</f>
        <v>0</v>
      </c>
      <c r="I100" s="493">
        <f>I89*地域経済性分析・初期条件!$N$11</f>
        <v>0</v>
      </c>
      <c r="J100" s="493">
        <f>J89*地域経済性分析・初期条件!$N$11</f>
        <v>0</v>
      </c>
      <c r="K100" s="493">
        <f>K89*地域経済性分析・初期条件!$N$11</f>
        <v>0</v>
      </c>
      <c r="L100" s="493">
        <f>L89*地域経済性分析・初期条件!$N$11</f>
        <v>0</v>
      </c>
      <c r="M100" s="493">
        <f>M89*地域経済性分析・初期条件!$N$11</f>
        <v>0</v>
      </c>
      <c r="N100" s="493">
        <f>N89*地域経済性分析・初期条件!$N$11</f>
        <v>0</v>
      </c>
      <c r="O100" s="493">
        <f>O89*地域経済性分析・初期条件!$N$11</f>
        <v>0</v>
      </c>
      <c r="P100" s="493">
        <f>P89*地域経済性分析・初期条件!$N$11</f>
        <v>0</v>
      </c>
      <c r="Q100" s="493">
        <f>Q89*地域経済性分析・初期条件!$N$11</f>
        <v>0</v>
      </c>
      <c r="R100" s="493">
        <f>R89*地域経済性分析・初期条件!$N$11</f>
        <v>0</v>
      </c>
      <c r="S100" s="493">
        <f>S89*地域経済性分析・初期条件!$N$11</f>
        <v>0</v>
      </c>
      <c r="T100" s="493">
        <f>T89*地域経済性分析・初期条件!$N$11</f>
        <v>0</v>
      </c>
      <c r="U100" s="493">
        <f>U89*地域経済性分析・初期条件!$N$11</f>
        <v>0</v>
      </c>
      <c r="V100" s="493">
        <f>V89*地域経済性分析・初期条件!$N$11</f>
        <v>0</v>
      </c>
      <c r="W100" s="493">
        <f>W89*地域経済性分析・初期条件!$N$11</f>
        <v>0</v>
      </c>
      <c r="X100" s="493">
        <f>X89*地域経済性分析・初期条件!$N$11</f>
        <v>0</v>
      </c>
      <c r="Y100" s="493">
        <f>Y89*地域経済性分析・初期条件!$N$11</f>
        <v>0</v>
      </c>
      <c r="Z100" s="493">
        <f>Z89*地域経済性分析・初期条件!$N$11</f>
        <v>0</v>
      </c>
      <c r="AA100" s="493">
        <f>AA89*地域経済性分析・初期条件!$N$11</f>
        <v>0</v>
      </c>
      <c r="AB100" s="493">
        <f>AB89*地域経済性分析・初期条件!$N$11</f>
        <v>0</v>
      </c>
      <c r="AC100" s="493">
        <f>AC89*地域経済性分析・初期条件!$N$11</f>
        <v>0</v>
      </c>
      <c r="AD100" s="493">
        <f>AD89*地域経済性分析・初期条件!$N$11</f>
        <v>0</v>
      </c>
      <c r="AE100" s="493">
        <f>AE89*地域経済性分析・初期条件!$N$11</f>
        <v>0</v>
      </c>
      <c r="AF100" s="493">
        <f>AF89*地域経済性分析・初期条件!$N$11</f>
        <v>0</v>
      </c>
      <c r="AG100" s="493">
        <f>AG89*地域経済性分析・初期条件!$N$11</f>
        <v>0</v>
      </c>
      <c r="AH100" s="493">
        <f>AH89*地域経済性分析・初期条件!$N$11</f>
        <v>0</v>
      </c>
      <c r="AI100" s="535">
        <f>SUM(D100:N100)</f>
        <v>0</v>
      </c>
      <c r="AJ100" s="535">
        <f t="shared" si="66"/>
        <v>0</v>
      </c>
      <c r="AK100" s="497">
        <f t="shared" si="67"/>
        <v>0</v>
      </c>
    </row>
    <row r="101" spans="1:37" ht="12" thickBot="1" x14ac:dyDescent="0.3">
      <c r="A101" s="684"/>
      <c r="B101" s="685" t="s">
        <v>564</v>
      </c>
      <c r="C101" s="686" t="s">
        <v>560</v>
      </c>
      <c r="D101" s="687">
        <f>D89*地域経済性分析・初期条件!$O$11</f>
        <v>0</v>
      </c>
      <c r="E101" s="687">
        <f>E89*地域経済性分析・初期条件!$O$11</f>
        <v>0</v>
      </c>
      <c r="F101" s="687">
        <f>F89*地域経済性分析・初期条件!$O$11</f>
        <v>0</v>
      </c>
      <c r="G101" s="687">
        <f>G89*地域経済性分析・初期条件!$O$11</f>
        <v>0</v>
      </c>
      <c r="H101" s="687">
        <f>H89*地域経済性分析・初期条件!$O$11</f>
        <v>0</v>
      </c>
      <c r="I101" s="687">
        <f>I89*地域経済性分析・初期条件!$O$11</f>
        <v>0</v>
      </c>
      <c r="J101" s="687">
        <f>J89*地域経済性分析・初期条件!$O$11</f>
        <v>0</v>
      </c>
      <c r="K101" s="687">
        <f>K89*地域経済性分析・初期条件!$O$11</f>
        <v>0</v>
      </c>
      <c r="L101" s="687">
        <f>L89*地域経済性分析・初期条件!$O$11</f>
        <v>0</v>
      </c>
      <c r="M101" s="687">
        <f>M89*地域経済性分析・初期条件!$O$11</f>
        <v>0</v>
      </c>
      <c r="N101" s="687">
        <f>N89*地域経済性分析・初期条件!$O$11</f>
        <v>0</v>
      </c>
      <c r="O101" s="687">
        <f>O89*地域経済性分析・初期条件!$O$11</f>
        <v>0</v>
      </c>
      <c r="P101" s="687">
        <f>P89*地域経済性分析・初期条件!$O$11</f>
        <v>0</v>
      </c>
      <c r="Q101" s="687">
        <f>Q89*地域経済性分析・初期条件!$O$11</f>
        <v>0</v>
      </c>
      <c r="R101" s="687">
        <f>R89*地域経済性分析・初期条件!$O$11</f>
        <v>0</v>
      </c>
      <c r="S101" s="687">
        <f>S89*地域経済性分析・初期条件!$O$11</f>
        <v>0</v>
      </c>
      <c r="T101" s="687">
        <f>T89*地域経済性分析・初期条件!$O$11</f>
        <v>0</v>
      </c>
      <c r="U101" s="687">
        <f>U89*地域経済性分析・初期条件!$O$11</f>
        <v>0</v>
      </c>
      <c r="V101" s="687">
        <f>V89*地域経済性分析・初期条件!$O$11</f>
        <v>0</v>
      </c>
      <c r="W101" s="687">
        <f>W89*地域経済性分析・初期条件!$O$11</f>
        <v>0</v>
      </c>
      <c r="X101" s="687">
        <f>X89*地域経済性分析・初期条件!$O$11</f>
        <v>0</v>
      </c>
      <c r="Y101" s="687">
        <f>Y89*地域経済性分析・初期条件!$O$11</f>
        <v>0</v>
      </c>
      <c r="Z101" s="687">
        <f>Z89*地域経済性分析・初期条件!$O$11</f>
        <v>0</v>
      </c>
      <c r="AA101" s="687">
        <f>AA89*地域経済性分析・初期条件!$O$11</f>
        <v>0</v>
      </c>
      <c r="AB101" s="687">
        <f>AB89*地域経済性分析・初期条件!$O$11</f>
        <v>0</v>
      </c>
      <c r="AC101" s="687">
        <f>AC89*地域経済性分析・初期条件!$O$11</f>
        <v>0</v>
      </c>
      <c r="AD101" s="687">
        <f>AD89*地域経済性分析・初期条件!$O$11</f>
        <v>0</v>
      </c>
      <c r="AE101" s="687">
        <f>AE89*地域経済性分析・初期条件!$O$11</f>
        <v>0</v>
      </c>
      <c r="AF101" s="687">
        <f>AF89*地域経済性分析・初期条件!$O$11</f>
        <v>0</v>
      </c>
      <c r="AG101" s="687">
        <f>AG89*地域経済性分析・初期条件!$O$11</f>
        <v>0</v>
      </c>
      <c r="AH101" s="687">
        <f>AH89*地域経済性分析・初期条件!$O$11</f>
        <v>0</v>
      </c>
      <c r="AI101" s="688">
        <f>SUM(D101:N101)</f>
        <v>0</v>
      </c>
      <c r="AJ101" s="688">
        <f t="shared" si="66"/>
        <v>0</v>
      </c>
      <c r="AK101" s="689">
        <f t="shared" si="67"/>
        <v>0</v>
      </c>
    </row>
    <row r="102" spans="1:37" ht="12" thickTop="1" x14ac:dyDescent="0.25">
      <c r="A102" s="1347" t="s">
        <v>1157</v>
      </c>
      <c r="B102" s="425"/>
      <c r="C102" s="449" t="s">
        <v>1158</v>
      </c>
      <c r="D102" s="493">
        <f>SUM(D62:D63,D66:D73,D76:D77,D80:D87,D90:D91,D94:D101)</f>
        <v>48139998.4619679</v>
      </c>
      <c r="E102" s="493">
        <f t="shared" ref="E102:AK102" si="68">SUM(E62:E63,E66:E73,E76:E77,E80:E87,E90:E91,E94:E101)</f>
        <v>0</v>
      </c>
      <c r="F102" s="493">
        <f t="shared" si="68"/>
        <v>0</v>
      </c>
      <c r="G102" s="493">
        <f t="shared" si="68"/>
        <v>0</v>
      </c>
      <c r="H102" s="493">
        <f t="shared" si="68"/>
        <v>0</v>
      </c>
      <c r="I102" s="493">
        <f t="shared" si="68"/>
        <v>0</v>
      </c>
      <c r="J102" s="493">
        <f t="shared" si="68"/>
        <v>0</v>
      </c>
      <c r="K102" s="493">
        <f t="shared" si="68"/>
        <v>0</v>
      </c>
      <c r="L102" s="493">
        <f t="shared" si="68"/>
        <v>0</v>
      </c>
      <c r="M102" s="493">
        <f t="shared" si="68"/>
        <v>0</v>
      </c>
      <c r="N102" s="493">
        <f t="shared" si="68"/>
        <v>0</v>
      </c>
      <c r="O102" s="493">
        <f t="shared" si="68"/>
        <v>0</v>
      </c>
      <c r="P102" s="493">
        <f t="shared" si="68"/>
        <v>0</v>
      </c>
      <c r="Q102" s="493">
        <f t="shared" si="68"/>
        <v>0</v>
      </c>
      <c r="R102" s="493">
        <f t="shared" si="68"/>
        <v>0</v>
      </c>
      <c r="S102" s="493">
        <f t="shared" si="68"/>
        <v>0</v>
      </c>
      <c r="T102" s="493">
        <f t="shared" si="68"/>
        <v>0</v>
      </c>
      <c r="U102" s="493">
        <f t="shared" si="68"/>
        <v>0</v>
      </c>
      <c r="V102" s="493">
        <f t="shared" si="68"/>
        <v>0</v>
      </c>
      <c r="W102" s="493">
        <f t="shared" si="68"/>
        <v>0</v>
      </c>
      <c r="X102" s="493">
        <f t="shared" si="68"/>
        <v>0</v>
      </c>
      <c r="Y102" s="493">
        <f t="shared" si="68"/>
        <v>0</v>
      </c>
      <c r="Z102" s="493">
        <f t="shared" si="68"/>
        <v>0</v>
      </c>
      <c r="AA102" s="493">
        <f t="shared" si="68"/>
        <v>0</v>
      </c>
      <c r="AB102" s="493">
        <f t="shared" si="68"/>
        <v>0</v>
      </c>
      <c r="AC102" s="493">
        <f t="shared" si="68"/>
        <v>0</v>
      </c>
      <c r="AD102" s="493">
        <f t="shared" si="68"/>
        <v>0</v>
      </c>
      <c r="AE102" s="493">
        <f t="shared" si="68"/>
        <v>0</v>
      </c>
      <c r="AF102" s="493">
        <f t="shared" si="68"/>
        <v>0</v>
      </c>
      <c r="AG102" s="493">
        <f t="shared" si="68"/>
        <v>0</v>
      </c>
      <c r="AH102" s="493">
        <f t="shared" si="68"/>
        <v>0</v>
      </c>
      <c r="AI102" s="535">
        <f t="shared" si="68"/>
        <v>48139998.4619679</v>
      </c>
      <c r="AJ102" s="535">
        <f t="shared" si="68"/>
        <v>48139998.4619679</v>
      </c>
      <c r="AK102" s="497">
        <f t="shared" si="68"/>
        <v>48139998.4619679</v>
      </c>
    </row>
    <row r="103" spans="1:37" ht="11.5" x14ac:dyDescent="0.25">
      <c r="A103" s="1348" t="s">
        <v>1159</v>
      </c>
      <c r="B103" s="1349"/>
      <c r="C103" s="450" t="s">
        <v>33</v>
      </c>
      <c r="D103" s="1350">
        <f>D59*1.1-D102</f>
        <v>144360001.53803211</v>
      </c>
      <c r="E103" s="1350">
        <f t="shared" ref="E103:AK103" si="69">E59*1.1-E102</f>
        <v>0</v>
      </c>
      <c r="F103" s="1350">
        <f t="shared" si="69"/>
        <v>0</v>
      </c>
      <c r="G103" s="1350">
        <f t="shared" si="69"/>
        <v>0</v>
      </c>
      <c r="H103" s="1350">
        <f t="shared" si="69"/>
        <v>0</v>
      </c>
      <c r="I103" s="1350">
        <f t="shared" si="69"/>
        <v>0</v>
      </c>
      <c r="J103" s="1350">
        <f t="shared" si="69"/>
        <v>0</v>
      </c>
      <c r="K103" s="1350">
        <f t="shared" si="69"/>
        <v>0</v>
      </c>
      <c r="L103" s="1350">
        <f t="shared" si="69"/>
        <v>0</v>
      </c>
      <c r="M103" s="1350">
        <f t="shared" si="69"/>
        <v>0</v>
      </c>
      <c r="N103" s="1350">
        <f t="shared" si="69"/>
        <v>0</v>
      </c>
      <c r="O103" s="1350">
        <f t="shared" si="69"/>
        <v>0</v>
      </c>
      <c r="P103" s="1350">
        <f t="shared" si="69"/>
        <v>0</v>
      </c>
      <c r="Q103" s="1350">
        <f t="shared" si="69"/>
        <v>0</v>
      </c>
      <c r="R103" s="1350">
        <f t="shared" si="69"/>
        <v>0</v>
      </c>
      <c r="S103" s="1350">
        <f t="shared" si="69"/>
        <v>0</v>
      </c>
      <c r="T103" s="1350">
        <f t="shared" si="69"/>
        <v>0</v>
      </c>
      <c r="U103" s="1350">
        <f t="shared" si="69"/>
        <v>0</v>
      </c>
      <c r="V103" s="1350">
        <f t="shared" si="69"/>
        <v>0</v>
      </c>
      <c r="W103" s="1350">
        <f t="shared" si="69"/>
        <v>0</v>
      </c>
      <c r="X103" s="1350">
        <f t="shared" si="69"/>
        <v>0</v>
      </c>
      <c r="Y103" s="1350">
        <f t="shared" si="69"/>
        <v>0</v>
      </c>
      <c r="Z103" s="1350">
        <f t="shared" si="69"/>
        <v>0</v>
      </c>
      <c r="AA103" s="1350">
        <f t="shared" si="69"/>
        <v>0</v>
      </c>
      <c r="AB103" s="1350">
        <f t="shared" si="69"/>
        <v>0</v>
      </c>
      <c r="AC103" s="1350">
        <f t="shared" si="69"/>
        <v>0</v>
      </c>
      <c r="AD103" s="1350">
        <f t="shared" si="69"/>
        <v>0</v>
      </c>
      <c r="AE103" s="1350">
        <f t="shared" si="69"/>
        <v>0</v>
      </c>
      <c r="AF103" s="1350">
        <f t="shared" si="69"/>
        <v>0</v>
      </c>
      <c r="AG103" s="1350">
        <f t="shared" si="69"/>
        <v>0</v>
      </c>
      <c r="AH103" s="1350">
        <f t="shared" si="69"/>
        <v>0</v>
      </c>
      <c r="AI103" s="537">
        <f t="shared" si="69"/>
        <v>144360001.53803211</v>
      </c>
      <c r="AJ103" s="537">
        <f t="shared" si="69"/>
        <v>144360001.53803211</v>
      </c>
      <c r="AK103" s="538">
        <f t="shared" si="69"/>
        <v>144360001.53803211</v>
      </c>
    </row>
    <row r="104" spans="1:37" ht="11.5" x14ac:dyDescent="0.25">
      <c r="A104" s="425" t="str">
        <f>B29</f>
        <v>発酵槽設備</v>
      </c>
      <c r="C104" s="448" t="s">
        <v>33</v>
      </c>
      <c r="D104" s="493">
        <f t="shared" ref="D104:AH104" si="70">D29</f>
        <v>200000000</v>
      </c>
      <c r="E104" s="464">
        <f t="shared" si="70"/>
        <v>0</v>
      </c>
      <c r="F104" s="464">
        <f t="shared" si="70"/>
        <v>0</v>
      </c>
      <c r="G104" s="463">
        <f t="shared" si="70"/>
        <v>0</v>
      </c>
      <c r="H104" s="463">
        <f t="shared" si="70"/>
        <v>0</v>
      </c>
      <c r="I104" s="463">
        <f t="shared" si="70"/>
        <v>0</v>
      </c>
      <c r="J104" s="463">
        <f t="shared" si="70"/>
        <v>0</v>
      </c>
      <c r="K104" s="463">
        <f t="shared" si="70"/>
        <v>0</v>
      </c>
      <c r="L104" s="463">
        <f t="shared" si="70"/>
        <v>0</v>
      </c>
      <c r="M104" s="463">
        <f t="shared" si="70"/>
        <v>0</v>
      </c>
      <c r="N104" s="463">
        <f t="shared" si="70"/>
        <v>0</v>
      </c>
      <c r="O104" s="463">
        <f t="shared" si="70"/>
        <v>0</v>
      </c>
      <c r="P104" s="463">
        <f t="shared" si="70"/>
        <v>0</v>
      </c>
      <c r="Q104" s="463">
        <f t="shared" si="70"/>
        <v>0</v>
      </c>
      <c r="R104" s="463">
        <f t="shared" si="70"/>
        <v>0</v>
      </c>
      <c r="S104" s="463">
        <f t="shared" si="70"/>
        <v>0</v>
      </c>
      <c r="T104" s="463">
        <f t="shared" si="70"/>
        <v>0</v>
      </c>
      <c r="U104" s="463">
        <f t="shared" si="70"/>
        <v>0</v>
      </c>
      <c r="V104" s="463">
        <f t="shared" si="70"/>
        <v>0</v>
      </c>
      <c r="W104" s="463">
        <f t="shared" si="70"/>
        <v>0</v>
      </c>
      <c r="X104" s="463">
        <f t="shared" si="70"/>
        <v>0</v>
      </c>
      <c r="Y104" s="463">
        <f t="shared" si="70"/>
        <v>0</v>
      </c>
      <c r="Z104" s="463">
        <f t="shared" si="70"/>
        <v>0</v>
      </c>
      <c r="AA104" s="463">
        <f t="shared" si="70"/>
        <v>0</v>
      </c>
      <c r="AB104" s="463">
        <f t="shared" si="70"/>
        <v>0</v>
      </c>
      <c r="AC104" s="463">
        <f t="shared" si="70"/>
        <v>0</v>
      </c>
      <c r="AD104" s="463">
        <f t="shared" si="70"/>
        <v>0</v>
      </c>
      <c r="AE104" s="463">
        <f t="shared" si="70"/>
        <v>0</v>
      </c>
      <c r="AF104" s="463">
        <f t="shared" si="70"/>
        <v>0</v>
      </c>
      <c r="AG104" s="463">
        <f t="shared" si="70"/>
        <v>0</v>
      </c>
      <c r="AH104" s="463">
        <f t="shared" si="70"/>
        <v>0</v>
      </c>
      <c r="AI104" s="535">
        <f>SUM(D104:N104)</f>
        <v>200000000</v>
      </c>
      <c r="AJ104" s="535">
        <f>SUM(D104:X104)</f>
        <v>200000000</v>
      </c>
      <c r="AK104" s="497">
        <f>SUM(D104:AH104)</f>
        <v>200000000</v>
      </c>
    </row>
    <row r="105" spans="1:37" ht="11.5" x14ac:dyDescent="0.25">
      <c r="A105" s="487" t="str">
        <f>地域経済性分析・初期条件!$G$13</f>
        <v>はん用機械器具製造業</v>
      </c>
      <c r="C105" s="449"/>
      <c r="D105" s="493"/>
      <c r="E105" s="463"/>
      <c r="F105" s="463"/>
      <c r="G105" s="463"/>
      <c r="H105" s="463"/>
      <c r="I105" s="463"/>
      <c r="J105" s="463"/>
      <c r="K105" s="463"/>
      <c r="L105" s="463"/>
      <c r="M105" s="463"/>
      <c r="N105" s="463"/>
      <c r="O105" s="463"/>
      <c r="P105" s="463"/>
      <c r="Q105" s="463"/>
      <c r="R105" s="463"/>
      <c r="S105" s="463"/>
      <c r="T105" s="463"/>
      <c r="U105" s="463"/>
      <c r="V105" s="463"/>
      <c r="W105" s="463"/>
      <c r="X105" s="463"/>
      <c r="Y105" s="463"/>
      <c r="Z105" s="463"/>
      <c r="AA105" s="463"/>
      <c r="AB105" s="463"/>
      <c r="AC105" s="463"/>
      <c r="AD105" s="463"/>
      <c r="AE105" s="463"/>
      <c r="AF105" s="463"/>
      <c r="AG105" s="463"/>
      <c r="AH105" s="463"/>
      <c r="AI105" s="535"/>
      <c r="AJ105" s="535"/>
      <c r="AK105" s="497"/>
    </row>
    <row r="106" spans="1:37" ht="11.5" x14ac:dyDescent="0.25">
      <c r="A106" s="533" t="str">
        <f>A105&amp;B106</f>
        <v>はん用機械器具製造業売上（税別）</v>
      </c>
      <c r="B106" s="425" t="s">
        <v>1166</v>
      </c>
      <c r="C106" s="448" t="s">
        <v>33</v>
      </c>
      <c r="D106" s="493">
        <f>D104*地域経済性分析・初期条件!$F$13</f>
        <v>100000000</v>
      </c>
      <c r="E106" s="493">
        <f>E104*地域経済性分析・初期条件!$F$13</f>
        <v>0</v>
      </c>
      <c r="F106" s="493">
        <f>F104*地域経済性分析・初期条件!$F$13</f>
        <v>0</v>
      </c>
      <c r="G106" s="493">
        <f>G104*地域経済性分析・初期条件!$F$13</f>
        <v>0</v>
      </c>
      <c r="H106" s="493">
        <f>H104*地域経済性分析・初期条件!$F$13</f>
        <v>0</v>
      </c>
      <c r="I106" s="493">
        <f>I104*地域経済性分析・初期条件!$F$13</f>
        <v>0</v>
      </c>
      <c r="J106" s="493">
        <f>J104*地域経済性分析・初期条件!$F$13</f>
        <v>0</v>
      </c>
      <c r="K106" s="493">
        <f>K104*地域経済性分析・初期条件!$F$13</f>
        <v>0</v>
      </c>
      <c r="L106" s="493">
        <f>L104*地域経済性分析・初期条件!$F$13</f>
        <v>0</v>
      </c>
      <c r="M106" s="493">
        <f>M104*地域経済性分析・初期条件!$F$13</f>
        <v>0</v>
      </c>
      <c r="N106" s="493">
        <f>N104*地域経済性分析・初期条件!$F$13</f>
        <v>0</v>
      </c>
      <c r="O106" s="493">
        <f>O104*地域経済性分析・初期条件!$F$13</f>
        <v>0</v>
      </c>
      <c r="P106" s="493">
        <f>P104*地域経済性分析・初期条件!$F$13</f>
        <v>0</v>
      </c>
      <c r="Q106" s="493">
        <f>Q104*地域経済性分析・初期条件!$F$13</f>
        <v>0</v>
      </c>
      <c r="R106" s="493">
        <f>R104*地域経済性分析・初期条件!$F$13</f>
        <v>0</v>
      </c>
      <c r="S106" s="493">
        <f>S104*地域経済性分析・初期条件!$F$13</f>
        <v>0</v>
      </c>
      <c r="T106" s="493">
        <f>T104*地域経済性分析・初期条件!$F$13</f>
        <v>0</v>
      </c>
      <c r="U106" s="493">
        <f>U104*地域経済性分析・初期条件!$F$13</f>
        <v>0</v>
      </c>
      <c r="V106" s="493">
        <f>V104*地域経済性分析・初期条件!$F$13</f>
        <v>0</v>
      </c>
      <c r="W106" s="493">
        <f>W104*地域経済性分析・初期条件!$F$13</f>
        <v>0</v>
      </c>
      <c r="X106" s="493">
        <f>X104*地域経済性分析・初期条件!$F$13</f>
        <v>0</v>
      </c>
      <c r="Y106" s="493">
        <f>Y104*地域経済性分析・初期条件!$F$13</f>
        <v>0</v>
      </c>
      <c r="Z106" s="493">
        <f>Z104*地域経済性分析・初期条件!$F$13</f>
        <v>0</v>
      </c>
      <c r="AA106" s="493">
        <f>AA104*地域経済性分析・初期条件!$F$13</f>
        <v>0</v>
      </c>
      <c r="AB106" s="493">
        <f>AB104*地域経済性分析・初期条件!$F$13</f>
        <v>0</v>
      </c>
      <c r="AC106" s="493">
        <f>AC104*地域経済性分析・初期条件!$F$13</f>
        <v>0</v>
      </c>
      <c r="AD106" s="493">
        <f>AD104*地域経済性分析・初期条件!$F$13</f>
        <v>0</v>
      </c>
      <c r="AE106" s="493">
        <f>AE104*地域経済性分析・初期条件!$F$13</f>
        <v>0</v>
      </c>
      <c r="AF106" s="493">
        <f>AF104*地域経済性分析・初期条件!$F$13</f>
        <v>0</v>
      </c>
      <c r="AG106" s="493">
        <f>AG104*地域経済性分析・初期条件!$F$13</f>
        <v>0</v>
      </c>
      <c r="AH106" s="493">
        <f>AH104*地域経済性分析・初期条件!$F$13</f>
        <v>0</v>
      </c>
      <c r="AI106" s="535">
        <f t="shared" ref="AI106:AI114" si="71">SUM(D106:N106)</f>
        <v>100000000</v>
      </c>
      <c r="AJ106" s="535">
        <f t="shared" ref="AJ106:AJ114" si="72">SUM(D106:X106)</f>
        <v>100000000</v>
      </c>
      <c r="AK106" s="497">
        <f t="shared" ref="AK106:AK114" si="73">SUM(D106:AH106)</f>
        <v>100000000</v>
      </c>
    </row>
    <row r="107" spans="1:37" ht="11.5" x14ac:dyDescent="0.25">
      <c r="A107" s="533"/>
      <c r="B107" s="425" t="s">
        <v>270</v>
      </c>
      <c r="C107" s="448" t="s">
        <v>33</v>
      </c>
      <c r="D107" s="493">
        <f>D106*波及効果シート!$D$72</f>
        <v>1100000</v>
      </c>
      <c r="E107" s="493">
        <f>E106*波及効果シート!$D$72</f>
        <v>0</v>
      </c>
      <c r="F107" s="493">
        <f>F106*波及効果シート!$D$72</f>
        <v>0</v>
      </c>
      <c r="G107" s="493">
        <f>G106*波及効果シート!$D$72</f>
        <v>0</v>
      </c>
      <c r="H107" s="493">
        <f>H106*波及効果シート!$D$72</f>
        <v>0</v>
      </c>
      <c r="I107" s="493">
        <f>I106*波及効果シート!$D$72</f>
        <v>0</v>
      </c>
      <c r="J107" s="493">
        <f>J106*波及効果シート!$D$72</f>
        <v>0</v>
      </c>
      <c r="K107" s="493">
        <f>K106*波及効果シート!$D$72</f>
        <v>0</v>
      </c>
      <c r="L107" s="493">
        <f>L106*波及効果シート!$D$72</f>
        <v>0</v>
      </c>
      <c r="M107" s="493">
        <f>M106*波及効果シート!$D$72</f>
        <v>0</v>
      </c>
      <c r="N107" s="493">
        <f>N106*波及効果シート!$D$72</f>
        <v>0</v>
      </c>
      <c r="O107" s="493">
        <f>O106*波及効果シート!$D$72</f>
        <v>0</v>
      </c>
      <c r="P107" s="493">
        <f>P106*波及効果シート!$D$72</f>
        <v>0</v>
      </c>
      <c r="Q107" s="493">
        <f>Q106*波及効果シート!$D$72</f>
        <v>0</v>
      </c>
      <c r="R107" s="493">
        <f>R106*波及効果シート!$D$72</f>
        <v>0</v>
      </c>
      <c r="S107" s="493">
        <f>S106*波及効果シート!$D$72</f>
        <v>0</v>
      </c>
      <c r="T107" s="493">
        <f>T106*波及効果シート!$D$72</f>
        <v>0</v>
      </c>
      <c r="U107" s="493">
        <f>U106*波及効果シート!$D$72</f>
        <v>0</v>
      </c>
      <c r="V107" s="493">
        <f>V106*波及効果シート!$D$72</f>
        <v>0</v>
      </c>
      <c r="W107" s="493">
        <f>W106*波及効果シート!$D$72</f>
        <v>0</v>
      </c>
      <c r="X107" s="493">
        <f>X106*波及効果シート!$D$72</f>
        <v>0</v>
      </c>
      <c r="Y107" s="493">
        <f>Y106*波及効果シート!$D$72</f>
        <v>0</v>
      </c>
      <c r="Z107" s="493">
        <f>Z106*波及効果シート!$D$72</f>
        <v>0</v>
      </c>
      <c r="AA107" s="493">
        <f>AA106*波及効果シート!$D$72</f>
        <v>0</v>
      </c>
      <c r="AB107" s="493">
        <f>AB106*波及効果シート!$D$72</f>
        <v>0</v>
      </c>
      <c r="AC107" s="493">
        <f>AC106*波及効果シート!$D$72</f>
        <v>0</v>
      </c>
      <c r="AD107" s="493">
        <f>AD106*波及効果シート!$D$72</f>
        <v>0</v>
      </c>
      <c r="AE107" s="493">
        <f>AE106*波及効果シート!$D$72</f>
        <v>0</v>
      </c>
      <c r="AF107" s="493">
        <f>AF106*波及効果シート!$D$72</f>
        <v>0</v>
      </c>
      <c r="AG107" s="493">
        <f>AG106*波及効果シート!$D$72</f>
        <v>0</v>
      </c>
      <c r="AH107" s="493">
        <f>AH106*波及効果シート!$D$72</f>
        <v>0</v>
      </c>
      <c r="AI107" s="535">
        <f t="shared" si="71"/>
        <v>1100000</v>
      </c>
      <c r="AJ107" s="535">
        <f t="shared" si="72"/>
        <v>1100000</v>
      </c>
      <c r="AK107" s="497">
        <f t="shared" si="73"/>
        <v>1100000</v>
      </c>
    </row>
    <row r="108" spans="1:37" ht="11.5" x14ac:dyDescent="0.25">
      <c r="A108" s="533"/>
      <c r="B108" s="425" t="s">
        <v>1156</v>
      </c>
      <c r="C108" s="449" t="s">
        <v>33</v>
      </c>
      <c r="D108" s="493">
        <f>D106*波及効果シート!$D$74</f>
        <v>1100000</v>
      </c>
      <c r="E108" s="493">
        <f>E106*波及効果シート!$D$74</f>
        <v>0</v>
      </c>
      <c r="F108" s="493">
        <f>F106*波及効果シート!$D$74</f>
        <v>0</v>
      </c>
      <c r="G108" s="493">
        <f>G106*波及効果シート!$D$74</f>
        <v>0</v>
      </c>
      <c r="H108" s="493">
        <f>H106*波及効果シート!$D$74</f>
        <v>0</v>
      </c>
      <c r="I108" s="493">
        <f>I106*波及効果シート!$D$74</f>
        <v>0</v>
      </c>
      <c r="J108" s="493">
        <f>J106*波及効果シート!$D$74</f>
        <v>0</v>
      </c>
      <c r="K108" s="493">
        <f>K106*波及効果シート!$D$74</f>
        <v>0</v>
      </c>
      <c r="L108" s="493">
        <f>L106*波及効果シート!$D$74</f>
        <v>0</v>
      </c>
      <c r="M108" s="493">
        <f>M106*波及効果シート!$D$74</f>
        <v>0</v>
      </c>
      <c r="N108" s="493">
        <f>N106*波及効果シート!$D$74</f>
        <v>0</v>
      </c>
      <c r="O108" s="493">
        <f>O106*波及効果シート!$D$74</f>
        <v>0</v>
      </c>
      <c r="P108" s="493">
        <f>P106*波及効果シート!$D$74</f>
        <v>0</v>
      </c>
      <c r="Q108" s="493">
        <f>Q106*波及効果シート!$D$74</f>
        <v>0</v>
      </c>
      <c r="R108" s="493">
        <f>R106*波及効果シート!$D$74</f>
        <v>0</v>
      </c>
      <c r="S108" s="493">
        <f>S106*波及効果シート!$D$74</f>
        <v>0</v>
      </c>
      <c r="T108" s="493">
        <f>T106*波及効果シート!$D$74</f>
        <v>0</v>
      </c>
      <c r="U108" s="493">
        <f>U106*波及効果シート!$D$74</f>
        <v>0</v>
      </c>
      <c r="V108" s="493">
        <f>V106*波及効果シート!$D$74</f>
        <v>0</v>
      </c>
      <c r="W108" s="493">
        <f>W106*波及効果シート!$D$74</f>
        <v>0</v>
      </c>
      <c r="X108" s="493">
        <f>X106*波及効果シート!$D$74</f>
        <v>0</v>
      </c>
      <c r="Y108" s="493">
        <f>Y106*波及効果シート!$D$74</f>
        <v>0</v>
      </c>
      <c r="Z108" s="493">
        <f>Z106*波及効果シート!$D$74</f>
        <v>0</v>
      </c>
      <c r="AA108" s="493">
        <f>AA106*波及効果シート!$D$74</f>
        <v>0</v>
      </c>
      <c r="AB108" s="493">
        <f>AB106*波及効果シート!$D$74</f>
        <v>0</v>
      </c>
      <c r="AC108" s="493">
        <f>AC106*波及効果シート!$D$74</f>
        <v>0</v>
      </c>
      <c r="AD108" s="493">
        <f>AD106*波及効果シート!$D$74</f>
        <v>0</v>
      </c>
      <c r="AE108" s="493">
        <f>AE106*波及効果シート!$D$74</f>
        <v>0</v>
      </c>
      <c r="AF108" s="493">
        <f>AF106*波及効果シート!$D$74</f>
        <v>0</v>
      </c>
      <c r="AG108" s="493">
        <f>AG106*波及効果シート!$D$74</f>
        <v>0</v>
      </c>
      <c r="AH108" s="493">
        <f>AH106*波及効果シート!$D$74</f>
        <v>0</v>
      </c>
      <c r="AI108" s="535">
        <f t="shared" si="71"/>
        <v>1100000</v>
      </c>
      <c r="AJ108" s="535">
        <f t="shared" si="72"/>
        <v>1100000</v>
      </c>
      <c r="AK108" s="497">
        <f t="shared" si="73"/>
        <v>1100000</v>
      </c>
    </row>
    <row r="109" spans="1:37" ht="11.5" x14ac:dyDescent="0.25">
      <c r="A109" s="533"/>
      <c r="B109" s="425" t="s">
        <v>577</v>
      </c>
      <c r="C109" s="449" t="s">
        <v>33</v>
      </c>
      <c r="D109" s="493">
        <f>D106*地域経済性分析・初期条件!$P$13</f>
        <v>3450495.2279183292</v>
      </c>
      <c r="E109" s="493">
        <f>E106*地域経済性分析・初期条件!$P$13</f>
        <v>0</v>
      </c>
      <c r="F109" s="493">
        <f>F106*地域経済性分析・初期条件!$P$13</f>
        <v>0</v>
      </c>
      <c r="G109" s="493">
        <f>G106*地域経済性分析・初期条件!$P$13</f>
        <v>0</v>
      </c>
      <c r="H109" s="493">
        <f>H106*地域経済性分析・初期条件!$P$13</f>
        <v>0</v>
      </c>
      <c r="I109" s="493">
        <f>I106*地域経済性分析・初期条件!$P$13</f>
        <v>0</v>
      </c>
      <c r="J109" s="493">
        <f>J106*地域経済性分析・初期条件!$P$13</f>
        <v>0</v>
      </c>
      <c r="K109" s="493">
        <f>K106*地域経済性分析・初期条件!$P$13</f>
        <v>0</v>
      </c>
      <c r="L109" s="493">
        <f>L106*地域経済性分析・初期条件!$P$13</f>
        <v>0</v>
      </c>
      <c r="M109" s="493">
        <f>M106*地域経済性分析・初期条件!$P$13</f>
        <v>0</v>
      </c>
      <c r="N109" s="493">
        <f>N106*地域経済性分析・初期条件!$P$13</f>
        <v>0</v>
      </c>
      <c r="O109" s="493">
        <f>O106*地域経済性分析・初期条件!$P$13</f>
        <v>0</v>
      </c>
      <c r="P109" s="493">
        <f>P106*地域経済性分析・初期条件!$P$13</f>
        <v>0</v>
      </c>
      <c r="Q109" s="493">
        <f>Q106*地域経済性分析・初期条件!$P$13</f>
        <v>0</v>
      </c>
      <c r="R109" s="493">
        <f>R106*地域経済性分析・初期条件!$P$13</f>
        <v>0</v>
      </c>
      <c r="S109" s="493">
        <f>S106*地域経済性分析・初期条件!$P$13</f>
        <v>0</v>
      </c>
      <c r="T109" s="493">
        <f>T106*地域経済性分析・初期条件!$P$13</f>
        <v>0</v>
      </c>
      <c r="U109" s="493">
        <f>U106*地域経済性分析・初期条件!$P$13</f>
        <v>0</v>
      </c>
      <c r="V109" s="493">
        <f>V106*地域経済性分析・初期条件!$P$13</f>
        <v>0</v>
      </c>
      <c r="W109" s="493">
        <f>W106*地域経済性分析・初期条件!$P$13</f>
        <v>0</v>
      </c>
      <c r="X109" s="493">
        <f>X106*地域経済性分析・初期条件!$P$13</f>
        <v>0</v>
      </c>
      <c r="Y109" s="493">
        <f>Y106*地域経済性分析・初期条件!$P$13</f>
        <v>0</v>
      </c>
      <c r="Z109" s="493">
        <f>Z106*地域経済性分析・初期条件!$P$13</f>
        <v>0</v>
      </c>
      <c r="AA109" s="493">
        <f>AA106*地域経済性分析・初期条件!$P$13</f>
        <v>0</v>
      </c>
      <c r="AB109" s="493">
        <f>AB106*地域経済性分析・初期条件!$P$13</f>
        <v>0</v>
      </c>
      <c r="AC109" s="493">
        <f>AC106*地域経済性分析・初期条件!$P$13</f>
        <v>0</v>
      </c>
      <c r="AD109" s="493">
        <f>AD106*地域経済性分析・初期条件!$P$13</f>
        <v>0</v>
      </c>
      <c r="AE109" s="493">
        <f>AE106*地域経済性分析・初期条件!$P$13</f>
        <v>0</v>
      </c>
      <c r="AF109" s="493">
        <f>AF106*地域経済性分析・初期条件!$P$13</f>
        <v>0</v>
      </c>
      <c r="AG109" s="493">
        <f>AG106*地域経済性分析・初期条件!$P$13</f>
        <v>0</v>
      </c>
      <c r="AH109" s="493">
        <f>AH106*地域経済性分析・初期条件!$P$13</f>
        <v>0</v>
      </c>
      <c r="AI109" s="535">
        <f t="shared" si="71"/>
        <v>3450495.2279183292</v>
      </c>
      <c r="AJ109" s="535">
        <f t="shared" si="72"/>
        <v>3450495.2279183292</v>
      </c>
      <c r="AK109" s="497">
        <f t="shared" si="73"/>
        <v>3450495.2279183292</v>
      </c>
    </row>
    <row r="110" spans="1:37" ht="11.5" x14ac:dyDescent="0.25">
      <c r="A110" s="533"/>
      <c r="B110" s="425" t="s">
        <v>576</v>
      </c>
      <c r="C110" s="449" t="s">
        <v>33</v>
      </c>
      <c r="D110" s="493">
        <f>D106*地域経済性分析・初期条件!$Q$13</f>
        <v>1046865.3258324594</v>
      </c>
      <c r="E110" s="493">
        <f>E106*地域経済性分析・初期条件!$Q$13</f>
        <v>0</v>
      </c>
      <c r="F110" s="493">
        <f>F106*地域経済性分析・初期条件!$Q$13</f>
        <v>0</v>
      </c>
      <c r="G110" s="493">
        <f>G106*地域経済性分析・初期条件!$Q$13</f>
        <v>0</v>
      </c>
      <c r="H110" s="493">
        <f>H106*地域経済性分析・初期条件!$Q$13</f>
        <v>0</v>
      </c>
      <c r="I110" s="493">
        <f>I106*地域経済性分析・初期条件!$Q$13</f>
        <v>0</v>
      </c>
      <c r="J110" s="493">
        <f>J106*地域経済性分析・初期条件!$Q$13</f>
        <v>0</v>
      </c>
      <c r="K110" s="493">
        <f>K106*地域経済性分析・初期条件!$Q$13</f>
        <v>0</v>
      </c>
      <c r="L110" s="493">
        <f>L106*地域経済性分析・初期条件!$Q$13</f>
        <v>0</v>
      </c>
      <c r="M110" s="493">
        <f>M106*地域経済性分析・初期条件!$Q$13</f>
        <v>0</v>
      </c>
      <c r="N110" s="493">
        <f>N106*地域経済性分析・初期条件!$Q$13</f>
        <v>0</v>
      </c>
      <c r="O110" s="493">
        <f>O106*地域経済性分析・初期条件!$Q$13</f>
        <v>0</v>
      </c>
      <c r="P110" s="493">
        <f>P106*地域経済性分析・初期条件!$Q$13</f>
        <v>0</v>
      </c>
      <c r="Q110" s="493">
        <f>Q106*地域経済性分析・初期条件!$Q$13</f>
        <v>0</v>
      </c>
      <c r="R110" s="493">
        <f>R106*地域経済性分析・初期条件!$Q$13</f>
        <v>0</v>
      </c>
      <c r="S110" s="493">
        <f>S106*地域経済性分析・初期条件!$Q$13</f>
        <v>0</v>
      </c>
      <c r="T110" s="493">
        <f>T106*地域経済性分析・初期条件!$Q$13</f>
        <v>0</v>
      </c>
      <c r="U110" s="493">
        <f>U106*地域経済性分析・初期条件!$Q$13</f>
        <v>0</v>
      </c>
      <c r="V110" s="493">
        <f>V106*地域経済性分析・初期条件!$Q$13</f>
        <v>0</v>
      </c>
      <c r="W110" s="493">
        <f>W106*地域経済性分析・初期条件!$Q$13</f>
        <v>0</v>
      </c>
      <c r="X110" s="493">
        <f>X106*地域経済性分析・初期条件!$Q$13</f>
        <v>0</v>
      </c>
      <c r="Y110" s="493">
        <f>Y106*地域経済性分析・初期条件!$Q$13</f>
        <v>0</v>
      </c>
      <c r="Z110" s="493">
        <f>Z106*地域経済性分析・初期条件!$Q$13</f>
        <v>0</v>
      </c>
      <c r="AA110" s="493">
        <f>AA106*地域経済性分析・初期条件!$Q$13</f>
        <v>0</v>
      </c>
      <c r="AB110" s="493">
        <f>AB106*地域経済性分析・初期条件!$Q$13</f>
        <v>0</v>
      </c>
      <c r="AC110" s="493">
        <f>AC106*地域経済性分析・初期条件!$Q$13</f>
        <v>0</v>
      </c>
      <c r="AD110" s="493">
        <f>AD106*地域経済性分析・初期条件!$Q$13</f>
        <v>0</v>
      </c>
      <c r="AE110" s="493">
        <f>AE106*地域経済性分析・初期条件!$Q$13</f>
        <v>0</v>
      </c>
      <c r="AF110" s="493">
        <f>AF106*地域経済性分析・初期条件!$Q$13</f>
        <v>0</v>
      </c>
      <c r="AG110" s="493">
        <f>AG106*地域経済性分析・初期条件!$Q$13</f>
        <v>0</v>
      </c>
      <c r="AH110" s="493">
        <f>AH106*地域経済性分析・初期条件!$Q$13</f>
        <v>0</v>
      </c>
      <c r="AI110" s="535">
        <f t="shared" si="71"/>
        <v>1046865.3258324594</v>
      </c>
      <c r="AJ110" s="535">
        <f t="shared" si="72"/>
        <v>1046865.3258324594</v>
      </c>
      <c r="AK110" s="497">
        <f t="shared" si="73"/>
        <v>1046865.3258324594</v>
      </c>
    </row>
    <row r="111" spans="1:37" ht="11.5" x14ac:dyDescent="0.25">
      <c r="A111" s="533" t="str">
        <f>A105&amp;B111</f>
        <v>はん用機械器具製造業従業員の可処分所得（一次）</v>
      </c>
      <c r="B111" s="425" t="s">
        <v>556</v>
      </c>
      <c r="C111" s="448" t="s">
        <v>33</v>
      </c>
      <c r="D111" s="493">
        <f>D106*地域経済性分析・初期条件!$H$13</f>
        <v>12035066.43907671</v>
      </c>
      <c r="E111" s="493">
        <f>E106*地域経済性分析・初期条件!$H$13</f>
        <v>0</v>
      </c>
      <c r="F111" s="493">
        <f>F106*地域経済性分析・初期条件!$H$13</f>
        <v>0</v>
      </c>
      <c r="G111" s="493">
        <f>G106*地域経済性分析・初期条件!$H$13</f>
        <v>0</v>
      </c>
      <c r="H111" s="493">
        <f>H106*地域経済性分析・初期条件!$H$13</f>
        <v>0</v>
      </c>
      <c r="I111" s="493">
        <f>I106*地域経済性分析・初期条件!$H$13</f>
        <v>0</v>
      </c>
      <c r="J111" s="493">
        <f>J106*地域経済性分析・初期条件!$H$13</f>
        <v>0</v>
      </c>
      <c r="K111" s="493">
        <f>K106*地域経済性分析・初期条件!$H$13</f>
        <v>0</v>
      </c>
      <c r="L111" s="493">
        <f>L106*地域経済性分析・初期条件!$H$13</f>
        <v>0</v>
      </c>
      <c r="M111" s="493">
        <f>M106*地域経済性分析・初期条件!$H$13</f>
        <v>0</v>
      </c>
      <c r="N111" s="493">
        <f>N106*地域経済性分析・初期条件!$H$13</f>
        <v>0</v>
      </c>
      <c r="O111" s="493">
        <f>O106*地域経済性分析・初期条件!$H$13</f>
        <v>0</v>
      </c>
      <c r="P111" s="493">
        <f>P106*地域経済性分析・初期条件!$H$13</f>
        <v>0</v>
      </c>
      <c r="Q111" s="493">
        <f>Q106*地域経済性分析・初期条件!$H$13</f>
        <v>0</v>
      </c>
      <c r="R111" s="493">
        <f>R106*地域経済性分析・初期条件!$H$13</f>
        <v>0</v>
      </c>
      <c r="S111" s="493">
        <f>S106*地域経済性分析・初期条件!$H$13</f>
        <v>0</v>
      </c>
      <c r="T111" s="493">
        <f>T106*地域経済性分析・初期条件!$H$13</f>
        <v>0</v>
      </c>
      <c r="U111" s="493">
        <f>U106*地域経済性分析・初期条件!$H$13</f>
        <v>0</v>
      </c>
      <c r="V111" s="493">
        <f>V106*地域経済性分析・初期条件!$H$13</f>
        <v>0</v>
      </c>
      <c r="W111" s="493">
        <f>W106*地域経済性分析・初期条件!$H$13</f>
        <v>0</v>
      </c>
      <c r="X111" s="493">
        <f>X106*地域経済性分析・初期条件!$H$13</f>
        <v>0</v>
      </c>
      <c r="Y111" s="493">
        <f>Y106*地域経済性分析・初期条件!$H$13</f>
        <v>0</v>
      </c>
      <c r="Z111" s="493">
        <f>Z106*地域経済性分析・初期条件!$H$13</f>
        <v>0</v>
      </c>
      <c r="AA111" s="493">
        <f>AA106*地域経済性分析・初期条件!$H$13</f>
        <v>0</v>
      </c>
      <c r="AB111" s="493">
        <f>AB106*地域経済性分析・初期条件!$H$13</f>
        <v>0</v>
      </c>
      <c r="AC111" s="493">
        <f>AC106*地域経済性分析・初期条件!$H$13</f>
        <v>0</v>
      </c>
      <c r="AD111" s="493">
        <f>AD106*地域経済性分析・初期条件!$H$13</f>
        <v>0</v>
      </c>
      <c r="AE111" s="493">
        <f>AE106*地域経済性分析・初期条件!$H$13</f>
        <v>0</v>
      </c>
      <c r="AF111" s="493">
        <f>AF106*地域経済性分析・初期条件!$H$13</f>
        <v>0</v>
      </c>
      <c r="AG111" s="493">
        <f>AG106*地域経済性分析・初期条件!$H$13</f>
        <v>0</v>
      </c>
      <c r="AH111" s="493">
        <f>AH106*地域経済性分析・初期条件!$H$13</f>
        <v>0</v>
      </c>
      <c r="AI111" s="535">
        <f t="shared" si="71"/>
        <v>12035066.43907671</v>
      </c>
      <c r="AJ111" s="535">
        <f t="shared" si="72"/>
        <v>12035066.43907671</v>
      </c>
      <c r="AK111" s="497">
        <f t="shared" si="73"/>
        <v>12035066.43907671</v>
      </c>
    </row>
    <row r="112" spans="1:37" ht="11.5" x14ac:dyDescent="0.25">
      <c r="A112" s="533" t="str">
        <f>A105&amp;B112</f>
        <v>はん用機械器具製造業企業の税引後利益（一次）</v>
      </c>
      <c r="B112" s="425" t="s">
        <v>557</v>
      </c>
      <c r="C112" s="448" t="s">
        <v>33</v>
      </c>
      <c r="D112" s="493">
        <f>D106*地域経済性分析・初期条件!$I$13</f>
        <v>5170344.5743984496</v>
      </c>
      <c r="E112" s="493">
        <f>E106*地域経済性分析・初期条件!$I$13</f>
        <v>0</v>
      </c>
      <c r="F112" s="493">
        <f>F106*地域経済性分析・初期条件!$I$13</f>
        <v>0</v>
      </c>
      <c r="G112" s="493">
        <f>G106*地域経済性分析・初期条件!$I$13</f>
        <v>0</v>
      </c>
      <c r="H112" s="493">
        <f>H106*地域経済性分析・初期条件!$I$13</f>
        <v>0</v>
      </c>
      <c r="I112" s="493">
        <f>I106*地域経済性分析・初期条件!$I$13</f>
        <v>0</v>
      </c>
      <c r="J112" s="493">
        <f>J106*地域経済性分析・初期条件!$I$13</f>
        <v>0</v>
      </c>
      <c r="K112" s="493">
        <f>K106*地域経済性分析・初期条件!$I$13</f>
        <v>0</v>
      </c>
      <c r="L112" s="493">
        <f>L106*地域経済性分析・初期条件!$I$13</f>
        <v>0</v>
      </c>
      <c r="M112" s="493">
        <f>M106*地域経済性分析・初期条件!$I$13</f>
        <v>0</v>
      </c>
      <c r="N112" s="493">
        <f>N106*地域経済性分析・初期条件!$I$13</f>
        <v>0</v>
      </c>
      <c r="O112" s="493">
        <f>O106*地域経済性分析・初期条件!$I$13</f>
        <v>0</v>
      </c>
      <c r="P112" s="493">
        <f>P106*地域経済性分析・初期条件!$I$13</f>
        <v>0</v>
      </c>
      <c r="Q112" s="493">
        <f>Q106*地域経済性分析・初期条件!$I$13</f>
        <v>0</v>
      </c>
      <c r="R112" s="493">
        <f>R106*地域経済性分析・初期条件!$I$13</f>
        <v>0</v>
      </c>
      <c r="S112" s="493">
        <f>S106*地域経済性分析・初期条件!$I$13</f>
        <v>0</v>
      </c>
      <c r="T112" s="493">
        <f>T106*地域経済性分析・初期条件!$I$13</f>
        <v>0</v>
      </c>
      <c r="U112" s="493">
        <f>U106*地域経済性分析・初期条件!$I$13</f>
        <v>0</v>
      </c>
      <c r="V112" s="493">
        <f>V106*地域経済性分析・初期条件!$I$13</f>
        <v>0</v>
      </c>
      <c r="W112" s="493">
        <f>W106*地域経済性分析・初期条件!$I$13</f>
        <v>0</v>
      </c>
      <c r="X112" s="493">
        <f>X106*地域経済性分析・初期条件!$I$13</f>
        <v>0</v>
      </c>
      <c r="Y112" s="493">
        <f>Y106*地域経済性分析・初期条件!$I$13</f>
        <v>0</v>
      </c>
      <c r="Z112" s="493">
        <f>Z106*地域経済性分析・初期条件!$I$13</f>
        <v>0</v>
      </c>
      <c r="AA112" s="493">
        <f>AA106*地域経済性分析・初期条件!$I$13</f>
        <v>0</v>
      </c>
      <c r="AB112" s="493">
        <f>AB106*地域経済性分析・初期条件!$I$13</f>
        <v>0</v>
      </c>
      <c r="AC112" s="493">
        <f>AC106*地域経済性分析・初期条件!$I$13</f>
        <v>0</v>
      </c>
      <c r="AD112" s="493">
        <f>AD106*地域経済性分析・初期条件!$I$13</f>
        <v>0</v>
      </c>
      <c r="AE112" s="493">
        <f>AE106*地域経済性分析・初期条件!$I$13</f>
        <v>0</v>
      </c>
      <c r="AF112" s="493">
        <f>AF106*地域経済性分析・初期条件!$I$13</f>
        <v>0</v>
      </c>
      <c r="AG112" s="493">
        <f>AG106*地域経済性分析・初期条件!$I$13</f>
        <v>0</v>
      </c>
      <c r="AH112" s="493">
        <f>AH106*地域経済性分析・初期条件!$I$13</f>
        <v>0</v>
      </c>
      <c r="AI112" s="535">
        <f t="shared" si="71"/>
        <v>5170344.5743984496</v>
      </c>
      <c r="AJ112" s="535">
        <f t="shared" si="72"/>
        <v>5170344.5743984496</v>
      </c>
      <c r="AK112" s="497">
        <f t="shared" si="73"/>
        <v>5170344.5743984496</v>
      </c>
    </row>
    <row r="113" spans="1:37" ht="11.5" x14ac:dyDescent="0.25">
      <c r="A113" s="533" t="str">
        <f>A105&amp;B113</f>
        <v>はん用機械器具製造業都道府県税収（一次）</v>
      </c>
      <c r="B113" s="425" t="s">
        <v>558</v>
      </c>
      <c r="C113" s="448" t="s">
        <v>33</v>
      </c>
      <c r="D113" s="493">
        <f>D106*地域経済性分析・初期条件!$J$13</f>
        <v>1740241.2098426418</v>
      </c>
      <c r="E113" s="493">
        <f>E106*地域経済性分析・初期条件!$J$13</f>
        <v>0</v>
      </c>
      <c r="F113" s="493">
        <f>F106*地域経済性分析・初期条件!$J$13</f>
        <v>0</v>
      </c>
      <c r="G113" s="493">
        <f>G106*地域経済性分析・初期条件!$J$13</f>
        <v>0</v>
      </c>
      <c r="H113" s="493">
        <f>H106*地域経済性分析・初期条件!$J$13</f>
        <v>0</v>
      </c>
      <c r="I113" s="493">
        <f>I106*地域経済性分析・初期条件!$J$13</f>
        <v>0</v>
      </c>
      <c r="J113" s="493">
        <f>J106*地域経済性分析・初期条件!$J$13</f>
        <v>0</v>
      </c>
      <c r="K113" s="493">
        <f>K106*地域経済性分析・初期条件!$J$13</f>
        <v>0</v>
      </c>
      <c r="L113" s="493">
        <f>L106*地域経済性分析・初期条件!$J$13</f>
        <v>0</v>
      </c>
      <c r="M113" s="493">
        <f>M106*地域経済性分析・初期条件!$J$13</f>
        <v>0</v>
      </c>
      <c r="N113" s="493">
        <f>N106*地域経済性分析・初期条件!$J$13</f>
        <v>0</v>
      </c>
      <c r="O113" s="493">
        <f>O106*地域経済性分析・初期条件!$J$13</f>
        <v>0</v>
      </c>
      <c r="P113" s="493">
        <f>P106*地域経済性分析・初期条件!$J$13</f>
        <v>0</v>
      </c>
      <c r="Q113" s="493">
        <f>Q106*地域経済性分析・初期条件!$J$13</f>
        <v>0</v>
      </c>
      <c r="R113" s="493">
        <f>R106*地域経済性分析・初期条件!$J$13</f>
        <v>0</v>
      </c>
      <c r="S113" s="493">
        <f>S106*地域経済性分析・初期条件!$J$13</f>
        <v>0</v>
      </c>
      <c r="T113" s="493">
        <f>T106*地域経済性分析・初期条件!$J$13</f>
        <v>0</v>
      </c>
      <c r="U113" s="493">
        <f>U106*地域経済性分析・初期条件!$J$13</f>
        <v>0</v>
      </c>
      <c r="V113" s="493">
        <f>V106*地域経済性分析・初期条件!$J$13</f>
        <v>0</v>
      </c>
      <c r="W113" s="493">
        <f>W106*地域経済性分析・初期条件!$J$13</f>
        <v>0</v>
      </c>
      <c r="X113" s="493">
        <f>X106*地域経済性分析・初期条件!$J$13</f>
        <v>0</v>
      </c>
      <c r="Y113" s="493">
        <f>Y106*地域経済性分析・初期条件!$J$13</f>
        <v>0</v>
      </c>
      <c r="Z113" s="493">
        <f>Z106*地域経済性分析・初期条件!$J$13</f>
        <v>0</v>
      </c>
      <c r="AA113" s="493">
        <f>AA106*地域経済性分析・初期条件!$J$13</f>
        <v>0</v>
      </c>
      <c r="AB113" s="493">
        <f>AB106*地域経済性分析・初期条件!$J$13</f>
        <v>0</v>
      </c>
      <c r="AC113" s="493">
        <f>AC106*地域経済性分析・初期条件!$J$13</f>
        <v>0</v>
      </c>
      <c r="AD113" s="493">
        <f>AD106*地域経済性分析・初期条件!$J$13</f>
        <v>0</v>
      </c>
      <c r="AE113" s="493">
        <f>AE106*地域経済性分析・初期条件!$J$13</f>
        <v>0</v>
      </c>
      <c r="AF113" s="493">
        <f>AF106*地域経済性分析・初期条件!$J$13</f>
        <v>0</v>
      </c>
      <c r="AG113" s="493">
        <f>AG106*地域経済性分析・初期条件!$J$13</f>
        <v>0</v>
      </c>
      <c r="AH113" s="493">
        <f>AH106*地域経済性分析・初期条件!$J$13</f>
        <v>0</v>
      </c>
      <c r="AI113" s="535">
        <f t="shared" si="71"/>
        <v>1740241.2098426418</v>
      </c>
      <c r="AJ113" s="535">
        <f t="shared" si="72"/>
        <v>1740241.2098426418</v>
      </c>
      <c r="AK113" s="497">
        <f t="shared" si="73"/>
        <v>1740241.2098426418</v>
      </c>
    </row>
    <row r="114" spans="1:37" ht="11.5" x14ac:dyDescent="0.25">
      <c r="A114" s="533" t="str">
        <f>A105&amp;B114</f>
        <v>はん用機械器具製造業市町村税収（一次）</v>
      </c>
      <c r="B114" s="425" t="s">
        <v>559</v>
      </c>
      <c r="C114" s="449" t="s">
        <v>33</v>
      </c>
      <c r="D114" s="493">
        <f>D106*地域経済性分析・初期条件!$K$13</f>
        <v>788565.53473945335</v>
      </c>
      <c r="E114" s="493">
        <f>E106*地域経済性分析・初期条件!$K$13</f>
        <v>0</v>
      </c>
      <c r="F114" s="493">
        <f>F106*地域経済性分析・初期条件!$K$13</f>
        <v>0</v>
      </c>
      <c r="G114" s="493">
        <f>G106*地域経済性分析・初期条件!$K$13</f>
        <v>0</v>
      </c>
      <c r="H114" s="493">
        <f>H106*地域経済性分析・初期条件!$K$13</f>
        <v>0</v>
      </c>
      <c r="I114" s="493">
        <f>I106*地域経済性分析・初期条件!$K$13</f>
        <v>0</v>
      </c>
      <c r="J114" s="493">
        <f>J106*地域経済性分析・初期条件!$K$13</f>
        <v>0</v>
      </c>
      <c r="K114" s="493">
        <f>K106*地域経済性分析・初期条件!$K$13</f>
        <v>0</v>
      </c>
      <c r="L114" s="493">
        <f>L106*地域経済性分析・初期条件!$K$13</f>
        <v>0</v>
      </c>
      <c r="M114" s="493">
        <f>M106*地域経済性分析・初期条件!$K$13</f>
        <v>0</v>
      </c>
      <c r="N114" s="493">
        <f>N106*地域経済性分析・初期条件!$K$13</f>
        <v>0</v>
      </c>
      <c r="O114" s="493">
        <f>O106*地域経済性分析・初期条件!$K$13</f>
        <v>0</v>
      </c>
      <c r="P114" s="493">
        <f>P106*地域経済性分析・初期条件!$K$13</f>
        <v>0</v>
      </c>
      <c r="Q114" s="493">
        <f>Q106*地域経済性分析・初期条件!$K$13</f>
        <v>0</v>
      </c>
      <c r="R114" s="493">
        <f>R106*地域経済性分析・初期条件!$K$13</f>
        <v>0</v>
      </c>
      <c r="S114" s="493">
        <f>S106*地域経済性分析・初期条件!$K$13</f>
        <v>0</v>
      </c>
      <c r="T114" s="493">
        <f>T106*地域経済性分析・初期条件!$K$13</f>
        <v>0</v>
      </c>
      <c r="U114" s="493">
        <f>U106*地域経済性分析・初期条件!$K$13</f>
        <v>0</v>
      </c>
      <c r="V114" s="493">
        <f>V106*地域経済性分析・初期条件!$K$13</f>
        <v>0</v>
      </c>
      <c r="W114" s="493">
        <f>W106*地域経済性分析・初期条件!$K$13</f>
        <v>0</v>
      </c>
      <c r="X114" s="493">
        <f>X106*地域経済性分析・初期条件!$K$13</f>
        <v>0</v>
      </c>
      <c r="Y114" s="493">
        <f>Y106*地域経済性分析・初期条件!$K$13</f>
        <v>0</v>
      </c>
      <c r="Z114" s="493">
        <f>Z106*地域経済性分析・初期条件!$K$13</f>
        <v>0</v>
      </c>
      <c r="AA114" s="493">
        <f>AA106*地域経済性分析・初期条件!$K$13</f>
        <v>0</v>
      </c>
      <c r="AB114" s="493">
        <f>AB106*地域経済性分析・初期条件!$K$13</f>
        <v>0</v>
      </c>
      <c r="AC114" s="493">
        <f>AC106*地域経済性分析・初期条件!$K$13</f>
        <v>0</v>
      </c>
      <c r="AD114" s="493">
        <f>AD106*地域経済性分析・初期条件!$K$13</f>
        <v>0</v>
      </c>
      <c r="AE114" s="493">
        <f>AE106*地域経済性分析・初期条件!$K$13</f>
        <v>0</v>
      </c>
      <c r="AF114" s="493">
        <f>AF106*地域経済性分析・初期条件!$K$13</f>
        <v>0</v>
      </c>
      <c r="AG114" s="493">
        <f>AG106*地域経済性分析・初期条件!$K$13</f>
        <v>0</v>
      </c>
      <c r="AH114" s="493">
        <f>AH106*地域経済性分析・初期条件!$K$13</f>
        <v>0</v>
      </c>
      <c r="AI114" s="535">
        <f t="shared" si="71"/>
        <v>788565.53473945335</v>
      </c>
      <c r="AJ114" s="535">
        <f t="shared" si="72"/>
        <v>788565.53473945335</v>
      </c>
      <c r="AK114" s="497">
        <f t="shared" si="73"/>
        <v>788565.53473945335</v>
      </c>
    </row>
    <row r="115" spans="1:37" ht="11.5" x14ac:dyDescent="0.25">
      <c r="A115" s="533"/>
      <c r="B115" s="425" t="s">
        <v>561</v>
      </c>
      <c r="C115" s="449" t="s">
        <v>33</v>
      </c>
      <c r="D115" s="493">
        <f>D106*地域経済性分析・初期条件!$L$13</f>
        <v>6910728.243070255</v>
      </c>
      <c r="E115" s="493">
        <f>E106*地域経済性分析・初期条件!$L$13</f>
        <v>0</v>
      </c>
      <c r="F115" s="493">
        <f>F106*地域経済性分析・初期条件!$L$13</f>
        <v>0</v>
      </c>
      <c r="G115" s="493">
        <f>G106*地域経済性分析・初期条件!$L$13</f>
        <v>0</v>
      </c>
      <c r="H115" s="493">
        <f>H106*地域経済性分析・初期条件!$L$13</f>
        <v>0</v>
      </c>
      <c r="I115" s="493">
        <f>I106*地域経済性分析・初期条件!$L$13</f>
        <v>0</v>
      </c>
      <c r="J115" s="493">
        <f>J106*地域経済性分析・初期条件!$L$13</f>
        <v>0</v>
      </c>
      <c r="K115" s="493">
        <f>K106*地域経済性分析・初期条件!$L$13</f>
        <v>0</v>
      </c>
      <c r="L115" s="493">
        <f>L106*地域経済性分析・初期条件!$L$13</f>
        <v>0</v>
      </c>
      <c r="M115" s="493">
        <f>M106*地域経済性分析・初期条件!$L$13</f>
        <v>0</v>
      </c>
      <c r="N115" s="493">
        <f>N106*地域経済性分析・初期条件!$L$13</f>
        <v>0</v>
      </c>
      <c r="O115" s="493">
        <f>O106*地域経済性分析・初期条件!$L$13</f>
        <v>0</v>
      </c>
      <c r="P115" s="493">
        <f>P106*地域経済性分析・初期条件!$L$13</f>
        <v>0</v>
      </c>
      <c r="Q115" s="493">
        <f>Q106*地域経済性分析・初期条件!$L$13</f>
        <v>0</v>
      </c>
      <c r="R115" s="493">
        <f>R106*地域経済性分析・初期条件!$L$13</f>
        <v>0</v>
      </c>
      <c r="S115" s="493">
        <f>S106*地域経済性分析・初期条件!$L$13</f>
        <v>0</v>
      </c>
      <c r="T115" s="493">
        <f>T106*地域経済性分析・初期条件!$L$13</f>
        <v>0</v>
      </c>
      <c r="U115" s="493">
        <f>U106*地域経済性分析・初期条件!$L$13</f>
        <v>0</v>
      </c>
      <c r="V115" s="493">
        <f>V106*地域経済性分析・初期条件!$L$13</f>
        <v>0</v>
      </c>
      <c r="W115" s="493">
        <f>W106*地域経済性分析・初期条件!$L$13</f>
        <v>0</v>
      </c>
      <c r="X115" s="493">
        <f>X106*地域経済性分析・初期条件!$L$13</f>
        <v>0</v>
      </c>
      <c r="Y115" s="493">
        <f>Y106*地域経済性分析・初期条件!$L$13</f>
        <v>0</v>
      </c>
      <c r="Z115" s="493">
        <f>Z106*地域経済性分析・初期条件!$L$13</f>
        <v>0</v>
      </c>
      <c r="AA115" s="493">
        <f>AA106*地域経済性分析・初期条件!$L$13</f>
        <v>0</v>
      </c>
      <c r="AB115" s="493">
        <f>AB106*地域経済性分析・初期条件!$L$13</f>
        <v>0</v>
      </c>
      <c r="AC115" s="493">
        <f>AC106*地域経済性分析・初期条件!$L$13</f>
        <v>0</v>
      </c>
      <c r="AD115" s="493">
        <f>AD106*地域経済性分析・初期条件!$L$13</f>
        <v>0</v>
      </c>
      <c r="AE115" s="493">
        <f>AE106*地域経済性分析・初期条件!$L$13</f>
        <v>0</v>
      </c>
      <c r="AF115" s="493">
        <f>AF106*地域経済性分析・初期条件!$L$13</f>
        <v>0</v>
      </c>
      <c r="AG115" s="493">
        <f>AG106*地域経済性分析・初期条件!$L$13</f>
        <v>0</v>
      </c>
      <c r="AH115" s="493">
        <f>AH106*地域経済性分析・初期条件!$L$13</f>
        <v>0</v>
      </c>
      <c r="AI115" s="535">
        <f>SUM(D115:N115)</f>
        <v>6910728.243070255</v>
      </c>
      <c r="AJ115" s="535">
        <f>SUM(D115:X115)</f>
        <v>6910728.243070255</v>
      </c>
      <c r="AK115" s="497">
        <f>SUM(D115:AH115)</f>
        <v>6910728.243070255</v>
      </c>
    </row>
    <row r="116" spans="1:37" ht="11.5" x14ac:dyDescent="0.25">
      <c r="A116" s="533"/>
      <c r="B116" s="425" t="s">
        <v>562</v>
      </c>
      <c r="C116" s="449" t="s">
        <v>33</v>
      </c>
      <c r="D116" s="493">
        <f>D106*地域経済性分析・初期条件!$M$13</f>
        <v>6575850.8258294966</v>
      </c>
      <c r="E116" s="493">
        <f>E106*地域経済性分析・初期条件!$M$13</f>
        <v>0</v>
      </c>
      <c r="F116" s="493">
        <f>F106*地域経済性分析・初期条件!$M$13</f>
        <v>0</v>
      </c>
      <c r="G116" s="493">
        <f>G106*地域経済性分析・初期条件!$M$13</f>
        <v>0</v>
      </c>
      <c r="H116" s="493">
        <f>H106*地域経済性分析・初期条件!$M$13</f>
        <v>0</v>
      </c>
      <c r="I116" s="493">
        <f>I106*地域経済性分析・初期条件!$M$13</f>
        <v>0</v>
      </c>
      <c r="J116" s="493">
        <f>J106*地域経済性分析・初期条件!$M$13</f>
        <v>0</v>
      </c>
      <c r="K116" s="493">
        <f>K106*地域経済性分析・初期条件!$M$13</f>
        <v>0</v>
      </c>
      <c r="L116" s="493">
        <f>L106*地域経済性分析・初期条件!$M$13</f>
        <v>0</v>
      </c>
      <c r="M116" s="493">
        <f>M106*地域経済性分析・初期条件!$M$13</f>
        <v>0</v>
      </c>
      <c r="N116" s="493">
        <f>N106*地域経済性分析・初期条件!$M$13</f>
        <v>0</v>
      </c>
      <c r="O116" s="493">
        <f>O106*地域経済性分析・初期条件!$M$13</f>
        <v>0</v>
      </c>
      <c r="P116" s="493">
        <f>P106*地域経済性分析・初期条件!$M$13</f>
        <v>0</v>
      </c>
      <c r="Q116" s="493">
        <f>Q106*地域経済性分析・初期条件!$M$13</f>
        <v>0</v>
      </c>
      <c r="R116" s="493">
        <f>R106*地域経済性分析・初期条件!$M$13</f>
        <v>0</v>
      </c>
      <c r="S116" s="493">
        <f>S106*地域経済性分析・初期条件!$M$13</f>
        <v>0</v>
      </c>
      <c r="T116" s="493">
        <f>T106*地域経済性分析・初期条件!$M$13</f>
        <v>0</v>
      </c>
      <c r="U116" s="493">
        <f>U106*地域経済性分析・初期条件!$M$13</f>
        <v>0</v>
      </c>
      <c r="V116" s="493">
        <f>V106*地域経済性分析・初期条件!$M$13</f>
        <v>0</v>
      </c>
      <c r="W116" s="493">
        <f>W106*地域経済性分析・初期条件!$M$13</f>
        <v>0</v>
      </c>
      <c r="X116" s="493">
        <f>X106*地域経済性分析・初期条件!$M$13</f>
        <v>0</v>
      </c>
      <c r="Y116" s="493">
        <f>Y106*地域経済性分析・初期条件!$M$13</f>
        <v>0</v>
      </c>
      <c r="Z116" s="493">
        <f>Z106*地域経済性分析・初期条件!$M$13</f>
        <v>0</v>
      </c>
      <c r="AA116" s="493">
        <f>AA106*地域経済性分析・初期条件!$M$13</f>
        <v>0</v>
      </c>
      <c r="AB116" s="493">
        <f>AB106*地域経済性分析・初期条件!$M$13</f>
        <v>0</v>
      </c>
      <c r="AC116" s="493">
        <f>AC106*地域経済性分析・初期条件!$M$13</f>
        <v>0</v>
      </c>
      <c r="AD116" s="493">
        <f>AD106*地域経済性分析・初期条件!$M$13</f>
        <v>0</v>
      </c>
      <c r="AE116" s="493">
        <f>AE106*地域経済性分析・初期条件!$M$13</f>
        <v>0</v>
      </c>
      <c r="AF116" s="493">
        <f>AF106*地域経済性分析・初期条件!$M$13</f>
        <v>0</v>
      </c>
      <c r="AG116" s="493">
        <f>AG106*地域経済性分析・初期条件!$M$13</f>
        <v>0</v>
      </c>
      <c r="AH116" s="493">
        <f>AH106*地域経済性分析・初期条件!$M$13</f>
        <v>0</v>
      </c>
      <c r="AI116" s="535">
        <f>SUM(D116:N116)</f>
        <v>6575850.8258294966</v>
      </c>
      <c r="AJ116" s="535">
        <f>SUM(D116:X116)</f>
        <v>6575850.8258294966</v>
      </c>
      <c r="AK116" s="497">
        <f>SUM(D116:AH116)</f>
        <v>6575850.8258294966</v>
      </c>
    </row>
    <row r="117" spans="1:37" ht="11.5" x14ac:dyDescent="0.25">
      <c r="A117" s="533"/>
      <c r="B117" s="425" t="s">
        <v>563</v>
      </c>
      <c r="C117" s="449" t="s">
        <v>33</v>
      </c>
      <c r="D117" s="493">
        <f>D106*地域経済性分析・初期条件!$N$13</f>
        <v>1475453.281450076</v>
      </c>
      <c r="E117" s="493">
        <f>E106*地域経済性分析・初期条件!$N$13</f>
        <v>0</v>
      </c>
      <c r="F117" s="493">
        <f>F106*地域経済性分析・初期条件!$N$13</f>
        <v>0</v>
      </c>
      <c r="G117" s="493">
        <f>G106*地域経済性分析・初期条件!$N$13</f>
        <v>0</v>
      </c>
      <c r="H117" s="493">
        <f>H106*地域経済性分析・初期条件!$N$13</f>
        <v>0</v>
      </c>
      <c r="I117" s="493">
        <f>I106*地域経済性分析・初期条件!$N$13</f>
        <v>0</v>
      </c>
      <c r="J117" s="493">
        <f>J106*地域経済性分析・初期条件!$N$13</f>
        <v>0</v>
      </c>
      <c r="K117" s="493">
        <f>K106*地域経済性分析・初期条件!$N$13</f>
        <v>0</v>
      </c>
      <c r="L117" s="493">
        <f>L106*地域経済性分析・初期条件!$N$13</f>
        <v>0</v>
      </c>
      <c r="M117" s="493">
        <f>M106*地域経済性分析・初期条件!$N$13</f>
        <v>0</v>
      </c>
      <c r="N117" s="493">
        <f>N106*地域経済性分析・初期条件!$N$13</f>
        <v>0</v>
      </c>
      <c r="O117" s="493">
        <f>O106*地域経済性分析・初期条件!$N$13</f>
        <v>0</v>
      </c>
      <c r="P117" s="493">
        <f>P106*地域経済性分析・初期条件!$N$13</f>
        <v>0</v>
      </c>
      <c r="Q117" s="493">
        <f>Q106*地域経済性分析・初期条件!$N$13</f>
        <v>0</v>
      </c>
      <c r="R117" s="493">
        <f>R106*地域経済性分析・初期条件!$N$13</f>
        <v>0</v>
      </c>
      <c r="S117" s="493">
        <f>S106*地域経済性分析・初期条件!$N$13</f>
        <v>0</v>
      </c>
      <c r="T117" s="493">
        <f>T106*地域経済性分析・初期条件!$N$13</f>
        <v>0</v>
      </c>
      <c r="U117" s="493">
        <f>U106*地域経済性分析・初期条件!$N$13</f>
        <v>0</v>
      </c>
      <c r="V117" s="493">
        <f>V106*地域経済性分析・初期条件!$N$13</f>
        <v>0</v>
      </c>
      <c r="W117" s="493">
        <f>W106*地域経済性分析・初期条件!$N$13</f>
        <v>0</v>
      </c>
      <c r="X117" s="493">
        <f>X106*地域経済性分析・初期条件!$N$13</f>
        <v>0</v>
      </c>
      <c r="Y117" s="493">
        <f>Y106*地域経済性分析・初期条件!$N$13</f>
        <v>0</v>
      </c>
      <c r="Z117" s="493">
        <f>Z106*地域経済性分析・初期条件!$N$13</f>
        <v>0</v>
      </c>
      <c r="AA117" s="493">
        <f>AA106*地域経済性分析・初期条件!$N$13</f>
        <v>0</v>
      </c>
      <c r="AB117" s="493">
        <f>AB106*地域経済性分析・初期条件!$N$13</f>
        <v>0</v>
      </c>
      <c r="AC117" s="493">
        <f>AC106*地域経済性分析・初期条件!$N$13</f>
        <v>0</v>
      </c>
      <c r="AD117" s="493">
        <f>AD106*地域経済性分析・初期条件!$N$13</f>
        <v>0</v>
      </c>
      <c r="AE117" s="493">
        <f>AE106*地域経済性分析・初期条件!$N$13</f>
        <v>0</v>
      </c>
      <c r="AF117" s="493">
        <f>AF106*地域経済性分析・初期条件!$N$13</f>
        <v>0</v>
      </c>
      <c r="AG117" s="493">
        <f>AG106*地域経済性分析・初期条件!$N$13</f>
        <v>0</v>
      </c>
      <c r="AH117" s="493">
        <f>AH106*地域経済性分析・初期条件!$N$13</f>
        <v>0</v>
      </c>
      <c r="AI117" s="535">
        <f>SUM(D117:N117)</f>
        <v>1475453.281450076</v>
      </c>
      <c r="AJ117" s="535">
        <f>SUM(D117:X117)</f>
        <v>1475453.281450076</v>
      </c>
      <c r="AK117" s="497">
        <f>SUM(D117:AH117)</f>
        <v>1475453.281450076</v>
      </c>
    </row>
    <row r="118" spans="1:37" ht="11.5" x14ac:dyDescent="0.25">
      <c r="A118" s="533"/>
      <c r="B118" s="425" t="s">
        <v>564</v>
      </c>
      <c r="C118" s="449" t="s">
        <v>33</v>
      </c>
      <c r="D118" s="493">
        <f>D106*地域経済性分析・初期条件!$O$13</f>
        <v>508142.39267871232</v>
      </c>
      <c r="E118" s="493">
        <f>E106*地域経済性分析・初期条件!$O$13</f>
        <v>0</v>
      </c>
      <c r="F118" s="493">
        <f>F106*地域経済性分析・初期条件!$O$13</f>
        <v>0</v>
      </c>
      <c r="G118" s="493">
        <f>G106*地域経済性分析・初期条件!$O$13</f>
        <v>0</v>
      </c>
      <c r="H118" s="493">
        <f>H106*地域経済性分析・初期条件!$O$13</f>
        <v>0</v>
      </c>
      <c r="I118" s="493">
        <f>I106*地域経済性分析・初期条件!$O$13</f>
        <v>0</v>
      </c>
      <c r="J118" s="493">
        <f>J106*地域経済性分析・初期条件!$O$13</f>
        <v>0</v>
      </c>
      <c r="K118" s="493">
        <f>K106*地域経済性分析・初期条件!$O$13</f>
        <v>0</v>
      </c>
      <c r="L118" s="493">
        <f>L106*地域経済性分析・初期条件!$O$13</f>
        <v>0</v>
      </c>
      <c r="M118" s="493">
        <f>M106*地域経済性分析・初期条件!$O$13</f>
        <v>0</v>
      </c>
      <c r="N118" s="493">
        <f>N106*地域経済性分析・初期条件!$O$13</f>
        <v>0</v>
      </c>
      <c r="O118" s="493">
        <f>O106*地域経済性分析・初期条件!$O$13</f>
        <v>0</v>
      </c>
      <c r="P118" s="493">
        <f>P106*地域経済性分析・初期条件!$O$13</f>
        <v>0</v>
      </c>
      <c r="Q118" s="493">
        <f>Q106*地域経済性分析・初期条件!$O$13</f>
        <v>0</v>
      </c>
      <c r="R118" s="493">
        <f>R106*地域経済性分析・初期条件!$O$13</f>
        <v>0</v>
      </c>
      <c r="S118" s="493">
        <f>S106*地域経済性分析・初期条件!$O$13</f>
        <v>0</v>
      </c>
      <c r="T118" s="493">
        <f>T106*地域経済性分析・初期条件!$O$13</f>
        <v>0</v>
      </c>
      <c r="U118" s="493">
        <f>U106*地域経済性分析・初期条件!$O$13</f>
        <v>0</v>
      </c>
      <c r="V118" s="493">
        <f>V106*地域経済性分析・初期条件!$O$13</f>
        <v>0</v>
      </c>
      <c r="W118" s="493">
        <f>W106*地域経済性分析・初期条件!$O$13</f>
        <v>0</v>
      </c>
      <c r="X118" s="493">
        <f>X106*地域経済性分析・初期条件!$O$13</f>
        <v>0</v>
      </c>
      <c r="Y118" s="493">
        <f>Y106*地域経済性分析・初期条件!$O$13</f>
        <v>0</v>
      </c>
      <c r="Z118" s="493">
        <f>Z106*地域経済性分析・初期条件!$O$13</f>
        <v>0</v>
      </c>
      <c r="AA118" s="493">
        <f>AA106*地域経済性分析・初期条件!$O$13</f>
        <v>0</v>
      </c>
      <c r="AB118" s="493">
        <f>AB106*地域経済性分析・初期条件!$O$13</f>
        <v>0</v>
      </c>
      <c r="AC118" s="493">
        <f>AC106*地域経済性分析・初期条件!$O$13</f>
        <v>0</v>
      </c>
      <c r="AD118" s="493">
        <f>AD106*地域経済性分析・初期条件!$O$13</f>
        <v>0</v>
      </c>
      <c r="AE118" s="493">
        <f>AE106*地域経済性分析・初期条件!$O$13</f>
        <v>0</v>
      </c>
      <c r="AF118" s="493">
        <f>AF106*地域経済性分析・初期条件!$O$13</f>
        <v>0</v>
      </c>
      <c r="AG118" s="493">
        <f>AG106*地域経済性分析・初期条件!$O$13</f>
        <v>0</v>
      </c>
      <c r="AH118" s="493">
        <f>AH106*地域経済性分析・初期条件!$O$13</f>
        <v>0</v>
      </c>
      <c r="AI118" s="535">
        <f>SUM(D118:N118)</f>
        <v>508142.39267871232</v>
      </c>
      <c r="AJ118" s="535">
        <f>SUM(D118:X118)</f>
        <v>508142.39267871232</v>
      </c>
      <c r="AK118" s="497">
        <f>SUM(D118:AH118)</f>
        <v>508142.39267871232</v>
      </c>
    </row>
    <row r="119" spans="1:37" ht="11.5" x14ac:dyDescent="0.25">
      <c r="A119" s="488" t="str">
        <f>地域経済性分析・初期条件!$G$14</f>
        <v>建設業</v>
      </c>
      <c r="C119" s="449"/>
      <c r="D119" s="493"/>
      <c r="E119" s="493"/>
      <c r="F119" s="463"/>
      <c r="G119" s="463"/>
      <c r="H119" s="463"/>
      <c r="I119" s="463"/>
      <c r="J119" s="463"/>
      <c r="K119" s="463"/>
      <c r="L119" s="463"/>
      <c r="M119" s="463"/>
      <c r="N119" s="463"/>
      <c r="O119" s="463"/>
      <c r="P119" s="463"/>
      <c r="Q119" s="463"/>
      <c r="R119" s="463"/>
      <c r="S119" s="463"/>
      <c r="T119" s="463"/>
      <c r="U119" s="463"/>
      <c r="V119" s="463"/>
      <c r="W119" s="463"/>
      <c r="X119" s="463"/>
      <c r="Y119" s="463"/>
      <c r="Z119" s="463"/>
      <c r="AA119" s="463"/>
      <c r="AB119" s="463"/>
      <c r="AC119" s="463"/>
      <c r="AD119" s="463"/>
      <c r="AE119" s="463"/>
      <c r="AF119" s="463"/>
      <c r="AG119" s="463"/>
      <c r="AH119" s="463"/>
      <c r="AI119" s="535"/>
      <c r="AJ119" s="535"/>
      <c r="AK119" s="497"/>
    </row>
    <row r="120" spans="1:37" ht="11.5" x14ac:dyDescent="0.25">
      <c r="A120" s="533" t="str">
        <f>A119&amp;B120</f>
        <v>建設業売上（税別）</v>
      </c>
      <c r="B120" s="425" t="s">
        <v>1166</v>
      </c>
      <c r="C120" s="448" t="s">
        <v>33</v>
      </c>
      <c r="D120" s="493">
        <f>D104*地域経済性分析・初期条件!$F$14</f>
        <v>50000000</v>
      </c>
      <c r="E120" s="493">
        <f>E104*地域経済性分析・初期条件!$F$14</f>
        <v>0</v>
      </c>
      <c r="F120" s="493">
        <f>F104*地域経済性分析・初期条件!$F$14</f>
        <v>0</v>
      </c>
      <c r="G120" s="493">
        <f>G104*地域経済性分析・初期条件!$F$14</f>
        <v>0</v>
      </c>
      <c r="H120" s="493">
        <f>H104*地域経済性分析・初期条件!$F$14</f>
        <v>0</v>
      </c>
      <c r="I120" s="493">
        <f>I104*地域経済性分析・初期条件!$F$14</f>
        <v>0</v>
      </c>
      <c r="J120" s="493">
        <f>J104*地域経済性分析・初期条件!$F$14</f>
        <v>0</v>
      </c>
      <c r="K120" s="493">
        <f>K104*地域経済性分析・初期条件!$F$14</f>
        <v>0</v>
      </c>
      <c r="L120" s="493">
        <f>L104*地域経済性分析・初期条件!$F$14</f>
        <v>0</v>
      </c>
      <c r="M120" s="493">
        <f>M104*地域経済性分析・初期条件!$F$14</f>
        <v>0</v>
      </c>
      <c r="N120" s="493">
        <f>N104*地域経済性分析・初期条件!$F$14</f>
        <v>0</v>
      </c>
      <c r="O120" s="493">
        <f>O104*地域経済性分析・初期条件!$F$14</f>
        <v>0</v>
      </c>
      <c r="P120" s="493">
        <f>P104*地域経済性分析・初期条件!$F$14</f>
        <v>0</v>
      </c>
      <c r="Q120" s="493">
        <f>Q104*地域経済性分析・初期条件!$F$14</f>
        <v>0</v>
      </c>
      <c r="R120" s="493">
        <f>R104*地域経済性分析・初期条件!$F$14</f>
        <v>0</v>
      </c>
      <c r="S120" s="493">
        <f>S104*地域経済性分析・初期条件!$F$14</f>
        <v>0</v>
      </c>
      <c r="T120" s="493">
        <f>T104*地域経済性分析・初期条件!$F$14</f>
        <v>0</v>
      </c>
      <c r="U120" s="493">
        <f>U104*地域経済性分析・初期条件!$F$14</f>
        <v>0</v>
      </c>
      <c r="V120" s="493">
        <f>V104*地域経済性分析・初期条件!$F$14</f>
        <v>0</v>
      </c>
      <c r="W120" s="493">
        <f>W104*地域経済性分析・初期条件!$F$14</f>
        <v>0</v>
      </c>
      <c r="X120" s="493">
        <f>X104*地域経済性分析・初期条件!$F$14</f>
        <v>0</v>
      </c>
      <c r="Y120" s="493">
        <f>Y104*地域経済性分析・初期条件!$F$14</f>
        <v>0</v>
      </c>
      <c r="Z120" s="493">
        <f>Z104*地域経済性分析・初期条件!$F$14</f>
        <v>0</v>
      </c>
      <c r="AA120" s="493">
        <f>AA104*地域経済性分析・初期条件!$F$14</f>
        <v>0</v>
      </c>
      <c r="AB120" s="493">
        <f>AB104*地域経済性分析・初期条件!$F$14</f>
        <v>0</v>
      </c>
      <c r="AC120" s="493">
        <f>AC104*地域経済性分析・初期条件!$F$14</f>
        <v>0</v>
      </c>
      <c r="AD120" s="493">
        <f>AD104*地域経済性分析・初期条件!$F$14</f>
        <v>0</v>
      </c>
      <c r="AE120" s="493">
        <f>AE104*地域経済性分析・初期条件!$F$14</f>
        <v>0</v>
      </c>
      <c r="AF120" s="493">
        <f>AF104*地域経済性分析・初期条件!$F$14</f>
        <v>0</v>
      </c>
      <c r="AG120" s="493">
        <f>AG104*地域経済性分析・初期条件!$F$14</f>
        <v>0</v>
      </c>
      <c r="AH120" s="493">
        <f>AH104*地域経済性分析・初期条件!$F$14</f>
        <v>0</v>
      </c>
      <c r="AI120" s="535">
        <f t="shared" ref="AI120" si="74">SUM(D120:N120)</f>
        <v>50000000</v>
      </c>
      <c r="AJ120" s="535">
        <f>SUM(D120:X120)</f>
        <v>50000000</v>
      </c>
      <c r="AK120" s="497">
        <f>SUM(D120:AH120)</f>
        <v>50000000</v>
      </c>
    </row>
    <row r="121" spans="1:37" ht="11.5" x14ac:dyDescent="0.25">
      <c r="A121" s="533"/>
      <c r="B121" s="425" t="s">
        <v>270</v>
      </c>
      <c r="C121" s="448" t="s">
        <v>33</v>
      </c>
      <c r="D121" s="493">
        <f>D120*波及効果シート!$D$72</f>
        <v>550000</v>
      </c>
      <c r="E121" s="493">
        <f>E120*波及効果シート!$D$72</f>
        <v>0</v>
      </c>
      <c r="F121" s="493">
        <f>F120*波及効果シート!$D$72</f>
        <v>0</v>
      </c>
      <c r="G121" s="493">
        <f>G120*波及効果シート!$D$72</f>
        <v>0</v>
      </c>
      <c r="H121" s="493">
        <f>H120*波及効果シート!$D$72</f>
        <v>0</v>
      </c>
      <c r="I121" s="493">
        <f>I120*波及効果シート!$D$72</f>
        <v>0</v>
      </c>
      <c r="J121" s="493">
        <f>J120*波及効果シート!$D$72</f>
        <v>0</v>
      </c>
      <c r="K121" s="493">
        <f>K120*波及効果シート!$D$72</f>
        <v>0</v>
      </c>
      <c r="L121" s="493">
        <f>L120*波及効果シート!$D$72</f>
        <v>0</v>
      </c>
      <c r="M121" s="493">
        <f>M120*波及効果シート!$D$72</f>
        <v>0</v>
      </c>
      <c r="N121" s="493">
        <f>N120*波及効果シート!$D$72</f>
        <v>0</v>
      </c>
      <c r="O121" s="493">
        <f>O120*波及効果シート!$D$72</f>
        <v>0</v>
      </c>
      <c r="P121" s="493">
        <f>P120*波及効果シート!$D$72</f>
        <v>0</v>
      </c>
      <c r="Q121" s="493">
        <f>Q120*波及効果シート!$D$72</f>
        <v>0</v>
      </c>
      <c r="R121" s="493">
        <f>R120*波及効果シート!$D$72</f>
        <v>0</v>
      </c>
      <c r="S121" s="493">
        <f>S120*波及効果シート!$D$72</f>
        <v>0</v>
      </c>
      <c r="T121" s="493">
        <f>T120*波及効果シート!$D$72</f>
        <v>0</v>
      </c>
      <c r="U121" s="493">
        <f>U120*波及効果シート!$D$72</f>
        <v>0</v>
      </c>
      <c r="V121" s="493">
        <f>V120*波及効果シート!$D$72</f>
        <v>0</v>
      </c>
      <c r="W121" s="493">
        <f>W120*波及効果シート!$D$72</f>
        <v>0</v>
      </c>
      <c r="X121" s="493">
        <f>X120*波及効果シート!$D$72</f>
        <v>0</v>
      </c>
      <c r="Y121" s="493">
        <f>Y120*波及効果シート!$D$72</f>
        <v>0</v>
      </c>
      <c r="Z121" s="493">
        <f>Z120*波及効果シート!$D$72</f>
        <v>0</v>
      </c>
      <c r="AA121" s="493">
        <f>AA120*波及効果シート!$D$72</f>
        <v>0</v>
      </c>
      <c r="AB121" s="493">
        <f>AB120*波及効果シート!$D$72</f>
        <v>0</v>
      </c>
      <c r="AC121" s="493">
        <f>AC120*波及効果シート!$D$72</f>
        <v>0</v>
      </c>
      <c r="AD121" s="493">
        <f>AD120*波及効果シート!$D$72</f>
        <v>0</v>
      </c>
      <c r="AE121" s="493">
        <f>AE120*波及効果シート!$D$72</f>
        <v>0</v>
      </c>
      <c r="AF121" s="493">
        <f>AF120*波及効果シート!$D$72</f>
        <v>0</v>
      </c>
      <c r="AG121" s="493">
        <f>AG120*波及効果シート!$D$72</f>
        <v>0</v>
      </c>
      <c r="AH121" s="493">
        <f>AH120*波及効果シート!$D$72</f>
        <v>0</v>
      </c>
      <c r="AI121" s="535">
        <f t="shared" ref="AI121:AI122" si="75">SUM(D121:N121)</f>
        <v>550000</v>
      </c>
      <c r="AJ121" s="535">
        <f t="shared" ref="AJ121:AJ122" si="76">SUM(D121:X121)</f>
        <v>550000</v>
      </c>
      <c r="AK121" s="497">
        <f t="shared" ref="AK121:AK122" si="77">SUM(D121:AH121)</f>
        <v>550000</v>
      </c>
    </row>
    <row r="122" spans="1:37" ht="11.5" x14ac:dyDescent="0.25">
      <c r="A122" s="533"/>
      <c r="B122" s="425" t="s">
        <v>1156</v>
      </c>
      <c r="C122" s="449" t="s">
        <v>33</v>
      </c>
      <c r="D122" s="493">
        <f>D120*波及効果シート!$D$74</f>
        <v>550000</v>
      </c>
      <c r="E122" s="493">
        <f>E120*波及効果シート!$D$74</f>
        <v>0</v>
      </c>
      <c r="F122" s="493">
        <f>F120*波及効果シート!$D$74</f>
        <v>0</v>
      </c>
      <c r="G122" s="493">
        <f>G120*波及効果シート!$D$74</f>
        <v>0</v>
      </c>
      <c r="H122" s="493">
        <f>H120*波及効果シート!$D$74</f>
        <v>0</v>
      </c>
      <c r="I122" s="493">
        <f>I120*波及効果シート!$D$74</f>
        <v>0</v>
      </c>
      <c r="J122" s="493">
        <f>J120*波及効果シート!$D$74</f>
        <v>0</v>
      </c>
      <c r="K122" s="493">
        <f>K120*波及効果シート!$D$74</f>
        <v>0</v>
      </c>
      <c r="L122" s="493">
        <f>L120*波及効果シート!$D$74</f>
        <v>0</v>
      </c>
      <c r="M122" s="493">
        <f>M120*波及効果シート!$D$74</f>
        <v>0</v>
      </c>
      <c r="N122" s="493">
        <f>N120*波及効果シート!$D$74</f>
        <v>0</v>
      </c>
      <c r="O122" s="493">
        <f>O120*波及効果シート!$D$74</f>
        <v>0</v>
      </c>
      <c r="P122" s="493">
        <f>P120*波及効果シート!$D$74</f>
        <v>0</v>
      </c>
      <c r="Q122" s="493">
        <f>Q120*波及効果シート!$D$74</f>
        <v>0</v>
      </c>
      <c r="R122" s="493">
        <f>R120*波及効果シート!$D$74</f>
        <v>0</v>
      </c>
      <c r="S122" s="493">
        <f>S120*波及効果シート!$D$74</f>
        <v>0</v>
      </c>
      <c r="T122" s="493">
        <f>T120*波及効果シート!$D$74</f>
        <v>0</v>
      </c>
      <c r="U122" s="493">
        <f>U120*波及効果シート!$D$74</f>
        <v>0</v>
      </c>
      <c r="V122" s="493">
        <f>V120*波及効果シート!$D$74</f>
        <v>0</v>
      </c>
      <c r="W122" s="493">
        <f>W120*波及効果シート!$D$74</f>
        <v>0</v>
      </c>
      <c r="X122" s="493">
        <f>X120*波及効果シート!$D$74</f>
        <v>0</v>
      </c>
      <c r="Y122" s="493">
        <f>Y120*波及効果シート!$D$74</f>
        <v>0</v>
      </c>
      <c r="Z122" s="493">
        <f>Z120*波及効果シート!$D$74</f>
        <v>0</v>
      </c>
      <c r="AA122" s="493">
        <f>AA120*波及効果シート!$D$74</f>
        <v>0</v>
      </c>
      <c r="AB122" s="493">
        <f>AB120*波及効果シート!$D$74</f>
        <v>0</v>
      </c>
      <c r="AC122" s="493">
        <f>AC120*波及効果シート!$D$74</f>
        <v>0</v>
      </c>
      <c r="AD122" s="493">
        <f>AD120*波及効果シート!$D$74</f>
        <v>0</v>
      </c>
      <c r="AE122" s="493">
        <f>AE120*波及効果シート!$D$74</f>
        <v>0</v>
      </c>
      <c r="AF122" s="493">
        <f>AF120*波及効果シート!$D$74</f>
        <v>0</v>
      </c>
      <c r="AG122" s="493">
        <f>AG120*波及効果シート!$D$74</f>
        <v>0</v>
      </c>
      <c r="AH122" s="493">
        <f>AH120*波及効果シート!$D$74</f>
        <v>0</v>
      </c>
      <c r="AI122" s="535">
        <f t="shared" si="75"/>
        <v>550000</v>
      </c>
      <c r="AJ122" s="535">
        <f t="shared" si="76"/>
        <v>550000</v>
      </c>
      <c r="AK122" s="497">
        <f t="shared" si="77"/>
        <v>550000</v>
      </c>
    </row>
    <row r="123" spans="1:37" ht="11.5" x14ac:dyDescent="0.25">
      <c r="A123" s="533"/>
      <c r="B123" s="425" t="s">
        <v>577</v>
      </c>
      <c r="C123" s="449" t="s">
        <v>33</v>
      </c>
      <c r="D123" s="493">
        <f>D120*地域経済性分析・初期条件!$P$14</f>
        <v>1422130.2433479237</v>
      </c>
      <c r="E123" s="493">
        <f>E120*地域経済性分析・初期条件!$P$14</f>
        <v>0</v>
      </c>
      <c r="F123" s="493">
        <f>F120*地域経済性分析・初期条件!$P$14</f>
        <v>0</v>
      </c>
      <c r="G123" s="493">
        <f>G120*地域経済性分析・初期条件!$P$14</f>
        <v>0</v>
      </c>
      <c r="H123" s="493">
        <f>H120*地域経済性分析・初期条件!$P$14</f>
        <v>0</v>
      </c>
      <c r="I123" s="493">
        <f>I120*地域経済性分析・初期条件!$P$14</f>
        <v>0</v>
      </c>
      <c r="J123" s="493">
        <f>J120*地域経済性分析・初期条件!$P$14</f>
        <v>0</v>
      </c>
      <c r="K123" s="493">
        <f>K120*地域経済性分析・初期条件!$P$14</f>
        <v>0</v>
      </c>
      <c r="L123" s="493">
        <f>L120*地域経済性分析・初期条件!$P$14</f>
        <v>0</v>
      </c>
      <c r="M123" s="493">
        <f>M120*地域経済性分析・初期条件!$P$14</f>
        <v>0</v>
      </c>
      <c r="N123" s="493">
        <f>N120*地域経済性分析・初期条件!$P$14</f>
        <v>0</v>
      </c>
      <c r="O123" s="493">
        <f>O120*地域経済性分析・初期条件!$P$14</f>
        <v>0</v>
      </c>
      <c r="P123" s="493">
        <f>P120*地域経済性分析・初期条件!$P$14</f>
        <v>0</v>
      </c>
      <c r="Q123" s="493">
        <f>Q120*地域経済性分析・初期条件!$P$14</f>
        <v>0</v>
      </c>
      <c r="R123" s="493">
        <f>R120*地域経済性分析・初期条件!$P$14</f>
        <v>0</v>
      </c>
      <c r="S123" s="493">
        <f>S120*地域経済性分析・初期条件!$P$14</f>
        <v>0</v>
      </c>
      <c r="T123" s="493">
        <f>T120*地域経済性分析・初期条件!$P$14</f>
        <v>0</v>
      </c>
      <c r="U123" s="493">
        <f>U120*地域経済性分析・初期条件!$P$14</f>
        <v>0</v>
      </c>
      <c r="V123" s="493">
        <f>V120*地域経済性分析・初期条件!$P$14</f>
        <v>0</v>
      </c>
      <c r="W123" s="493">
        <f>W120*地域経済性分析・初期条件!$P$14</f>
        <v>0</v>
      </c>
      <c r="X123" s="493">
        <f>X120*地域経済性分析・初期条件!$P$14</f>
        <v>0</v>
      </c>
      <c r="Y123" s="493">
        <f>Y120*地域経済性分析・初期条件!$P$14</f>
        <v>0</v>
      </c>
      <c r="Z123" s="493">
        <f>Z120*地域経済性分析・初期条件!$P$14</f>
        <v>0</v>
      </c>
      <c r="AA123" s="493">
        <f>AA120*地域経済性分析・初期条件!$P$14</f>
        <v>0</v>
      </c>
      <c r="AB123" s="493">
        <f>AB120*地域経済性分析・初期条件!$P$14</f>
        <v>0</v>
      </c>
      <c r="AC123" s="493">
        <f>AC120*地域経済性分析・初期条件!$P$14</f>
        <v>0</v>
      </c>
      <c r="AD123" s="493">
        <f>AD120*地域経済性分析・初期条件!$P$14</f>
        <v>0</v>
      </c>
      <c r="AE123" s="493">
        <f>AE120*地域経済性分析・初期条件!$P$14</f>
        <v>0</v>
      </c>
      <c r="AF123" s="493">
        <f>AF120*地域経済性分析・初期条件!$P$14</f>
        <v>0</v>
      </c>
      <c r="AG123" s="493">
        <f>AG120*地域経済性分析・初期条件!$P$14</f>
        <v>0</v>
      </c>
      <c r="AH123" s="493">
        <f>AH120*地域経済性分析・初期条件!$P$14</f>
        <v>0</v>
      </c>
      <c r="AI123" s="535">
        <f t="shared" ref="AI123:AI128" si="78">SUM(D123:N123)</f>
        <v>1422130.2433479237</v>
      </c>
      <c r="AJ123" s="535">
        <f>SUM(D123:X123)</f>
        <v>1422130.2433479237</v>
      </c>
      <c r="AK123" s="497">
        <f>SUM(D123:AH123)</f>
        <v>1422130.2433479237</v>
      </c>
    </row>
    <row r="124" spans="1:37" ht="11.5" x14ac:dyDescent="0.25">
      <c r="A124" s="533"/>
      <c r="B124" s="425" t="s">
        <v>576</v>
      </c>
      <c r="C124" s="449" t="s">
        <v>33</v>
      </c>
      <c r="D124" s="493">
        <f>D120*地域経済性分析・初期条件!$Q$14</f>
        <v>332767.60518197285</v>
      </c>
      <c r="E124" s="493">
        <f>E120*地域経済性分析・初期条件!$Q$14</f>
        <v>0</v>
      </c>
      <c r="F124" s="493">
        <f>F120*地域経済性分析・初期条件!$Q$14</f>
        <v>0</v>
      </c>
      <c r="G124" s="493">
        <f>G120*地域経済性分析・初期条件!$Q$14</f>
        <v>0</v>
      </c>
      <c r="H124" s="493">
        <f>H120*地域経済性分析・初期条件!$Q$14</f>
        <v>0</v>
      </c>
      <c r="I124" s="493">
        <f>I120*地域経済性分析・初期条件!$Q$14</f>
        <v>0</v>
      </c>
      <c r="J124" s="493">
        <f>J120*地域経済性分析・初期条件!$Q$14</f>
        <v>0</v>
      </c>
      <c r="K124" s="493">
        <f>K120*地域経済性分析・初期条件!$Q$14</f>
        <v>0</v>
      </c>
      <c r="L124" s="493">
        <f>L120*地域経済性分析・初期条件!$Q$14</f>
        <v>0</v>
      </c>
      <c r="M124" s="493">
        <f>M120*地域経済性分析・初期条件!$Q$14</f>
        <v>0</v>
      </c>
      <c r="N124" s="493">
        <f>N120*地域経済性分析・初期条件!$Q$14</f>
        <v>0</v>
      </c>
      <c r="O124" s="493">
        <f>O120*地域経済性分析・初期条件!$Q$14</f>
        <v>0</v>
      </c>
      <c r="P124" s="493">
        <f>P120*地域経済性分析・初期条件!$Q$14</f>
        <v>0</v>
      </c>
      <c r="Q124" s="493">
        <f>Q120*地域経済性分析・初期条件!$Q$14</f>
        <v>0</v>
      </c>
      <c r="R124" s="493">
        <f>R120*地域経済性分析・初期条件!$Q$14</f>
        <v>0</v>
      </c>
      <c r="S124" s="493">
        <f>S120*地域経済性分析・初期条件!$Q$14</f>
        <v>0</v>
      </c>
      <c r="T124" s="493">
        <f>T120*地域経済性分析・初期条件!$Q$14</f>
        <v>0</v>
      </c>
      <c r="U124" s="493">
        <f>U120*地域経済性分析・初期条件!$Q$14</f>
        <v>0</v>
      </c>
      <c r="V124" s="493">
        <f>V120*地域経済性分析・初期条件!$Q$14</f>
        <v>0</v>
      </c>
      <c r="W124" s="493">
        <f>W120*地域経済性分析・初期条件!$Q$14</f>
        <v>0</v>
      </c>
      <c r="X124" s="493">
        <f>X120*地域経済性分析・初期条件!$Q$14</f>
        <v>0</v>
      </c>
      <c r="Y124" s="493">
        <f>Y120*地域経済性分析・初期条件!$Q$14</f>
        <v>0</v>
      </c>
      <c r="Z124" s="493">
        <f>Z120*地域経済性分析・初期条件!$Q$14</f>
        <v>0</v>
      </c>
      <c r="AA124" s="493">
        <f>AA120*地域経済性分析・初期条件!$Q$14</f>
        <v>0</v>
      </c>
      <c r="AB124" s="493">
        <f>AB120*地域経済性分析・初期条件!$Q$14</f>
        <v>0</v>
      </c>
      <c r="AC124" s="493">
        <f>AC120*地域経済性分析・初期条件!$Q$14</f>
        <v>0</v>
      </c>
      <c r="AD124" s="493">
        <f>AD120*地域経済性分析・初期条件!$Q$14</f>
        <v>0</v>
      </c>
      <c r="AE124" s="493">
        <f>AE120*地域経済性分析・初期条件!$Q$14</f>
        <v>0</v>
      </c>
      <c r="AF124" s="493">
        <f>AF120*地域経済性分析・初期条件!$Q$14</f>
        <v>0</v>
      </c>
      <c r="AG124" s="493">
        <f>AG120*地域経済性分析・初期条件!$Q$14</f>
        <v>0</v>
      </c>
      <c r="AH124" s="493">
        <f>AH120*地域経済性分析・初期条件!$Q$14</f>
        <v>0</v>
      </c>
      <c r="AI124" s="535">
        <f t="shared" si="78"/>
        <v>332767.60518197285</v>
      </c>
      <c r="AJ124" s="535">
        <f>SUM(D124:X124)</f>
        <v>332767.60518197285</v>
      </c>
      <c r="AK124" s="497">
        <f>SUM(D124:AH124)</f>
        <v>332767.60518197285</v>
      </c>
    </row>
    <row r="125" spans="1:37" ht="11.5" x14ac:dyDescent="0.25">
      <c r="A125" s="533" t="str">
        <f>A119&amp;B125</f>
        <v>建設業従業員の可処分所得（一次）</v>
      </c>
      <c r="B125" s="425" t="s">
        <v>556</v>
      </c>
      <c r="C125" s="448" t="s">
        <v>33</v>
      </c>
      <c r="D125" s="493">
        <f>D120*地域経済性分析・初期条件!$H$14</f>
        <v>4960282.75165541</v>
      </c>
      <c r="E125" s="493">
        <f>E120*地域経済性分析・初期条件!$H$14</f>
        <v>0</v>
      </c>
      <c r="F125" s="493">
        <f>F120*地域経済性分析・初期条件!$H$14</f>
        <v>0</v>
      </c>
      <c r="G125" s="493">
        <f>G120*地域経済性分析・初期条件!$H$14</f>
        <v>0</v>
      </c>
      <c r="H125" s="493">
        <f>H120*地域経済性分析・初期条件!$H$14</f>
        <v>0</v>
      </c>
      <c r="I125" s="493">
        <f>I120*地域経済性分析・初期条件!$H$14</f>
        <v>0</v>
      </c>
      <c r="J125" s="493">
        <f>J120*地域経済性分析・初期条件!$H$14</f>
        <v>0</v>
      </c>
      <c r="K125" s="493">
        <f>K120*地域経済性分析・初期条件!$H$14</f>
        <v>0</v>
      </c>
      <c r="L125" s="493">
        <f>L120*地域経済性分析・初期条件!$H$14</f>
        <v>0</v>
      </c>
      <c r="M125" s="493">
        <f>M120*地域経済性分析・初期条件!$H$14</f>
        <v>0</v>
      </c>
      <c r="N125" s="493">
        <f>N120*地域経済性分析・初期条件!$H$14</f>
        <v>0</v>
      </c>
      <c r="O125" s="493">
        <f>O120*地域経済性分析・初期条件!$H$14</f>
        <v>0</v>
      </c>
      <c r="P125" s="493">
        <f>P120*地域経済性分析・初期条件!$H$14</f>
        <v>0</v>
      </c>
      <c r="Q125" s="493">
        <f>Q120*地域経済性分析・初期条件!$H$14</f>
        <v>0</v>
      </c>
      <c r="R125" s="493">
        <f>R120*地域経済性分析・初期条件!$H$14</f>
        <v>0</v>
      </c>
      <c r="S125" s="493">
        <f>S120*地域経済性分析・初期条件!$H$14</f>
        <v>0</v>
      </c>
      <c r="T125" s="493">
        <f>T120*地域経済性分析・初期条件!$H$14</f>
        <v>0</v>
      </c>
      <c r="U125" s="493">
        <f>U120*地域経済性分析・初期条件!$H$14</f>
        <v>0</v>
      </c>
      <c r="V125" s="493">
        <f>V120*地域経済性分析・初期条件!$H$14</f>
        <v>0</v>
      </c>
      <c r="W125" s="493">
        <f>W120*地域経済性分析・初期条件!$H$14</f>
        <v>0</v>
      </c>
      <c r="X125" s="493">
        <f>X120*地域経済性分析・初期条件!$H$14</f>
        <v>0</v>
      </c>
      <c r="Y125" s="493">
        <f>Y120*地域経済性分析・初期条件!$H$14</f>
        <v>0</v>
      </c>
      <c r="Z125" s="493">
        <f>Z120*地域経済性分析・初期条件!$H$14</f>
        <v>0</v>
      </c>
      <c r="AA125" s="493">
        <f>AA120*地域経済性分析・初期条件!$H$14</f>
        <v>0</v>
      </c>
      <c r="AB125" s="493">
        <f>AB120*地域経済性分析・初期条件!$H$14</f>
        <v>0</v>
      </c>
      <c r="AC125" s="493">
        <f>AC120*地域経済性分析・初期条件!$H$14</f>
        <v>0</v>
      </c>
      <c r="AD125" s="493">
        <f>AD120*地域経済性分析・初期条件!$H$14</f>
        <v>0</v>
      </c>
      <c r="AE125" s="493">
        <f>AE120*地域経済性分析・初期条件!$H$14</f>
        <v>0</v>
      </c>
      <c r="AF125" s="493">
        <f>AF120*地域経済性分析・初期条件!$H$14</f>
        <v>0</v>
      </c>
      <c r="AG125" s="493">
        <f>AG120*地域経済性分析・初期条件!$H$14</f>
        <v>0</v>
      </c>
      <c r="AH125" s="493">
        <f>AH120*地域経済性分析・初期条件!$H$14</f>
        <v>0</v>
      </c>
      <c r="AI125" s="535">
        <f t="shared" si="78"/>
        <v>4960282.75165541</v>
      </c>
      <c r="AJ125" s="535">
        <f t="shared" ref="AJ125:AJ132" si="79">SUM(D125:X125)</f>
        <v>4960282.75165541</v>
      </c>
      <c r="AK125" s="497">
        <f t="shared" ref="AK125:AK132" si="80">SUM(D125:AH125)</f>
        <v>4960282.75165541</v>
      </c>
    </row>
    <row r="126" spans="1:37" ht="11.5" x14ac:dyDescent="0.25">
      <c r="A126" s="533" t="str">
        <f>A119&amp;B126</f>
        <v>建設業企業の税引後利益（一次）</v>
      </c>
      <c r="B126" s="425" t="s">
        <v>557</v>
      </c>
      <c r="C126" s="448" t="s">
        <v>33</v>
      </c>
      <c r="D126" s="493">
        <f>D120*地域経済性分析・初期条件!$I$14</f>
        <v>1643500.0181327355</v>
      </c>
      <c r="E126" s="493">
        <f>E120*地域経済性分析・初期条件!$I$14</f>
        <v>0</v>
      </c>
      <c r="F126" s="493">
        <f>F120*地域経済性分析・初期条件!$I$14</f>
        <v>0</v>
      </c>
      <c r="G126" s="493">
        <f>G120*地域経済性分析・初期条件!$I$14</f>
        <v>0</v>
      </c>
      <c r="H126" s="493">
        <f>H120*地域経済性分析・初期条件!$I$14</f>
        <v>0</v>
      </c>
      <c r="I126" s="493">
        <f>I120*地域経済性分析・初期条件!$I$14</f>
        <v>0</v>
      </c>
      <c r="J126" s="493">
        <f>J120*地域経済性分析・初期条件!$I$14</f>
        <v>0</v>
      </c>
      <c r="K126" s="493">
        <f>K120*地域経済性分析・初期条件!$I$14</f>
        <v>0</v>
      </c>
      <c r="L126" s="493">
        <f>L120*地域経済性分析・初期条件!$I$14</f>
        <v>0</v>
      </c>
      <c r="M126" s="493">
        <f>M120*地域経済性分析・初期条件!$I$14</f>
        <v>0</v>
      </c>
      <c r="N126" s="493">
        <f>N120*地域経済性分析・初期条件!$I$14</f>
        <v>0</v>
      </c>
      <c r="O126" s="493">
        <f>O120*地域経済性分析・初期条件!$I$14</f>
        <v>0</v>
      </c>
      <c r="P126" s="493">
        <f>P120*地域経済性分析・初期条件!$I$14</f>
        <v>0</v>
      </c>
      <c r="Q126" s="493">
        <f>Q120*地域経済性分析・初期条件!$I$14</f>
        <v>0</v>
      </c>
      <c r="R126" s="493">
        <f>R120*地域経済性分析・初期条件!$I$14</f>
        <v>0</v>
      </c>
      <c r="S126" s="493">
        <f>S120*地域経済性分析・初期条件!$I$14</f>
        <v>0</v>
      </c>
      <c r="T126" s="493">
        <f>T120*地域経済性分析・初期条件!$I$14</f>
        <v>0</v>
      </c>
      <c r="U126" s="493">
        <f>U120*地域経済性分析・初期条件!$I$14</f>
        <v>0</v>
      </c>
      <c r="V126" s="493">
        <f>V120*地域経済性分析・初期条件!$I$14</f>
        <v>0</v>
      </c>
      <c r="W126" s="493">
        <f>W120*地域経済性分析・初期条件!$I$14</f>
        <v>0</v>
      </c>
      <c r="X126" s="493">
        <f>X120*地域経済性分析・初期条件!$I$14</f>
        <v>0</v>
      </c>
      <c r="Y126" s="493">
        <f>Y120*地域経済性分析・初期条件!$I$14</f>
        <v>0</v>
      </c>
      <c r="Z126" s="493">
        <f>Z120*地域経済性分析・初期条件!$I$14</f>
        <v>0</v>
      </c>
      <c r="AA126" s="493">
        <f>AA120*地域経済性分析・初期条件!$I$14</f>
        <v>0</v>
      </c>
      <c r="AB126" s="493">
        <f>AB120*地域経済性分析・初期条件!$I$14</f>
        <v>0</v>
      </c>
      <c r="AC126" s="493">
        <f>AC120*地域経済性分析・初期条件!$I$14</f>
        <v>0</v>
      </c>
      <c r="AD126" s="493">
        <f>AD120*地域経済性分析・初期条件!$I$14</f>
        <v>0</v>
      </c>
      <c r="AE126" s="493">
        <f>AE120*地域経済性分析・初期条件!$I$14</f>
        <v>0</v>
      </c>
      <c r="AF126" s="493">
        <f>AF120*地域経済性分析・初期条件!$I$14</f>
        <v>0</v>
      </c>
      <c r="AG126" s="493">
        <f>AG120*地域経済性分析・初期条件!$I$14</f>
        <v>0</v>
      </c>
      <c r="AH126" s="493">
        <f>AH120*地域経済性分析・初期条件!$I$14</f>
        <v>0</v>
      </c>
      <c r="AI126" s="535">
        <f t="shared" si="78"/>
        <v>1643500.0181327355</v>
      </c>
      <c r="AJ126" s="535">
        <f t="shared" si="79"/>
        <v>1643500.0181327355</v>
      </c>
      <c r="AK126" s="497">
        <f t="shared" si="80"/>
        <v>1643500.0181327355</v>
      </c>
    </row>
    <row r="127" spans="1:37" ht="11.5" x14ac:dyDescent="0.25">
      <c r="A127" s="533" t="str">
        <f>A119&amp;B127</f>
        <v>建設業都道府県税収（一次）</v>
      </c>
      <c r="B127" s="425" t="s">
        <v>558</v>
      </c>
      <c r="C127" s="448" t="s">
        <v>33</v>
      </c>
      <c r="D127" s="493">
        <f>D120*地域経済性分析・初期条件!$J$14</f>
        <v>652890.47346868191</v>
      </c>
      <c r="E127" s="493">
        <f>E120*地域経済性分析・初期条件!$J$14</f>
        <v>0</v>
      </c>
      <c r="F127" s="493">
        <f>F120*地域経済性分析・初期条件!$J$14</f>
        <v>0</v>
      </c>
      <c r="G127" s="493">
        <f>G120*地域経済性分析・初期条件!$J$14</f>
        <v>0</v>
      </c>
      <c r="H127" s="493">
        <f>H120*地域経済性分析・初期条件!$J$14</f>
        <v>0</v>
      </c>
      <c r="I127" s="493">
        <f>I120*地域経済性分析・初期条件!$J$14</f>
        <v>0</v>
      </c>
      <c r="J127" s="493">
        <f>J120*地域経済性分析・初期条件!$J$14</f>
        <v>0</v>
      </c>
      <c r="K127" s="493">
        <f>K120*地域経済性分析・初期条件!$J$14</f>
        <v>0</v>
      </c>
      <c r="L127" s="493">
        <f>L120*地域経済性分析・初期条件!$J$14</f>
        <v>0</v>
      </c>
      <c r="M127" s="493">
        <f>M120*地域経済性分析・初期条件!$J$14</f>
        <v>0</v>
      </c>
      <c r="N127" s="493">
        <f>N120*地域経済性分析・初期条件!$J$14</f>
        <v>0</v>
      </c>
      <c r="O127" s="493">
        <f>O120*地域経済性分析・初期条件!$J$14</f>
        <v>0</v>
      </c>
      <c r="P127" s="493">
        <f>P120*地域経済性分析・初期条件!$J$14</f>
        <v>0</v>
      </c>
      <c r="Q127" s="493">
        <f>Q120*地域経済性分析・初期条件!$J$14</f>
        <v>0</v>
      </c>
      <c r="R127" s="493">
        <f>R120*地域経済性分析・初期条件!$J$14</f>
        <v>0</v>
      </c>
      <c r="S127" s="493">
        <f>S120*地域経済性分析・初期条件!$J$14</f>
        <v>0</v>
      </c>
      <c r="T127" s="493">
        <f>T120*地域経済性分析・初期条件!$J$14</f>
        <v>0</v>
      </c>
      <c r="U127" s="493">
        <f>U120*地域経済性分析・初期条件!$J$14</f>
        <v>0</v>
      </c>
      <c r="V127" s="493">
        <f>V120*地域経済性分析・初期条件!$J$14</f>
        <v>0</v>
      </c>
      <c r="W127" s="493">
        <f>W120*地域経済性分析・初期条件!$J$14</f>
        <v>0</v>
      </c>
      <c r="X127" s="493">
        <f>X120*地域経済性分析・初期条件!$J$14</f>
        <v>0</v>
      </c>
      <c r="Y127" s="493">
        <f>Y120*地域経済性分析・初期条件!$J$14</f>
        <v>0</v>
      </c>
      <c r="Z127" s="493">
        <f>Z120*地域経済性分析・初期条件!$J$14</f>
        <v>0</v>
      </c>
      <c r="AA127" s="493">
        <f>AA120*地域経済性分析・初期条件!$J$14</f>
        <v>0</v>
      </c>
      <c r="AB127" s="493">
        <f>AB120*地域経済性分析・初期条件!$J$14</f>
        <v>0</v>
      </c>
      <c r="AC127" s="493">
        <f>AC120*地域経済性分析・初期条件!$J$14</f>
        <v>0</v>
      </c>
      <c r="AD127" s="493">
        <f>AD120*地域経済性分析・初期条件!$J$14</f>
        <v>0</v>
      </c>
      <c r="AE127" s="493">
        <f>AE120*地域経済性分析・初期条件!$J$14</f>
        <v>0</v>
      </c>
      <c r="AF127" s="493">
        <f>AF120*地域経済性分析・初期条件!$J$14</f>
        <v>0</v>
      </c>
      <c r="AG127" s="493">
        <f>AG120*地域経済性分析・初期条件!$J$14</f>
        <v>0</v>
      </c>
      <c r="AH127" s="493">
        <f>AH120*地域経済性分析・初期条件!$J$14</f>
        <v>0</v>
      </c>
      <c r="AI127" s="535">
        <f t="shared" si="78"/>
        <v>652890.47346868191</v>
      </c>
      <c r="AJ127" s="535">
        <f t="shared" si="79"/>
        <v>652890.47346868191</v>
      </c>
      <c r="AK127" s="497">
        <f t="shared" si="80"/>
        <v>652890.47346868191</v>
      </c>
    </row>
    <row r="128" spans="1:37" ht="11.5" x14ac:dyDescent="0.25">
      <c r="A128" s="533" t="str">
        <f>A119&amp;B128</f>
        <v>建設業市町村税収（一次）</v>
      </c>
      <c r="B128" s="425" t="s">
        <v>559</v>
      </c>
      <c r="C128" s="449" t="s">
        <v>33</v>
      </c>
      <c r="D128" s="493">
        <f>D120*地域経済性分析・初期条件!$K$14</f>
        <v>317530.82616604795</v>
      </c>
      <c r="E128" s="493">
        <f>E120*地域経済性分析・初期条件!$K$14</f>
        <v>0</v>
      </c>
      <c r="F128" s="493">
        <f>F120*地域経済性分析・初期条件!$K$14</f>
        <v>0</v>
      </c>
      <c r="G128" s="493">
        <f>G120*地域経済性分析・初期条件!$K$14</f>
        <v>0</v>
      </c>
      <c r="H128" s="493">
        <f>H120*地域経済性分析・初期条件!$K$14</f>
        <v>0</v>
      </c>
      <c r="I128" s="493">
        <f>I120*地域経済性分析・初期条件!$K$14</f>
        <v>0</v>
      </c>
      <c r="J128" s="493">
        <f>J120*地域経済性分析・初期条件!$K$14</f>
        <v>0</v>
      </c>
      <c r="K128" s="493">
        <f>K120*地域経済性分析・初期条件!$K$14</f>
        <v>0</v>
      </c>
      <c r="L128" s="493">
        <f>L120*地域経済性分析・初期条件!$K$14</f>
        <v>0</v>
      </c>
      <c r="M128" s="493">
        <f>M120*地域経済性分析・初期条件!$K$14</f>
        <v>0</v>
      </c>
      <c r="N128" s="493">
        <f>N120*地域経済性分析・初期条件!$K$14</f>
        <v>0</v>
      </c>
      <c r="O128" s="493">
        <f>O120*地域経済性分析・初期条件!$K$14</f>
        <v>0</v>
      </c>
      <c r="P128" s="493">
        <f>P120*地域経済性分析・初期条件!$K$14</f>
        <v>0</v>
      </c>
      <c r="Q128" s="493">
        <f>Q120*地域経済性分析・初期条件!$K$14</f>
        <v>0</v>
      </c>
      <c r="R128" s="493">
        <f>R120*地域経済性分析・初期条件!$K$14</f>
        <v>0</v>
      </c>
      <c r="S128" s="493">
        <f>S120*地域経済性分析・初期条件!$K$14</f>
        <v>0</v>
      </c>
      <c r="T128" s="493">
        <f>T120*地域経済性分析・初期条件!$K$14</f>
        <v>0</v>
      </c>
      <c r="U128" s="493">
        <f>U120*地域経済性分析・初期条件!$K$14</f>
        <v>0</v>
      </c>
      <c r="V128" s="493">
        <f>V120*地域経済性分析・初期条件!$K$14</f>
        <v>0</v>
      </c>
      <c r="W128" s="493">
        <f>W120*地域経済性分析・初期条件!$K$14</f>
        <v>0</v>
      </c>
      <c r="X128" s="493">
        <f>X120*地域経済性分析・初期条件!$K$14</f>
        <v>0</v>
      </c>
      <c r="Y128" s="493">
        <f>Y120*地域経済性分析・初期条件!$K$14</f>
        <v>0</v>
      </c>
      <c r="Z128" s="493">
        <f>Z120*地域経済性分析・初期条件!$K$14</f>
        <v>0</v>
      </c>
      <c r="AA128" s="493">
        <f>AA120*地域経済性分析・初期条件!$K$14</f>
        <v>0</v>
      </c>
      <c r="AB128" s="493">
        <f>AB120*地域経済性分析・初期条件!$K$14</f>
        <v>0</v>
      </c>
      <c r="AC128" s="493">
        <f>AC120*地域経済性分析・初期条件!$K$14</f>
        <v>0</v>
      </c>
      <c r="AD128" s="493">
        <f>AD120*地域経済性分析・初期条件!$K$14</f>
        <v>0</v>
      </c>
      <c r="AE128" s="493">
        <f>AE120*地域経済性分析・初期条件!$K$14</f>
        <v>0</v>
      </c>
      <c r="AF128" s="493">
        <f>AF120*地域経済性分析・初期条件!$K$14</f>
        <v>0</v>
      </c>
      <c r="AG128" s="493">
        <f>AG120*地域経済性分析・初期条件!$K$14</f>
        <v>0</v>
      </c>
      <c r="AH128" s="493">
        <f>AH120*地域経済性分析・初期条件!$K$14</f>
        <v>0</v>
      </c>
      <c r="AI128" s="535">
        <f t="shared" si="78"/>
        <v>317530.82616604795</v>
      </c>
      <c r="AJ128" s="535">
        <f t="shared" si="79"/>
        <v>317530.82616604795</v>
      </c>
      <c r="AK128" s="497">
        <f t="shared" si="80"/>
        <v>317530.82616604795</v>
      </c>
    </row>
    <row r="129" spans="1:37" ht="11.5" x14ac:dyDescent="0.25">
      <c r="A129" s="533"/>
      <c r="B129" s="425" t="s">
        <v>561</v>
      </c>
      <c r="C129" s="449" t="s">
        <v>33</v>
      </c>
      <c r="D129" s="493">
        <f>D120*地域経済性分析・初期条件!$L$14</f>
        <v>4083971.355304847</v>
      </c>
      <c r="E129" s="493">
        <f>E120*地域経済性分析・初期条件!$L$14</f>
        <v>0</v>
      </c>
      <c r="F129" s="493">
        <f>F120*地域経済性分析・初期条件!$L$14</f>
        <v>0</v>
      </c>
      <c r="G129" s="493">
        <f>G120*地域経済性分析・初期条件!$L$14</f>
        <v>0</v>
      </c>
      <c r="H129" s="493">
        <f>H120*地域経済性分析・初期条件!$L$14</f>
        <v>0</v>
      </c>
      <c r="I129" s="493">
        <f>I120*地域経済性分析・初期条件!$L$14</f>
        <v>0</v>
      </c>
      <c r="J129" s="493">
        <f>J120*地域経済性分析・初期条件!$L$14</f>
        <v>0</v>
      </c>
      <c r="K129" s="493">
        <f>K120*地域経済性分析・初期条件!$L$14</f>
        <v>0</v>
      </c>
      <c r="L129" s="493">
        <f>L120*地域経済性分析・初期条件!$L$14</f>
        <v>0</v>
      </c>
      <c r="M129" s="493">
        <f>M120*地域経済性分析・初期条件!$L$14</f>
        <v>0</v>
      </c>
      <c r="N129" s="493">
        <f>N120*地域経済性分析・初期条件!$L$14</f>
        <v>0</v>
      </c>
      <c r="O129" s="493">
        <f>O120*地域経済性分析・初期条件!$L$14</f>
        <v>0</v>
      </c>
      <c r="P129" s="493">
        <f>P120*地域経済性分析・初期条件!$L$14</f>
        <v>0</v>
      </c>
      <c r="Q129" s="493">
        <f>Q120*地域経済性分析・初期条件!$L$14</f>
        <v>0</v>
      </c>
      <c r="R129" s="493">
        <f>R120*地域経済性分析・初期条件!$L$14</f>
        <v>0</v>
      </c>
      <c r="S129" s="493">
        <f>S120*地域経済性分析・初期条件!$L$14</f>
        <v>0</v>
      </c>
      <c r="T129" s="493">
        <f>T120*地域経済性分析・初期条件!$L$14</f>
        <v>0</v>
      </c>
      <c r="U129" s="493">
        <f>U120*地域経済性分析・初期条件!$L$14</f>
        <v>0</v>
      </c>
      <c r="V129" s="493">
        <f>V120*地域経済性分析・初期条件!$L$14</f>
        <v>0</v>
      </c>
      <c r="W129" s="493">
        <f>W120*地域経済性分析・初期条件!$L$14</f>
        <v>0</v>
      </c>
      <c r="X129" s="493">
        <f>X120*地域経済性分析・初期条件!$L$14</f>
        <v>0</v>
      </c>
      <c r="Y129" s="493">
        <f>Y120*地域経済性分析・初期条件!$L$14</f>
        <v>0</v>
      </c>
      <c r="Z129" s="493">
        <f>Z120*地域経済性分析・初期条件!$L$14</f>
        <v>0</v>
      </c>
      <c r="AA129" s="493">
        <f>AA120*地域経済性分析・初期条件!$L$14</f>
        <v>0</v>
      </c>
      <c r="AB129" s="493">
        <f>AB120*地域経済性分析・初期条件!$L$14</f>
        <v>0</v>
      </c>
      <c r="AC129" s="493">
        <f>AC120*地域経済性分析・初期条件!$L$14</f>
        <v>0</v>
      </c>
      <c r="AD129" s="493">
        <f>AD120*地域経済性分析・初期条件!$L$14</f>
        <v>0</v>
      </c>
      <c r="AE129" s="493">
        <f>AE120*地域経済性分析・初期条件!$L$14</f>
        <v>0</v>
      </c>
      <c r="AF129" s="493">
        <f>AF120*地域経済性分析・初期条件!$L$14</f>
        <v>0</v>
      </c>
      <c r="AG129" s="493">
        <f>AG120*地域経済性分析・初期条件!$L$14</f>
        <v>0</v>
      </c>
      <c r="AH129" s="493">
        <f>AH120*地域経済性分析・初期条件!$L$14</f>
        <v>0</v>
      </c>
      <c r="AI129" s="535">
        <f>SUM(D129:N129)</f>
        <v>4083971.355304847</v>
      </c>
      <c r="AJ129" s="535">
        <f t="shared" si="79"/>
        <v>4083971.355304847</v>
      </c>
      <c r="AK129" s="497">
        <f t="shared" si="80"/>
        <v>4083971.355304847</v>
      </c>
    </row>
    <row r="130" spans="1:37" ht="11.5" x14ac:dyDescent="0.25">
      <c r="A130" s="533"/>
      <c r="B130" s="425" t="s">
        <v>562</v>
      </c>
      <c r="C130" s="449" t="s">
        <v>33</v>
      </c>
      <c r="D130" s="493">
        <f>D120*地域経済性分析・初期条件!$M$14</f>
        <v>3708510.4630574407</v>
      </c>
      <c r="E130" s="493">
        <f>E120*地域経済性分析・初期条件!$M$14</f>
        <v>0</v>
      </c>
      <c r="F130" s="493">
        <f>F120*地域経済性分析・初期条件!$M$14</f>
        <v>0</v>
      </c>
      <c r="G130" s="493">
        <f>G120*地域経済性分析・初期条件!$M$14</f>
        <v>0</v>
      </c>
      <c r="H130" s="493">
        <f>H120*地域経済性分析・初期条件!$M$14</f>
        <v>0</v>
      </c>
      <c r="I130" s="493">
        <f>I120*地域経済性分析・初期条件!$M$14</f>
        <v>0</v>
      </c>
      <c r="J130" s="493">
        <f>J120*地域経済性分析・初期条件!$M$14</f>
        <v>0</v>
      </c>
      <c r="K130" s="493">
        <f>K120*地域経済性分析・初期条件!$M$14</f>
        <v>0</v>
      </c>
      <c r="L130" s="493">
        <f>L120*地域経済性分析・初期条件!$M$14</f>
        <v>0</v>
      </c>
      <c r="M130" s="493">
        <f>M120*地域経済性分析・初期条件!$M$14</f>
        <v>0</v>
      </c>
      <c r="N130" s="493">
        <f>N120*地域経済性分析・初期条件!$M$14</f>
        <v>0</v>
      </c>
      <c r="O130" s="493">
        <f>O120*地域経済性分析・初期条件!$M$14</f>
        <v>0</v>
      </c>
      <c r="P130" s="493">
        <f>P120*地域経済性分析・初期条件!$M$14</f>
        <v>0</v>
      </c>
      <c r="Q130" s="493">
        <f>Q120*地域経済性分析・初期条件!$M$14</f>
        <v>0</v>
      </c>
      <c r="R130" s="493">
        <f>R120*地域経済性分析・初期条件!$M$14</f>
        <v>0</v>
      </c>
      <c r="S130" s="493">
        <f>S120*地域経済性分析・初期条件!$M$14</f>
        <v>0</v>
      </c>
      <c r="T130" s="493">
        <f>T120*地域経済性分析・初期条件!$M$14</f>
        <v>0</v>
      </c>
      <c r="U130" s="493">
        <f>U120*地域経済性分析・初期条件!$M$14</f>
        <v>0</v>
      </c>
      <c r="V130" s="493">
        <f>V120*地域経済性分析・初期条件!$M$14</f>
        <v>0</v>
      </c>
      <c r="W130" s="493">
        <f>W120*地域経済性分析・初期条件!$M$14</f>
        <v>0</v>
      </c>
      <c r="X130" s="493">
        <f>X120*地域経済性分析・初期条件!$M$14</f>
        <v>0</v>
      </c>
      <c r="Y130" s="493">
        <f>Y120*地域経済性分析・初期条件!$M$14</f>
        <v>0</v>
      </c>
      <c r="Z130" s="493">
        <f>Z120*地域経済性分析・初期条件!$M$14</f>
        <v>0</v>
      </c>
      <c r="AA130" s="493">
        <f>AA120*地域経済性分析・初期条件!$M$14</f>
        <v>0</v>
      </c>
      <c r="AB130" s="493">
        <f>AB120*地域経済性分析・初期条件!$M$14</f>
        <v>0</v>
      </c>
      <c r="AC130" s="493">
        <f>AC120*地域経済性分析・初期条件!$M$14</f>
        <v>0</v>
      </c>
      <c r="AD130" s="493">
        <f>AD120*地域経済性分析・初期条件!$M$14</f>
        <v>0</v>
      </c>
      <c r="AE130" s="493">
        <f>AE120*地域経済性分析・初期条件!$M$14</f>
        <v>0</v>
      </c>
      <c r="AF130" s="493">
        <f>AF120*地域経済性分析・初期条件!$M$14</f>
        <v>0</v>
      </c>
      <c r="AG130" s="493">
        <f>AG120*地域経済性分析・初期条件!$M$14</f>
        <v>0</v>
      </c>
      <c r="AH130" s="493">
        <f>AH120*地域経済性分析・初期条件!$M$14</f>
        <v>0</v>
      </c>
      <c r="AI130" s="535">
        <f>SUM(D130:N130)</f>
        <v>3708510.4630574407</v>
      </c>
      <c r="AJ130" s="535">
        <f t="shared" si="79"/>
        <v>3708510.4630574407</v>
      </c>
      <c r="AK130" s="497">
        <f t="shared" si="80"/>
        <v>3708510.4630574407</v>
      </c>
    </row>
    <row r="131" spans="1:37" ht="11.5" x14ac:dyDescent="0.25">
      <c r="A131" s="533"/>
      <c r="B131" s="425" t="s">
        <v>563</v>
      </c>
      <c r="C131" s="449" t="s">
        <v>33</v>
      </c>
      <c r="D131" s="493">
        <f>D120*地域経済性分析・初期条件!$N$14</f>
        <v>848494.36169062986</v>
      </c>
      <c r="E131" s="493">
        <f>E120*地域経済性分析・初期条件!$N$14</f>
        <v>0</v>
      </c>
      <c r="F131" s="493">
        <f>F120*地域経済性分析・初期条件!$N$14</f>
        <v>0</v>
      </c>
      <c r="G131" s="493">
        <f>G120*地域経済性分析・初期条件!$N$14</f>
        <v>0</v>
      </c>
      <c r="H131" s="493">
        <f>H120*地域経済性分析・初期条件!$N$14</f>
        <v>0</v>
      </c>
      <c r="I131" s="493">
        <f>I120*地域経済性分析・初期条件!$N$14</f>
        <v>0</v>
      </c>
      <c r="J131" s="493">
        <f>J120*地域経済性分析・初期条件!$N$14</f>
        <v>0</v>
      </c>
      <c r="K131" s="493">
        <f>K120*地域経済性分析・初期条件!$N$14</f>
        <v>0</v>
      </c>
      <c r="L131" s="493">
        <f>L120*地域経済性分析・初期条件!$N$14</f>
        <v>0</v>
      </c>
      <c r="M131" s="493">
        <f>M120*地域経済性分析・初期条件!$N$14</f>
        <v>0</v>
      </c>
      <c r="N131" s="493">
        <f>N120*地域経済性分析・初期条件!$N$14</f>
        <v>0</v>
      </c>
      <c r="O131" s="493">
        <f>O120*地域経済性分析・初期条件!$N$14</f>
        <v>0</v>
      </c>
      <c r="P131" s="493">
        <f>P120*地域経済性分析・初期条件!$N$14</f>
        <v>0</v>
      </c>
      <c r="Q131" s="493">
        <f>Q120*地域経済性分析・初期条件!$N$14</f>
        <v>0</v>
      </c>
      <c r="R131" s="493">
        <f>R120*地域経済性分析・初期条件!$N$14</f>
        <v>0</v>
      </c>
      <c r="S131" s="493">
        <f>S120*地域経済性分析・初期条件!$N$14</f>
        <v>0</v>
      </c>
      <c r="T131" s="493">
        <f>T120*地域経済性分析・初期条件!$N$14</f>
        <v>0</v>
      </c>
      <c r="U131" s="493">
        <f>U120*地域経済性分析・初期条件!$N$14</f>
        <v>0</v>
      </c>
      <c r="V131" s="493">
        <f>V120*地域経済性分析・初期条件!$N$14</f>
        <v>0</v>
      </c>
      <c r="W131" s="493">
        <f>W120*地域経済性分析・初期条件!$N$14</f>
        <v>0</v>
      </c>
      <c r="X131" s="493">
        <f>X120*地域経済性分析・初期条件!$N$14</f>
        <v>0</v>
      </c>
      <c r="Y131" s="493">
        <f>Y120*地域経済性分析・初期条件!$N$14</f>
        <v>0</v>
      </c>
      <c r="Z131" s="493">
        <f>Z120*地域経済性分析・初期条件!$N$14</f>
        <v>0</v>
      </c>
      <c r="AA131" s="493">
        <f>AA120*地域経済性分析・初期条件!$N$14</f>
        <v>0</v>
      </c>
      <c r="AB131" s="493">
        <f>AB120*地域経済性分析・初期条件!$N$14</f>
        <v>0</v>
      </c>
      <c r="AC131" s="493">
        <f>AC120*地域経済性分析・初期条件!$N$14</f>
        <v>0</v>
      </c>
      <c r="AD131" s="493">
        <f>AD120*地域経済性分析・初期条件!$N$14</f>
        <v>0</v>
      </c>
      <c r="AE131" s="493">
        <f>AE120*地域経済性分析・初期条件!$N$14</f>
        <v>0</v>
      </c>
      <c r="AF131" s="493">
        <f>AF120*地域経済性分析・初期条件!$N$14</f>
        <v>0</v>
      </c>
      <c r="AG131" s="493">
        <f>AG120*地域経済性分析・初期条件!$N$14</f>
        <v>0</v>
      </c>
      <c r="AH131" s="493">
        <f>AH120*地域経済性分析・初期条件!$N$14</f>
        <v>0</v>
      </c>
      <c r="AI131" s="535">
        <f>SUM(D131:N131)</f>
        <v>848494.36169062986</v>
      </c>
      <c r="AJ131" s="535">
        <f t="shared" si="79"/>
        <v>848494.36169062986</v>
      </c>
      <c r="AK131" s="497">
        <f t="shared" si="80"/>
        <v>848494.36169062986</v>
      </c>
    </row>
    <row r="132" spans="1:37" ht="11.5" x14ac:dyDescent="0.25">
      <c r="A132" s="533"/>
      <c r="B132" s="425" t="s">
        <v>564</v>
      </c>
      <c r="C132" s="449" t="s">
        <v>33</v>
      </c>
      <c r="D132" s="493">
        <f>D120*地域経済性分析・初期条件!$O$14</f>
        <v>297568.34883029456</v>
      </c>
      <c r="E132" s="493">
        <f>E120*地域経済性分析・初期条件!$O$14</f>
        <v>0</v>
      </c>
      <c r="F132" s="493">
        <f>F120*地域経済性分析・初期条件!$O$14</f>
        <v>0</v>
      </c>
      <c r="G132" s="493">
        <f>G120*地域経済性分析・初期条件!$O$14</f>
        <v>0</v>
      </c>
      <c r="H132" s="493">
        <f>H120*地域経済性分析・初期条件!$O$14</f>
        <v>0</v>
      </c>
      <c r="I132" s="493">
        <f>I120*地域経済性分析・初期条件!$O$14</f>
        <v>0</v>
      </c>
      <c r="J132" s="493">
        <f>J120*地域経済性分析・初期条件!$O$14</f>
        <v>0</v>
      </c>
      <c r="K132" s="493">
        <f>K120*地域経済性分析・初期条件!$O$14</f>
        <v>0</v>
      </c>
      <c r="L132" s="493">
        <f>L120*地域経済性分析・初期条件!$O$14</f>
        <v>0</v>
      </c>
      <c r="M132" s="493">
        <f>M120*地域経済性分析・初期条件!$O$14</f>
        <v>0</v>
      </c>
      <c r="N132" s="493">
        <f>N120*地域経済性分析・初期条件!$O$14</f>
        <v>0</v>
      </c>
      <c r="O132" s="493">
        <f>O120*地域経済性分析・初期条件!$O$14</f>
        <v>0</v>
      </c>
      <c r="P132" s="493">
        <f>P120*地域経済性分析・初期条件!$O$14</f>
        <v>0</v>
      </c>
      <c r="Q132" s="493">
        <f>Q120*地域経済性分析・初期条件!$O$14</f>
        <v>0</v>
      </c>
      <c r="R132" s="493">
        <f>R120*地域経済性分析・初期条件!$O$14</f>
        <v>0</v>
      </c>
      <c r="S132" s="493">
        <f>S120*地域経済性分析・初期条件!$O$14</f>
        <v>0</v>
      </c>
      <c r="T132" s="493">
        <f>T120*地域経済性分析・初期条件!$O$14</f>
        <v>0</v>
      </c>
      <c r="U132" s="493">
        <f>U120*地域経済性分析・初期条件!$O$14</f>
        <v>0</v>
      </c>
      <c r="V132" s="493">
        <f>V120*地域経済性分析・初期条件!$O$14</f>
        <v>0</v>
      </c>
      <c r="W132" s="493">
        <f>W120*地域経済性分析・初期条件!$O$14</f>
        <v>0</v>
      </c>
      <c r="X132" s="493">
        <f>X120*地域経済性分析・初期条件!$O$14</f>
        <v>0</v>
      </c>
      <c r="Y132" s="493">
        <f>Y120*地域経済性分析・初期条件!$O$14</f>
        <v>0</v>
      </c>
      <c r="Z132" s="493">
        <f>Z120*地域経済性分析・初期条件!$O$14</f>
        <v>0</v>
      </c>
      <c r="AA132" s="493">
        <f>AA120*地域経済性分析・初期条件!$O$14</f>
        <v>0</v>
      </c>
      <c r="AB132" s="493">
        <f>AB120*地域経済性分析・初期条件!$O$14</f>
        <v>0</v>
      </c>
      <c r="AC132" s="493">
        <f>AC120*地域経済性分析・初期条件!$O$14</f>
        <v>0</v>
      </c>
      <c r="AD132" s="493">
        <f>AD120*地域経済性分析・初期条件!$O$14</f>
        <v>0</v>
      </c>
      <c r="AE132" s="493">
        <f>AE120*地域経済性分析・初期条件!$O$14</f>
        <v>0</v>
      </c>
      <c r="AF132" s="493">
        <f>AF120*地域経済性分析・初期条件!$O$14</f>
        <v>0</v>
      </c>
      <c r="AG132" s="493">
        <f>AG120*地域経済性分析・初期条件!$O$14</f>
        <v>0</v>
      </c>
      <c r="AH132" s="493">
        <f>AH120*地域経済性分析・初期条件!$O$14</f>
        <v>0</v>
      </c>
      <c r="AI132" s="535">
        <f>SUM(D132:N132)</f>
        <v>297568.34883029456</v>
      </c>
      <c r="AJ132" s="535">
        <f t="shared" si="79"/>
        <v>297568.34883029456</v>
      </c>
      <c r="AK132" s="497">
        <f t="shared" si="80"/>
        <v>297568.34883029456</v>
      </c>
    </row>
    <row r="133" spans="1:37" ht="11.5" x14ac:dyDescent="0.25">
      <c r="A133" s="488">
        <f>地域経済性分析・初期条件!$G$15</f>
        <v>0</v>
      </c>
      <c r="C133" s="449"/>
      <c r="D133" s="493"/>
      <c r="E133" s="493"/>
      <c r="F133" s="463"/>
      <c r="G133" s="463"/>
      <c r="H133" s="463"/>
      <c r="I133" s="463"/>
      <c r="J133" s="463"/>
      <c r="K133" s="463"/>
      <c r="L133" s="463"/>
      <c r="M133" s="463"/>
      <c r="N133" s="463"/>
      <c r="O133" s="463"/>
      <c r="P133" s="463"/>
      <c r="Q133" s="463"/>
      <c r="R133" s="463"/>
      <c r="S133" s="463"/>
      <c r="T133" s="463"/>
      <c r="U133" s="463"/>
      <c r="V133" s="463"/>
      <c r="W133" s="463"/>
      <c r="X133" s="463"/>
      <c r="Y133" s="463"/>
      <c r="Z133" s="463"/>
      <c r="AA133" s="463"/>
      <c r="AB133" s="463"/>
      <c r="AC133" s="463"/>
      <c r="AD133" s="463"/>
      <c r="AE133" s="463"/>
      <c r="AF133" s="463"/>
      <c r="AG133" s="463"/>
      <c r="AH133" s="463"/>
      <c r="AI133" s="535"/>
      <c r="AJ133" s="535"/>
      <c r="AK133" s="497"/>
    </row>
    <row r="134" spans="1:37" ht="11.5" x14ac:dyDescent="0.25">
      <c r="A134" s="533" t="str">
        <f>A133&amp;B134</f>
        <v>0売上（税別）</v>
      </c>
      <c r="B134" s="425" t="s">
        <v>1166</v>
      </c>
      <c r="C134" s="448" t="s">
        <v>33</v>
      </c>
      <c r="D134" s="493">
        <f>D104*地域経済性分析・初期条件!$F$15</f>
        <v>0</v>
      </c>
      <c r="E134" s="493">
        <f>E104*地域経済性分析・初期条件!$F$15</f>
        <v>0</v>
      </c>
      <c r="F134" s="493">
        <f>F104*地域経済性分析・初期条件!$F$15</f>
        <v>0</v>
      </c>
      <c r="G134" s="493">
        <f>G104*地域経済性分析・初期条件!$F$15</f>
        <v>0</v>
      </c>
      <c r="H134" s="493">
        <f>H104*地域経済性分析・初期条件!$F$15</f>
        <v>0</v>
      </c>
      <c r="I134" s="493">
        <f>I104*地域経済性分析・初期条件!$F$15</f>
        <v>0</v>
      </c>
      <c r="J134" s="493">
        <f>J104*地域経済性分析・初期条件!$F$15</f>
        <v>0</v>
      </c>
      <c r="K134" s="493">
        <f>K104*地域経済性分析・初期条件!$F$15</f>
        <v>0</v>
      </c>
      <c r="L134" s="493">
        <f>L104*地域経済性分析・初期条件!$F$15</f>
        <v>0</v>
      </c>
      <c r="M134" s="493">
        <f>M104*地域経済性分析・初期条件!$F$15</f>
        <v>0</v>
      </c>
      <c r="N134" s="493">
        <f>N104*地域経済性分析・初期条件!$F$15</f>
        <v>0</v>
      </c>
      <c r="O134" s="493">
        <f>O104*地域経済性分析・初期条件!$F$15</f>
        <v>0</v>
      </c>
      <c r="P134" s="493">
        <f>P104*地域経済性分析・初期条件!$F$15</f>
        <v>0</v>
      </c>
      <c r="Q134" s="493">
        <f>Q104*地域経済性分析・初期条件!$F$15</f>
        <v>0</v>
      </c>
      <c r="R134" s="493">
        <f>R104*地域経済性分析・初期条件!$F$15</f>
        <v>0</v>
      </c>
      <c r="S134" s="493">
        <f>S104*地域経済性分析・初期条件!$F$15</f>
        <v>0</v>
      </c>
      <c r="T134" s="493">
        <f>T104*地域経済性分析・初期条件!$F$15</f>
        <v>0</v>
      </c>
      <c r="U134" s="493">
        <f>U104*地域経済性分析・初期条件!$F$15</f>
        <v>0</v>
      </c>
      <c r="V134" s="493">
        <f>V104*地域経済性分析・初期条件!$F$15</f>
        <v>0</v>
      </c>
      <c r="W134" s="493">
        <f>W104*地域経済性分析・初期条件!$F$15</f>
        <v>0</v>
      </c>
      <c r="X134" s="493">
        <f>X104*地域経済性分析・初期条件!$F$15</f>
        <v>0</v>
      </c>
      <c r="Y134" s="493">
        <f>Y104*地域経済性分析・初期条件!$F$15</f>
        <v>0</v>
      </c>
      <c r="Z134" s="493">
        <f>Z104*地域経済性分析・初期条件!$F$15</f>
        <v>0</v>
      </c>
      <c r="AA134" s="493">
        <f>AA104*地域経済性分析・初期条件!$F$15</f>
        <v>0</v>
      </c>
      <c r="AB134" s="493">
        <f>AB104*地域経済性分析・初期条件!$F$15</f>
        <v>0</v>
      </c>
      <c r="AC134" s="493">
        <f>AC104*地域経済性分析・初期条件!$F$15</f>
        <v>0</v>
      </c>
      <c r="AD134" s="493">
        <f>AD104*地域経済性分析・初期条件!$F$15</f>
        <v>0</v>
      </c>
      <c r="AE134" s="493">
        <f>AE104*地域経済性分析・初期条件!$F$15</f>
        <v>0</v>
      </c>
      <c r="AF134" s="493">
        <f>AF104*地域経済性分析・初期条件!$F$15</f>
        <v>0</v>
      </c>
      <c r="AG134" s="493">
        <f>AG104*地域経済性分析・初期条件!$F$15</f>
        <v>0</v>
      </c>
      <c r="AH134" s="493">
        <f>AH104*地域経済性分析・初期条件!$F$15</f>
        <v>0</v>
      </c>
      <c r="AI134" s="535">
        <f t="shared" ref="AI134" si="81">SUM(D134:N134)</f>
        <v>0</v>
      </c>
      <c r="AJ134" s="535">
        <f>SUM(D134:X134)</f>
        <v>0</v>
      </c>
      <c r="AK134" s="497">
        <f>SUM(D134:AH134)</f>
        <v>0</v>
      </c>
    </row>
    <row r="135" spans="1:37" ht="11.5" x14ac:dyDescent="0.25">
      <c r="A135" s="533"/>
      <c r="B135" s="425" t="s">
        <v>270</v>
      </c>
      <c r="C135" s="448" t="s">
        <v>33</v>
      </c>
      <c r="D135" s="493">
        <f>D134*波及効果シート!$D$72</f>
        <v>0</v>
      </c>
      <c r="E135" s="493">
        <f>E134*波及効果シート!$D$72</f>
        <v>0</v>
      </c>
      <c r="F135" s="493">
        <f>F134*波及効果シート!$D$72</f>
        <v>0</v>
      </c>
      <c r="G135" s="493">
        <f>G134*波及効果シート!$D$72</f>
        <v>0</v>
      </c>
      <c r="H135" s="493">
        <f>H134*波及効果シート!$D$72</f>
        <v>0</v>
      </c>
      <c r="I135" s="493">
        <f>I134*波及効果シート!$D$72</f>
        <v>0</v>
      </c>
      <c r="J135" s="493">
        <f>J134*波及効果シート!$D$72</f>
        <v>0</v>
      </c>
      <c r="K135" s="493">
        <f>K134*波及効果シート!$D$72</f>
        <v>0</v>
      </c>
      <c r="L135" s="493">
        <f>L134*波及効果シート!$D$72</f>
        <v>0</v>
      </c>
      <c r="M135" s="493">
        <f>M134*波及効果シート!$D$72</f>
        <v>0</v>
      </c>
      <c r="N135" s="493">
        <f>N134*波及効果シート!$D$72</f>
        <v>0</v>
      </c>
      <c r="O135" s="493">
        <f>O134*波及効果シート!$D$72</f>
        <v>0</v>
      </c>
      <c r="P135" s="493">
        <f>P134*波及効果シート!$D$72</f>
        <v>0</v>
      </c>
      <c r="Q135" s="493">
        <f>Q134*波及効果シート!$D$72</f>
        <v>0</v>
      </c>
      <c r="R135" s="493">
        <f>R134*波及効果シート!$D$72</f>
        <v>0</v>
      </c>
      <c r="S135" s="493">
        <f>S134*波及効果シート!$D$72</f>
        <v>0</v>
      </c>
      <c r="T135" s="493">
        <f>T134*波及効果シート!$D$72</f>
        <v>0</v>
      </c>
      <c r="U135" s="493">
        <f>U134*波及効果シート!$D$72</f>
        <v>0</v>
      </c>
      <c r="V135" s="493">
        <f>V134*波及効果シート!$D$72</f>
        <v>0</v>
      </c>
      <c r="W135" s="493">
        <f>W134*波及効果シート!$D$72</f>
        <v>0</v>
      </c>
      <c r="X135" s="493">
        <f>X134*波及効果シート!$D$72</f>
        <v>0</v>
      </c>
      <c r="Y135" s="493">
        <f>Y134*波及効果シート!$D$72</f>
        <v>0</v>
      </c>
      <c r="Z135" s="493">
        <f>Z134*波及効果シート!$D$72</f>
        <v>0</v>
      </c>
      <c r="AA135" s="493">
        <f>AA134*波及効果シート!$D$72</f>
        <v>0</v>
      </c>
      <c r="AB135" s="493">
        <f>AB134*波及効果シート!$D$72</f>
        <v>0</v>
      </c>
      <c r="AC135" s="493">
        <f>AC134*波及効果シート!$D$72</f>
        <v>0</v>
      </c>
      <c r="AD135" s="493">
        <f>AD134*波及効果シート!$D$72</f>
        <v>0</v>
      </c>
      <c r="AE135" s="493">
        <f>AE134*波及効果シート!$D$72</f>
        <v>0</v>
      </c>
      <c r="AF135" s="493">
        <f>AF134*波及効果シート!$D$72</f>
        <v>0</v>
      </c>
      <c r="AG135" s="493">
        <f>AG134*波及効果シート!$D$72</f>
        <v>0</v>
      </c>
      <c r="AH135" s="493">
        <f>AH134*波及効果シート!$D$72</f>
        <v>0</v>
      </c>
      <c r="AI135" s="535">
        <f t="shared" ref="AI135:AI136" si="82">SUM(D135:N135)</f>
        <v>0</v>
      </c>
      <c r="AJ135" s="535">
        <f t="shared" ref="AJ135:AJ136" si="83">SUM(D135:X135)</f>
        <v>0</v>
      </c>
      <c r="AK135" s="497">
        <f t="shared" ref="AK135:AK136" si="84">SUM(D135:AH135)</f>
        <v>0</v>
      </c>
    </row>
    <row r="136" spans="1:37" ht="11.5" x14ac:dyDescent="0.25">
      <c r="A136" s="533"/>
      <c r="B136" s="425" t="s">
        <v>1156</v>
      </c>
      <c r="C136" s="449" t="s">
        <v>33</v>
      </c>
      <c r="D136" s="493">
        <f>D134*波及効果シート!$D$74</f>
        <v>0</v>
      </c>
      <c r="E136" s="493">
        <f>E134*波及効果シート!$D$74</f>
        <v>0</v>
      </c>
      <c r="F136" s="493">
        <f>F134*波及効果シート!$D$74</f>
        <v>0</v>
      </c>
      <c r="G136" s="493">
        <f>G134*波及効果シート!$D$74</f>
        <v>0</v>
      </c>
      <c r="H136" s="493">
        <f>H134*波及効果シート!$D$74</f>
        <v>0</v>
      </c>
      <c r="I136" s="493">
        <f>I134*波及効果シート!$D$74</f>
        <v>0</v>
      </c>
      <c r="J136" s="493">
        <f>J134*波及効果シート!$D$74</f>
        <v>0</v>
      </c>
      <c r="K136" s="493">
        <f>K134*波及効果シート!$D$74</f>
        <v>0</v>
      </c>
      <c r="L136" s="493">
        <f>L134*波及効果シート!$D$74</f>
        <v>0</v>
      </c>
      <c r="M136" s="493">
        <f>M134*波及効果シート!$D$74</f>
        <v>0</v>
      </c>
      <c r="N136" s="493">
        <f>N134*波及効果シート!$D$74</f>
        <v>0</v>
      </c>
      <c r="O136" s="493">
        <f>O134*波及効果シート!$D$74</f>
        <v>0</v>
      </c>
      <c r="P136" s="493">
        <f>P134*波及効果シート!$D$74</f>
        <v>0</v>
      </c>
      <c r="Q136" s="493">
        <f>Q134*波及効果シート!$D$74</f>
        <v>0</v>
      </c>
      <c r="R136" s="493">
        <f>R134*波及効果シート!$D$74</f>
        <v>0</v>
      </c>
      <c r="S136" s="493">
        <f>S134*波及効果シート!$D$74</f>
        <v>0</v>
      </c>
      <c r="T136" s="493">
        <f>T134*波及効果シート!$D$74</f>
        <v>0</v>
      </c>
      <c r="U136" s="493">
        <f>U134*波及効果シート!$D$74</f>
        <v>0</v>
      </c>
      <c r="V136" s="493">
        <f>V134*波及効果シート!$D$74</f>
        <v>0</v>
      </c>
      <c r="W136" s="493">
        <f>W134*波及効果シート!$D$74</f>
        <v>0</v>
      </c>
      <c r="X136" s="493">
        <f>X134*波及効果シート!$D$74</f>
        <v>0</v>
      </c>
      <c r="Y136" s="493">
        <f>Y134*波及効果シート!$D$74</f>
        <v>0</v>
      </c>
      <c r="Z136" s="493">
        <f>Z134*波及効果シート!$D$74</f>
        <v>0</v>
      </c>
      <c r="AA136" s="493">
        <f>AA134*波及効果シート!$D$74</f>
        <v>0</v>
      </c>
      <c r="AB136" s="493">
        <f>AB134*波及効果シート!$D$74</f>
        <v>0</v>
      </c>
      <c r="AC136" s="493">
        <f>AC134*波及効果シート!$D$74</f>
        <v>0</v>
      </c>
      <c r="AD136" s="493">
        <f>AD134*波及効果シート!$D$74</f>
        <v>0</v>
      </c>
      <c r="AE136" s="493">
        <f>AE134*波及効果シート!$D$74</f>
        <v>0</v>
      </c>
      <c r="AF136" s="493">
        <f>AF134*波及効果シート!$D$74</f>
        <v>0</v>
      </c>
      <c r="AG136" s="493">
        <f>AG134*波及効果シート!$D$74</f>
        <v>0</v>
      </c>
      <c r="AH136" s="493">
        <f>AH134*波及効果シート!$D$74</f>
        <v>0</v>
      </c>
      <c r="AI136" s="535">
        <f t="shared" si="82"/>
        <v>0</v>
      </c>
      <c r="AJ136" s="535">
        <f t="shared" si="83"/>
        <v>0</v>
      </c>
      <c r="AK136" s="497">
        <f t="shared" si="84"/>
        <v>0</v>
      </c>
    </row>
    <row r="137" spans="1:37" ht="11.5" x14ac:dyDescent="0.25">
      <c r="A137" s="533"/>
      <c r="B137" s="425" t="s">
        <v>577</v>
      </c>
      <c r="C137" s="449" t="s">
        <v>33</v>
      </c>
      <c r="D137" s="493">
        <f>D134*地域経済性分析・初期条件!$P$15</f>
        <v>0</v>
      </c>
      <c r="E137" s="493">
        <f>E134*地域経済性分析・初期条件!$P$15</f>
        <v>0</v>
      </c>
      <c r="F137" s="493">
        <f>F134*地域経済性分析・初期条件!$P$15</f>
        <v>0</v>
      </c>
      <c r="G137" s="493">
        <f>G134*地域経済性分析・初期条件!$P$15</f>
        <v>0</v>
      </c>
      <c r="H137" s="493">
        <f>H134*地域経済性分析・初期条件!$P$15</f>
        <v>0</v>
      </c>
      <c r="I137" s="493">
        <f>I134*地域経済性分析・初期条件!$P$15</f>
        <v>0</v>
      </c>
      <c r="J137" s="493">
        <f>J134*地域経済性分析・初期条件!$P$15</f>
        <v>0</v>
      </c>
      <c r="K137" s="493">
        <f>K134*地域経済性分析・初期条件!$P$15</f>
        <v>0</v>
      </c>
      <c r="L137" s="493">
        <f>L134*地域経済性分析・初期条件!$P$15</f>
        <v>0</v>
      </c>
      <c r="M137" s="493">
        <f>M134*地域経済性分析・初期条件!$P$15</f>
        <v>0</v>
      </c>
      <c r="N137" s="493">
        <f>N134*地域経済性分析・初期条件!$P$15</f>
        <v>0</v>
      </c>
      <c r="O137" s="493">
        <f>O134*地域経済性分析・初期条件!$P$15</f>
        <v>0</v>
      </c>
      <c r="P137" s="493">
        <f>P134*地域経済性分析・初期条件!$P$15</f>
        <v>0</v>
      </c>
      <c r="Q137" s="493">
        <f>Q134*地域経済性分析・初期条件!$P$15</f>
        <v>0</v>
      </c>
      <c r="R137" s="493">
        <f>R134*地域経済性分析・初期条件!$P$15</f>
        <v>0</v>
      </c>
      <c r="S137" s="493">
        <f>S134*地域経済性分析・初期条件!$P$15</f>
        <v>0</v>
      </c>
      <c r="T137" s="493">
        <f>T134*地域経済性分析・初期条件!$P$15</f>
        <v>0</v>
      </c>
      <c r="U137" s="493">
        <f>U134*地域経済性分析・初期条件!$P$15</f>
        <v>0</v>
      </c>
      <c r="V137" s="493">
        <f>V134*地域経済性分析・初期条件!$P$15</f>
        <v>0</v>
      </c>
      <c r="W137" s="493">
        <f>W134*地域経済性分析・初期条件!$P$15</f>
        <v>0</v>
      </c>
      <c r="X137" s="493">
        <f>X134*地域経済性分析・初期条件!$P$15</f>
        <v>0</v>
      </c>
      <c r="Y137" s="493">
        <f>Y134*地域経済性分析・初期条件!$P$15</f>
        <v>0</v>
      </c>
      <c r="Z137" s="493">
        <f>Z134*地域経済性分析・初期条件!$P$15</f>
        <v>0</v>
      </c>
      <c r="AA137" s="493">
        <f>AA134*地域経済性分析・初期条件!$P$15</f>
        <v>0</v>
      </c>
      <c r="AB137" s="493">
        <f>AB134*地域経済性分析・初期条件!$P$15</f>
        <v>0</v>
      </c>
      <c r="AC137" s="493">
        <f>AC134*地域経済性分析・初期条件!$P$15</f>
        <v>0</v>
      </c>
      <c r="AD137" s="493">
        <f>AD134*地域経済性分析・初期条件!$P$15</f>
        <v>0</v>
      </c>
      <c r="AE137" s="493">
        <f>AE134*地域経済性分析・初期条件!$P$15</f>
        <v>0</v>
      </c>
      <c r="AF137" s="493">
        <f>AF134*地域経済性分析・初期条件!$P$15</f>
        <v>0</v>
      </c>
      <c r="AG137" s="493">
        <f>AG134*地域経済性分析・初期条件!$P$15</f>
        <v>0</v>
      </c>
      <c r="AH137" s="493">
        <f>AH134*地域経済性分析・初期条件!$P$15</f>
        <v>0</v>
      </c>
      <c r="AI137" s="535">
        <f t="shared" ref="AI137:AI142" si="85">SUM(D137:N137)</f>
        <v>0</v>
      </c>
      <c r="AJ137" s="535">
        <f>SUM(D137:X137)</f>
        <v>0</v>
      </c>
      <c r="AK137" s="497">
        <f>SUM(D137:AH137)</f>
        <v>0</v>
      </c>
    </row>
    <row r="138" spans="1:37" ht="11.5" x14ac:dyDescent="0.25">
      <c r="A138" s="533"/>
      <c r="B138" s="425" t="s">
        <v>576</v>
      </c>
      <c r="C138" s="449" t="s">
        <v>33</v>
      </c>
      <c r="D138" s="493">
        <f>D134*地域経済性分析・初期条件!$Q$15</f>
        <v>0</v>
      </c>
      <c r="E138" s="493">
        <f>E134*地域経済性分析・初期条件!$Q$15</f>
        <v>0</v>
      </c>
      <c r="F138" s="493">
        <f>F134*地域経済性分析・初期条件!$Q$15</f>
        <v>0</v>
      </c>
      <c r="G138" s="493">
        <f>G134*地域経済性分析・初期条件!$Q$15</f>
        <v>0</v>
      </c>
      <c r="H138" s="493">
        <f>H134*地域経済性分析・初期条件!$Q$15</f>
        <v>0</v>
      </c>
      <c r="I138" s="493">
        <f>I134*地域経済性分析・初期条件!$Q$15</f>
        <v>0</v>
      </c>
      <c r="J138" s="493">
        <f>J134*地域経済性分析・初期条件!$Q$15</f>
        <v>0</v>
      </c>
      <c r="K138" s="493">
        <f>K134*地域経済性分析・初期条件!$Q$15</f>
        <v>0</v>
      </c>
      <c r="L138" s="493">
        <f>L134*地域経済性分析・初期条件!$Q$15</f>
        <v>0</v>
      </c>
      <c r="M138" s="493">
        <f>M134*地域経済性分析・初期条件!$Q$15</f>
        <v>0</v>
      </c>
      <c r="N138" s="493">
        <f>N134*地域経済性分析・初期条件!$Q$15</f>
        <v>0</v>
      </c>
      <c r="O138" s="493">
        <f>O134*地域経済性分析・初期条件!$Q$15</f>
        <v>0</v>
      </c>
      <c r="P138" s="493">
        <f>P134*地域経済性分析・初期条件!$Q$15</f>
        <v>0</v>
      </c>
      <c r="Q138" s="493">
        <f>Q134*地域経済性分析・初期条件!$Q$15</f>
        <v>0</v>
      </c>
      <c r="R138" s="493">
        <f>R134*地域経済性分析・初期条件!$Q$15</f>
        <v>0</v>
      </c>
      <c r="S138" s="493">
        <f>S134*地域経済性分析・初期条件!$Q$15</f>
        <v>0</v>
      </c>
      <c r="T138" s="493">
        <f>T134*地域経済性分析・初期条件!$Q$15</f>
        <v>0</v>
      </c>
      <c r="U138" s="493">
        <f>U134*地域経済性分析・初期条件!$Q$15</f>
        <v>0</v>
      </c>
      <c r="V138" s="493">
        <f>V134*地域経済性分析・初期条件!$Q$15</f>
        <v>0</v>
      </c>
      <c r="W138" s="493">
        <f>W134*地域経済性分析・初期条件!$Q$15</f>
        <v>0</v>
      </c>
      <c r="X138" s="493">
        <f>X134*地域経済性分析・初期条件!$Q$15</f>
        <v>0</v>
      </c>
      <c r="Y138" s="493">
        <f>Y134*地域経済性分析・初期条件!$Q$15</f>
        <v>0</v>
      </c>
      <c r="Z138" s="493">
        <f>Z134*地域経済性分析・初期条件!$Q$15</f>
        <v>0</v>
      </c>
      <c r="AA138" s="493">
        <f>AA134*地域経済性分析・初期条件!$Q$15</f>
        <v>0</v>
      </c>
      <c r="AB138" s="493">
        <f>AB134*地域経済性分析・初期条件!$Q$15</f>
        <v>0</v>
      </c>
      <c r="AC138" s="493">
        <f>AC134*地域経済性分析・初期条件!$Q$15</f>
        <v>0</v>
      </c>
      <c r="AD138" s="493">
        <f>AD134*地域経済性分析・初期条件!$Q$15</f>
        <v>0</v>
      </c>
      <c r="AE138" s="493">
        <f>AE134*地域経済性分析・初期条件!$Q$15</f>
        <v>0</v>
      </c>
      <c r="AF138" s="493">
        <f>AF134*地域経済性分析・初期条件!$Q$15</f>
        <v>0</v>
      </c>
      <c r="AG138" s="493">
        <f>AG134*地域経済性分析・初期条件!$Q$15</f>
        <v>0</v>
      </c>
      <c r="AH138" s="493">
        <f>AH134*地域経済性分析・初期条件!$Q$15</f>
        <v>0</v>
      </c>
      <c r="AI138" s="535">
        <f t="shared" si="85"/>
        <v>0</v>
      </c>
      <c r="AJ138" s="535">
        <f>SUM(D138:X138)</f>
        <v>0</v>
      </c>
      <c r="AK138" s="497">
        <f>SUM(D138:AH138)</f>
        <v>0</v>
      </c>
    </row>
    <row r="139" spans="1:37" ht="11.5" x14ac:dyDescent="0.25">
      <c r="A139" s="533" t="str">
        <f>A133&amp;B139</f>
        <v>0従業員の可処分所得（一次）</v>
      </c>
      <c r="B139" s="425" t="s">
        <v>556</v>
      </c>
      <c r="C139" s="448" t="s">
        <v>33</v>
      </c>
      <c r="D139" s="493">
        <f>D134*地域経済性分析・初期条件!$H$15</f>
        <v>0</v>
      </c>
      <c r="E139" s="493">
        <f>E134*地域経済性分析・初期条件!$H$15</f>
        <v>0</v>
      </c>
      <c r="F139" s="463">
        <f>F134*地域経済性分析・初期条件!$H$15</f>
        <v>0</v>
      </c>
      <c r="G139" s="463">
        <f>G134*地域経済性分析・初期条件!$H$15</f>
        <v>0</v>
      </c>
      <c r="H139" s="463">
        <f>H134*地域経済性分析・初期条件!$H$15</f>
        <v>0</v>
      </c>
      <c r="I139" s="463">
        <f>I134*地域経済性分析・初期条件!$H$15</f>
        <v>0</v>
      </c>
      <c r="J139" s="463">
        <f>J134*地域経済性分析・初期条件!$H$15</f>
        <v>0</v>
      </c>
      <c r="K139" s="463">
        <f>K134*地域経済性分析・初期条件!$H$15</f>
        <v>0</v>
      </c>
      <c r="L139" s="463">
        <f>L134*地域経済性分析・初期条件!$H$15</f>
        <v>0</v>
      </c>
      <c r="M139" s="463">
        <f>M134*地域経済性分析・初期条件!$H$15</f>
        <v>0</v>
      </c>
      <c r="N139" s="463">
        <f>N134*地域経済性分析・初期条件!$H$15</f>
        <v>0</v>
      </c>
      <c r="O139" s="463">
        <f>O134*地域経済性分析・初期条件!$H$15</f>
        <v>0</v>
      </c>
      <c r="P139" s="463">
        <f>P134*地域経済性分析・初期条件!$H$15</f>
        <v>0</v>
      </c>
      <c r="Q139" s="463">
        <f>Q134*地域経済性分析・初期条件!$H$15</f>
        <v>0</v>
      </c>
      <c r="R139" s="463">
        <f>R134*地域経済性分析・初期条件!$H$15</f>
        <v>0</v>
      </c>
      <c r="S139" s="463">
        <f>S134*地域経済性分析・初期条件!$H$15</f>
        <v>0</v>
      </c>
      <c r="T139" s="463">
        <f>T134*地域経済性分析・初期条件!$H$15</f>
        <v>0</v>
      </c>
      <c r="U139" s="463">
        <f>U134*地域経済性分析・初期条件!$H$15</f>
        <v>0</v>
      </c>
      <c r="V139" s="463">
        <f>V134*地域経済性分析・初期条件!$H$15</f>
        <v>0</v>
      </c>
      <c r="W139" s="463">
        <f>W134*地域経済性分析・初期条件!$H$15</f>
        <v>0</v>
      </c>
      <c r="X139" s="463">
        <f>X134*地域経済性分析・初期条件!$H$15</f>
        <v>0</v>
      </c>
      <c r="Y139" s="463">
        <f>Y134*地域経済性分析・初期条件!$H$15</f>
        <v>0</v>
      </c>
      <c r="Z139" s="463">
        <f>Z134*地域経済性分析・初期条件!$H$15</f>
        <v>0</v>
      </c>
      <c r="AA139" s="463">
        <f>AA134*地域経済性分析・初期条件!$H$15</f>
        <v>0</v>
      </c>
      <c r="AB139" s="463">
        <f>AB134*地域経済性分析・初期条件!$H$15</f>
        <v>0</v>
      </c>
      <c r="AC139" s="463">
        <f>AC134*地域経済性分析・初期条件!$H$15</f>
        <v>0</v>
      </c>
      <c r="AD139" s="463">
        <f>AD134*地域経済性分析・初期条件!$H$15</f>
        <v>0</v>
      </c>
      <c r="AE139" s="463">
        <f>AE134*地域経済性分析・初期条件!$H$15</f>
        <v>0</v>
      </c>
      <c r="AF139" s="463">
        <f>AF134*地域経済性分析・初期条件!$H$15</f>
        <v>0</v>
      </c>
      <c r="AG139" s="463">
        <f>AG134*地域経済性分析・初期条件!$H$15</f>
        <v>0</v>
      </c>
      <c r="AH139" s="463">
        <f>AH134*地域経済性分析・初期条件!$H$15</f>
        <v>0</v>
      </c>
      <c r="AI139" s="535">
        <f t="shared" si="85"/>
        <v>0</v>
      </c>
      <c r="AJ139" s="535">
        <f t="shared" ref="AJ139:AJ146" si="86">SUM(D139:X139)</f>
        <v>0</v>
      </c>
      <c r="AK139" s="497">
        <f t="shared" ref="AK139:AK146" si="87">SUM(D139:AH139)</f>
        <v>0</v>
      </c>
    </row>
    <row r="140" spans="1:37" ht="11.5" x14ac:dyDescent="0.25">
      <c r="A140" s="533" t="str">
        <f>A133&amp;B140</f>
        <v>0企業の税引後利益（一次）</v>
      </c>
      <c r="B140" s="425" t="s">
        <v>557</v>
      </c>
      <c r="C140" s="448" t="s">
        <v>33</v>
      </c>
      <c r="D140" s="493">
        <f>D134*地域経済性分析・初期条件!$I$15</f>
        <v>0</v>
      </c>
      <c r="E140" s="493">
        <f>E134*地域経済性分析・初期条件!$I$15</f>
        <v>0</v>
      </c>
      <c r="F140" s="463">
        <f>F134*地域経済性分析・初期条件!$I$15</f>
        <v>0</v>
      </c>
      <c r="G140" s="463">
        <f>G134*地域経済性分析・初期条件!$I$15</f>
        <v>0</v>
      </c>
      <c r="H140" s="463">
        <f>H134*地域経済性分析・初期条件!$I$15</f>
        <v>0</v>
      </c>
      <c r="I140" s="463">
        <f>I134*地域経済性分析・初期条件!$I$15</f>
        <v>0</v>
      </c>
      <c r="J140" s="463">
        <f>J134*地域経済性分析・初期条件!$I$15</f>
        <v>0</v>
      </c>
      <c r="K140" s="463">
        <f>K134*地域経済性分析・初期条件!$I$15</f>
        <v>0</v>
      </c>
      <c r="L140" s="463">
        <f>L134*地域経済性分析・初期条件!$I$15</f>
        <v>0</v>
      </c>
      <c r="M140" s="463">
        <f>M134*地域経済性分析・初期条件!$I$15</f>
        <v>0</v>
      </c>
      <c r="N140" s="463">
        <f>N134*地域経済性分析・初期条件!$I$15</f>
        <v>0</v>
      </c>
      <c r="O140" s="463">
        <f>O134*地域経済性分析・初期条件!$I$15</f>
        <v>0</v>
      </c>
      <c r="P140" s="463">
        <f>P134*地域経済性分析・初期条件!$I$15</f>
        <v>0</v>
      </c>
      <c r="Q140" s="463">
        <f>Q134*地域経済性分析・初期条件!$I$15</f>
        <v>0</v>
      </c>
      <c r="R140" s="463">
        <f>R134*地域経済性分析・初期条件!$I$15</f>
        <v>0</v>
      </c>
      <c r="S140" s="463">
        <f>S134*地域経済性分析・初期条件!$I$15</f>
        <v>0</v>
      </c>
      <c r="T140" s="463">
        <f>T134*地域経済性分析・初期条件!$I$15</f>
        <v>0</v>
      </c>
      <c r="U140" s="463">
        <f>U134*地域経済性分析・初期条件!$I$15</f>
        <v>0</v>
      </c>
      <c r="V140" s="463">
        <f>V134*地域経済性分析・初期条件!$I$15</f>
        <v>0</v>
      </c>
      <c r="W140" s="463">
        <f>W134*地域経済性分析・初期条件!$I$15</f>
        <v>0</v>
      </c>
      <c r="X140" s="463">
        <f>X134*地域経済性分析・初期条件!$I$15</f>
        <v>0</v>
      </c>
      <c r="Y140" s="463">
        <f>Y134*地域経済性分析・初期条件!$I$15</f>
        <v>0</v>
      </c>
      <c r="Z140" s="463">
        <f>Z134*地域経済性分析・初期条件!$I$15</f>
        <v>0</v>
      </c>
      <c r="AA140" s="463">
        <f>AA134*地域経済性分析・初期条件!$I$15</f>
        <v>0</v>
      </c>
      <c r="AB140" s="463">
        <f>AB134*地域経済性分析・初期条件!$I$15</f>
        <v>0</v>
      </c>
      <c r="AC140" s="463">
        <f>AC134*地域経済性分析・初期条件!$I$15</f>
        <v>0</v>
      </c>
      <c r="AD140" s="463">
        <f>AD134*地域経済性分析・初期条件!$I$15</f>
        <v>0</v>
      </c>
      <c r="AE140" s="463">
        <f>AE134*地域経済性分析・初期条件!$I$15</f>
        <v>0</v>
      </c>
      <c r="AF140" s="463">
        <f>AF134*地域経済性分析・初期条件!$I$15</f>
        <v>0</v>
      </c>
      <c r="AG140" s="463">
        <f>AG134*地域経済性分析・初期条件!$I$15</f>
        <v>0</v>
      </c>
      <c r="AH140" s="463">
        <f>AH134*地域経済性分析・初期条件!$I$15</f>
        <v>0</v>
      </c>
      <c r="AI140" s="535">
        <f t="shared" si="85"/>
        <v>0</v>
      </c>
      <c r="AJ140" s="535">
        <f t="shared" si="86"/>
        <v>0</v>
      </c>
      <c r="AK140" s="497">
        <f t="shared" si="87"/>
        <v>0</v>
      </c>
    </row>
    <row r="141" spans="1:37" ht="11.5" x14ac:dyDescent="0.25">
      <c r="A141" s="533" t="str">
        <f>A133&amp;B141</f>
        <v>0都道府県税収（一次）</v>
      </c>
      <c r="B141" s="425" t="s">
        <v>558</v>
      </c>
      <c r="C141" s="448" t="s">
        <v>33</v>
      </c>
      <c r="D141" s="493">
        <f>D134*地域経済性分析・初期条件!$J$15</f>
        <v>0</v>
      </c>
      <c r="E141" s="493">
        <f>E134*地域経済性分析・初期条件!$J$15</f>
        <v>0</v>
      </c>
      <c r="F141" s="463">
        <f>F134*地域経済性分析・初期条件!$J$15</f>
        <v>0</v>
      </c>
      <c r="G141" s="463">
        <f>G134*地域経済性分析・初期条件!$J$15</f>
        <v>0</v>
      </c>
      <c r="H141" s="463">
        <f>H134*地域経済性分析・初期条件!$J$15</f>
        <v>0</v>
      </c>
      <c r="I141" s="463">
        <f>I134*地域経済性分析・初期条件!$J$15</f>
        <v>0</v>
      </c>
      <c r="J141" s="463">
        <f>J134*地域経済性分析・初期条件!$J$15</f>
        <v>0</v>
      </c>
      <c r="K141" s="463">
        <f>K134*地域経済性分析・初期条件!$J$15</f>
        <v>0</v>
      </c>
      <c r="L141" s="463">
        <f>L134*地域経済性分析・初期条件!$J$15</f>
        <v>0</v>
      </c>
      <c r="M141" s="463">
        <f>M134*地域経済性分析・初期条件!$J$15</f>
        <v>0</v>
      </c>
      <c r="N141" s="463">
        <f>N134*地域経済性分析・初期条件!$J$15</f>
        <v>0</v>
      </c>
      <c r="O141" s="463">
        <f>O134*地域経済性分析・初期条件!$J$15</f>
        <v>0</v>
      </c>
      <c r="P141" s="463">
        <f>P134*地域経済性分析・初期条件!$J$15</f>
        <v>0</v>
      </c>
      <c r="Q141" s="463">
        <f>Q134*地域経済性分析・初期条件!$J$15</f>
        <v>0</v>
      </c>
      <c r="R141" s="463">
        <f>R134*地域経済性分析・初期条件!$J$15</f>
        <v>0</v>
      </c>
      <c r="S141" s="463">
        <f>S134*地域経済性分析・初期条件!$J$15</f>
        <v>0</v>
      </c>
      <c r="T141" s="463">
        <f>T134*地域経済性分析・初期条件!$J$15</f>
        <v>0</v>
      </c>
      <c r="U141" s="463">
        <f>U134*地域経済性分析・初期条件!$J$15</f>
        <v>0</v>
      </c>
      <c r="V141" s="463">
        <f>V134*地域経済性分析・初期条件!$J$15</f>
        <v>0</v>
      </c>
      <c r="W141" s="463">
        <f>W134*地域経済性分析・初期条件!$J$15</f>
        <v>0</v>
      </c>
      <c r="X141" s="463">
        <f>X134*地域経済性分析・初期条件!$J$15</f>
        <v>0</v>
      </c>
      <c r="Y141" s="463">
        <f>Y134*地域経済性分析・初期条件!$J$15</f>
        <v>0</v>
      </c>
      <c r="Z141" s="463">
        <f>Z134*地域経済性分析・初期条件!$J$15</f>
        <v>0</v>
      </c>
      <c r="AA141" s="463">
        <f>AA134*地域経済性分析・初期条件!$J$15</f>
        <v>0</v>
      </c>
      <c r="AB141" s="463">
        <f>AB134*地域経済性分析・初期条件!$J$15</f>
        <v>0</v>
      </c>
      <c r="AC141" s="463">
        <f>AC134*地域経済性分析・初期条件!$J$15</f>
        <v>0</v>
      </c>
      <c r="AD141" s="463">
        <f>AD134*地域経済性分析・初期条件!$J$15</f>
        <v>0</v>
      </c>
      <c r="AE141" s="463">
        <f>AE134*地域経済性分析・初期条件!$J$15</f>
        <v>0</v>
      </c>
      <c r="AF141" s="463">
        <f>AF134*地域経済性分析・初期条件!$J$15</f>
        <v>0</v>
      </c>
      <c r="AG141" s="463">
        <f>AG134*地域経済性分析・初期条件!$J$15</f>
        <v>0</v>
      </c>
      <c r="AH141" s="463">
        <f>AH134*地域経済性分析・初期条件!$J$15</f>
        <v>0</v>
      </c>
      <c r="AI141" s="535">
        <f t="shared" si="85"/>
        <v>0</v>
      </c>
      <c r="AJ141" s="535">
        <f t="shared" si="86"/>
        <v>0</v>
      </c>
      <c r="AK141" s="497">
        <f t="shared" si="87"/>
        <v>0</v>
      </c>
    </row>
    <row r="142" spans="1:37" ht="11.5" x14ac:dyDescent="0.25">
      <c r="A142" s="533" t="str">
        <f>A133&amp;B142</f>
        <v>0市町村税収（一次）</v>
      </c>
      <c r="B142" s="425" t="s">
        <v>559</v>
      </c>
      <c r="C142" s="449" t="s">
        <v>33</v>
      </c>
      <c r="D142" s="493">
        <f>D134*地域経済性分析・初期条件!$K$15</f>
        <v>0</v>
      </c>
      <c r="E142" s="463">
        <f>E134*地域経済性分析・初期条件!$K$15</f>
        <v>0</v>
      </c>
      <c r="F142" s="463">
        <f>F134*地域経済性分析・初期条件!$K$15</f>
        <v>0</v>
      </c>
      <c r="G142" s="463">
        <f>G134*地域経済性分析・初期条件!$K$15</f>
        <v>0</v>
      </c>
      <c r="H142" s="463">
        <f>H134*地域経済性分析・初期条件!$K$15</f>
        <v>0</v>
      </c>
      <c r="I142" s="463">
        <f>I134*地域経済性分析・初期条件!$K$15</f>
        <v>0</v>
      </c>
      <c r="J142" s="463">
        <f>J134*地域経済性分析・初期条件!$K$15</f>
        <v>0</v>
      </c>
      <c r="K142" s="463">
        <f>K134*地域経済性分析・初期条件!$K$15</f>
        <v>0</v>
      </c>
      <c r="L142" s="463">
        <f>L134*地域経済性分析・初期条件!$K$15</f>
        <v>0</v>
      </c>
      <c r="M142" s="463">
        <f>M134*地域経済性分析・初期条件!$K$15</f>
        <v>0</v>
      </c>
      <c r="N142" s="463">
        <f>N134*地域経済性分析・初期条件!$K$15</f>
        <v>0</v>
      </c>
      <c r="O142" s="463">
        <f>O134*地域経済性分析・初期条件!$K$15</f>
        <v>0</v>
      </c>
      <c r="P142" s="463">
        <f>P134*地域経済性分析・初期条件!$K$15</f>
        <v>0</v>
      </c>
      <c r="Q142" s="463">
        <f>Q134*地域経済性分析・初期条件!$K$15</f>
        <v>0</v>
      </c>
      <c r="R142" s="463">
        <f>R134*地域経済性分析・初期条件!$K$15</f>
        <v>0</v>
      </c>
      <c r="S142" s="463">
        <f>S134*地域経済性分析・初期条件!$K$15</f>
        <v>0</v>
      </c>
      <c r="T142" s="463">
        <f>T134*地域経済性分析・初期条件!$K$15</f>
        <v>0</v>
      </c>
      <c r="U142" s="463">
        <f>U134*地域経済性分析・初期条件!$K$15</f>
        <v>0</v>
      </c>
      <c r="V142" s="463">
        <f>V134*地域経済性分析・初期条件!$K$15</f>
        <v>0</v>
      </c>
      <c r="W142" s="463">
        <f>W134*地域経済性分析・初期条件!$K$15</f>
        <v>0</v>
      </c>
      <c r="X142" s="463">
        <f>X134*地域経済性分析・初期条件!$K$15</f>
        <v>0</v>
      </c>
      <c r="Y142" s="463">
        <f>Y134*地域経済性分析・初期条件!$K$15</f>
        <v>0</v>
      </c>
      <c r="Z142" s="463">
        <f>Z134*地域経済性分析・初期条件!$K$15</f>
        <v>0</v>
      </c>
      <c r="AA142" s="463">
        <f>AA134*地域経済性分析・初期条件!$K$15</f>
        <v>0</v>
      </c>
      <c r="AB142" s="463">
        <f>AB134*地域経済性分析・初期条件!$K$15</f>
        <v>0</v>
      </c>
      <c r="AC142" s="463">
        <f>AC134*地域経済性分析・初期条件!$K$15</f>
        <v>0</v>
      </c>
      <c r="AD142" s="463">
        <f>AD134*地域経済性分析・初期条件!$K$15</f>
        <v>0</v>
      </c>
      <c r="AE142" s="463">
        <f>AE134*地域経済性分析・初期条件!$K$15</f>
        <v>0</v>
      </c>
      <c r="AF142" s="463">
        <f>AF134*地域経済性分析・初期条件!$K$15</f>
        <v>0</v>
      </c>
      <c r="AG142" s="463">
        <f>AG134*地域経済性分析・初期条件!$K$15</f>
        <v>0</v>
      </c>
      <c r="AH142" s="463">
        <f>AH134*地域経済性分析・初期条件!$K$15</f>
        <v>0</v>
      </c>
      <c r="AI142" s="535">
        <f t="shared" si="85"/>
        <v>0</v>
      </c>
      <c r="AJ142" s="535">
        <f t="shared" si="86"/>
        <v>0</v>
      </c>
      <c r="AK142" s="497">
        <f t="shared" si="87"/>
        <v>0</v>
      </c>
    </row>
    <row r="143" spans="1:37" ht="11.5" x14ac:dyDescent="0.25">
      <c r="A143" s="533"/>
      <c r="B143" s="425" t="s">
        <v>561</v>
      </c>
      <c r="C143" s="449" t="s">
        <v>33</v>
      </c>
      <c r="D143" s="493">
        <f>D134*地域経済性分析・初期条件!$L$15</f>
        <v>0</v>
      </c>
      <c r="E143" s="493">
        <f>E134*地域経済性分析・初期条件!$L$15</f>
        <v>0</v>
      </c>
      <c r="F143" s="493">
        <f>F134*地域経済性分析・初期条件!$L$15</f>
        <v>0</v>
      </c>
      <c r="G143" s="493">
        <f>G134*地域経済性分析・初期条件!$L$15</f>
        <v>0</v>
      </c>
      <c r="H143" s="493">
        <f>H134*地域経済性分析・初期条件!$L$15</f>
        <v>0</v>
      </c>
      <c r="I143" s="493">
        <f>I134*地域経済性分析・初期条件!$L$15</f>
        <v>0</v>
      </c>
      <c r="J143" s="493">
        <f>J134*地域経済性分析・初期条件!$L$15</f>
        <v>0</v>
      </c>
      <c r="K143" s="493">
        <f>K134*地域経済性分析・初期条件!$L$15</f>
        <v>0</v>
      </c>
      <c r="L143" s="493">
        <f>L134*地域経済性分析・初期条件!$L$15</f>
        <v>0</v>
      </c>
      <c r="M143" s="493">
        <f>M134*地域経済性分析・初期条件!$L$15</f>
        <v>0</v>
      </c>
      <c r="N143" s="493">
        <f>N134*地域経済性分析・初期条件!$L$15</f>
        <v>0</v>
      </c>
      <c r="O143" s="493">
        <f>O134*地域経済性分析・初期条件!$L$15</f>
        <v>0</v>
      </c>
      <c r="P143" s="493">
        <f>P134*地域経済性分析・初期条件!$L$15</f>
        <v>0</v>
      </c>
      <c r="Q143" s="493">
        <f>Q134*地域経済性分析・初期条件!$L$15</f>
        <v>0</v>
      </c>
      <c r="R143" s="493">
        <f>R134*地域経済性分析・初期条件!$L$15</f>
        <v>0</v>
      </c>
      <c r="S143" s="493">
        <f>S134*地域経済性分析・初期条件!$L$15</f>
        <v>0</v>
      </c>
      <c r="T143" s="493">
        <f>T134*地域経済性分析・初期条件!$L$15</f>
        <v>0</v>
      </c>
      <c r="U143" s="493">
        <f>U134*地域経済性分析・初期条件!$L$15</f>
        <v>0</v>
      </c>
      <c r="V143" s="493">
        <f>V134*地域経済性分析・初期条件!$L$15</f>
        <v>0</v>
      </c>
      <c r="W143" s="493">
        <f>W134*地域経済性分析・初期条件!$L$15</f>
        <v>0</v>
      </c>
      <c r="X143" s="493">
        <f>X134*地域経済性分析・初期条件!$L$15</f>
        <v>0</v>
      </c>
      <c r="Y143" s="493">
        <f>Y134*地域経済性分析・初期条件!$L$15</f>
        <v>0</v>
      </c>
      <c r="Z143" s="493">
        <f>Z134*地域経済性分析・初期条件!$L$15</f>
        <v>0</v>
      </c>
      <c r="AA143" s="493">
        <f>AA134*地域経済性分析・初期条件!$L$15</f>
        <v>0</v>
      </c>
      <c r="AB143" s="493">
        <f>AB134*地域経済性分析・初期条件!$L$15</f>
        <v>0</v>
      </c>
      <c r="AC143" s="493">
        <f>AC134*地域経済性分析・初期条件!$L$15</f>
        <v>0</v>
      </c>
      <c r="AD143" s="493">
        <f>AD134*地域経済性分析・初期条件!$L$15</f>
        <v>0</v>
      </c>
      <c r="AE143" s="493">
        <f>AE134*地域経済性分析・初期条件!$L$15</f>
        <v>0</v>
      </c>
      <c r="AF143" s="493">
        <f>AF134*地域経済性分析・初期条件!$L$15</f>
        <v>0</v>
      </c>
      <c r="AG143" s="493">
        <f>AG134*地域経済性分析・初期条件!$L$15</f>
        <v>0</v>
      </c>
      <c r="AH143" s="493">
        <f>AH134*地域経済性分析・初期条件!$L$15</f>
        <v>0</v>
      </c>
      <c r="AI143" s="535">
        <f>SUM(D143:N143)</f>
        <v>0</v>
      </c>
      <c r="AJ143" s="535">
        <f t="shared" si="86"/>
        <v>0</v>
      </c>
      <c r="AK143" s="497">
        <f t="shared" si="87"/>
        <v>0</v>
      </c>
    </row>
    <row r="144" spans="1:37" ht="11.5" x14ac:dyDescent="0.25">
      <c r="A144" s="533"/>
      <c r="B144" s="425" t="s">
        <v>562</v>
      </c>
      <c r="C144" s="449" t="s">
        <v>33</v>
      </c>
      <c r="D144" s="493">
        <f>D134*地域経済性分析・初期条件!$M$15</f>
        <v>0</v>
      </c>
      <c r="E144" s="493">
        <f>E134*地域経済性分析・初期条件!$M$15</f>
        <v>0</v>
      </c>
      <c r="F144" s="493">
        <f>F134*地域経済性分析・初期条件!$M$15</f>
        <v>0</v>
      </c>
      <c r="G144" s="493">
        <f>G134*地域経済性分析・初期条件!$M$15</f>
        <v>0</v>
      </c>
      <c r="H144" s="493">
        <f>H134*地域経済性分析・初期条件!$M$15</f>
        <v>0</v>
      </c>
      <c r="I144" s="493">
        <f>I134*地域経済性分析・初期条件!$M$15</f>
        <v>0</v>
      </c>
      <c r="J144" s="493">
        <f>J134*地域経済性分析・初期条件!$M$15</f>
        <v>0</v>
      </c>
      <c r="K144" s="493">
        <f>K134*地域経済性分析・初期条件!$M$15</f>
        <v>0</v>
      </c>
      <c r="L144" s="493">
        <f>L134*地域経済性分析・初期条件!$M$15</f>
        <v>0</v>
      </c>
      <c r="M144" s="493">
        <f>M134*地域経済性分析・初期条件!$M$15</f>
        <v>0</v>
      </c>
      <c r="N144" s="493">
        <f>N134*地域経済性分析・初期条件!$M$15</f>
        <v>0</v>
      </c>
      <c r="O144" s="493">
        <f>O134*地域経済性分析・初期条件!$M$15</f>
        <v>0</v>
      </c>
      <c r="P144" s="493">
        <f>P134*地域経済性分析・初期条件!$M$15</f>
        <v>0</v>
      </c>
      <c r="Q144" s="493">
        <f>Q134*地域経済性分析・初期条件!$M$15</f>
        <v>0</v>
      </c>
      <c r="R144" s="493">
        <f>R134*地域経済性分析・初期条件!$M$15</f>
        <v>0</v>
      </c>
      <c r="S144" s="493">
        <f>S134*地域経済性分析・初期条件!$M$15</f>
        <v>0</v>
      </c>
      <c r="T144" s="493">
        <f>T134*地域経済性分析・初期条件!$M$15</f>
        <v>0</v>
      </c>
      <c r="U144" s="493">
        <f>U134*地域経済性分析・初期条件!$M$15</f>
        <v>0</v>
      </c>
      <c r="V144" s="493">
        <f>V134*地域経済性分析・初期条件!$M$15</f>
        <v>0</v>
      </c>
      <c r="W144" s="493">
        <f>W134*地域経済性分析・初期条件!$M$15</f>
        <v>0</v>
      </c>
      <c r="X144" s="493">
        <f>X134*地域経済性分析・初期条件!$M$15</f>
        <v>0</v>
      </c>
      <c r="Y144" s="493">
        <f>Y134*地域経済性分析・初期条件!$M$15</f>
        <v>0</v>
      </c>
      <c r="Z144" s="493">
        <f>Z134*地域経済性分析・初期条件!$M$15</f>
        <v>0</v>
      </c>
      <c r="AA144" s="493">
        <f>AA134*地域経済性分析・初期条件!$M$15</f>
        <v>0</v>
      </c>
      <c r="AB144" s="493">
        <f>AB134*地域経済性分析・初期条件!$M$15</f>
        <v>0</v>
      </c>
      <c r="AC144" s="493">
        <f>AC134*地域経済性分析・初期条件!$M$15</f>
        <v>0</v>
      </c>
      <c r="AD144" s="493">
        <f>AD134*地域経済性分析・初期条件!$M$15</f>
        <v>0</v>
      </c>
      <c r="AE144" s="493">
        <f>AE134*地域経済性分析・初期条件!$M$15</f>
        <v>0</v>
      </c>
      <c r="AF144" s="493">
        <f>AF134*地域経済性分析・初期条件!$M$15</f>
        <v>0</v>
      </c>
      <c r="AG144" s="493">
        <f>AG134*地域経済性分析・初期条件!$M$15</f>
        <v>0</v>
      </c>
      <c r="AH144" s="493">
        <f>AH134*地域経済性分析・初期条件!$M$15</f>
        <v>0</v>
      </c>
      <c r="AI144" s="535">
        <f>SUM(D144:N144)</f>
        <v>0</v>
      </c>
      <c r="AJ144" s="535">
        <f t="shared" si="86"/>
        <v>0</v>
      </c>
      <c r="AK144" s="497">
        <f t="shared" si="87"/>
        <v>0</v>
      </c>
    </row>
    <row r="145" spans="1:37" ht="11.5" x14ac:dyDescent="0.25">
      <c r="A145" s="533"/>
      <c r="B145" s="425" t="s">
        <v>563</v>
      </c>
      <c r="C145" s="449" t="s">
        <v>33</v>
      </c>
      <c r="D145" s="493">
        <f>D134*地域経済性分析・初期条件!$N$15</f>
        <v>0</v>
      </c>
      <c r="E145" s="493">
        <f>E134*地域経済性分析・初期条件!$N$15</f>
        <v>0</v>
      </c>
      <c r="F145" s="493">
        <f>F134*地域経済性分析・初期条件!$N$15</f>
        <v>0</v>
      </c>
      <c r="G145" s="493">
        <f>G134*地域経済性分析・初期条件!$N$15</f>
        <v>0</v>
      </c>
      <c r="H145" s="493">
        <f>H134*地域経済性分析・初期条件!$N$15</f>
        <v>0</v>
      </c>
      <c r="I145" s="493">
        <f>I134*地域経済性分析・初期条件!$N$15</f>
        <v>0</v>
      </c>
      <c r="J145" s="493">
        <f>J134*地域経済性分析・初期条件!$N$15</f>
        <v>0</v>
      </c>
      <c r="K145" s="493">
        <f>K134*地域経済性分析・初期条件!$N$15</f>
        <v>0</v>
      </c>
      <c r="L145" s="493">
        <f>L134*地域経済性分析・初期条件!$N$15</f>
        <v>0</v>
      </c>
      <c r="M145" s="493">
        <f>M134*地域経済性分析・初期条件!$N$15</f>
        <v>0</v>
      </c>
      <c r="N145" s="493">
        <f>N134*地域経済性分析・初期条件!$N$15</f>
        <v>0</v>
      </c>
      <c r="O145" s="493">
        <f>O134*地域経済性分析・初期条件!$N$15</f>
        <v>0</v>
      </c>
      <c r="P145" s="493">
        <f>P134*地域経済性分析・初期条件!$N$15</f>
        <v>0</v>
      </c>
      <c r="Q145" s="493">
        <f>Q134*地域経済性分析・初期条件!$N$15</f>
        <v>0</v>
      </c>
      <c r="R145" s="493">
        <f>R134*地域経済性分析・初期条件!$N$15</f>
        <v>0</v>
      </c>
      <c r="S145" s="493">
        <f>S134*地域経済性分析・初期条件!$N$15</f>
        <v>0</v>
      </c>
      <c r="T145" s="493">
        <f>T134*地域経済性分析・初期条件!$N$15</f>
        <v>0</v>
      </c>
      <c r="U145" s="493">
        <f>U134*地域経済性分析・初期条件!$N$15</f>
        <v>0</v>
      </c>
      <c r="V145" s="493">
        <f>V134*地域経済性分析・初期条件!$N$15</f>
        <v>0</v>
      </c>
      <c r="W145" s="493">
        <f>W134*地域経済性分析・初期条件!$N$15</f>
        <v>0</v>
      </c>
      <c r="X145" s="493">
        <f>X134*地域経済性分析・初期条件!$N$15</f>
        <v>0</v>
      </c>
      <c r="Y145" s="493">
        <f>Y134*地域経済性分析・初期条件!$N$15</f>
        <v>0</v>
      </c>
      <c r="Z145" s="493">
        <f>Z134*地域経済性分析・初期条件!$N$15</f>
        <v>0</v>
      </c>
      <c r="AA145" s="493">
        <f>AA134*地域経済性分析・初期条件!$N$15</f>
        <v>0</v>
      </c>
      <c r="AB145" s="493">
        <f>AB134*地域経済性分析・初期条件!$N$15</f>
        <v>0</v>
      </c>
      <c r="AC145" s="493">
        <f>AC134*地域経済性分析・初期条件!$N$15</f>
        <v>0</v>
      </c>
      <c r="AD145" s="493">
        <f>AD134*地域経済性分析・初期条件!$N$15</f>
        <v>0</v>
      </c>
      <c r="AE145" s="493">
        <f>AE134*地域経済性分析・初期条件!$N$15</f>
        <v>0</v>
      </c>
      <c r="AF145" s="493">
        <f>AF134*地域経済性分析・初期条件!$N$15</f>
        <v>0</v>
      </c>
      <c r="AG145" s="493">
        <f>AG134*地域経済性分析・初期条件!$N$15</f>
        <v>0</v>
      </c>
      <c r="AH145" s="493">
        <f>AH134*地域経済性分析・初期条件!$N$15</f>
        <v>0</v>
      </c>
      <c r="AI145" s="535">
        <f>SUM(D145:N145)</f>
        <v>0</v>
      </c>
      <c r="AJ145" s="535">
        <f t="shared" si="86"/>
        <v>0</v>
      </c>
      <c r="AK145" s="497">
        <f t="shared" si="87"/>
        <v>0</v>
      </c>
    </row>
    <row r="146" spans="1:37" ht="12" thickBot="1" x14ac:dyDescent="0.3">
      <c r="A146" s="684"/>
      <c r="B146" s="685" t="s">
        <v>564</v>
      </c>
      <c r="C146" s="686" t="s">
        <v>33</v>
      </c>
      <c r="D146" s="687">
        <f>D134*地域経済性分析・初期条件!$O$15</f>
        <v>0</v>
      </c>
      <c r="E146" s="687">
        <f>E134*地域経済性分析・初期条件!$O$15</f>
        <v>0</v>
      </c>
      <c r="F146" s="687">
        <f>F134*地域経済性分析・初期条件!$O$15</f>
        <v>0</v>
      </c>
      <c r="G146" s="687">
        <f>G134*地域経済性分析・初期条件!$O$15</f>
        <v>0</v>
      </c>
      <c r="H146" s="687">
        <f>H134*地域経済性分析・初期条件!$O$15</f>
        <v>0</v>
      </c>
      <c r="I146" s="687">
        <f>I134*地域経済性分析・初期条件!$O$15</f>
        <v>0</v>
      </c>
      <c r="J146" s="687">
        <f>J134*地域経済性分析・初期条件!$O$15</f>
        <v>0</v>
      </c>
      <c r="K146" s="687">
        <f>K134*地域経済性分析・初期条件!$O$15</f>
        <v>0</v>
      </c>
      <c r="L146" s="687">
        <f>L134*地域経済性分析・初期条件!$O$15</f>
        <v>0</v>
      </c>
      <c r="M146" s="687">
        <f>M134*地域経済性分析・初期条件!$O$15</f>
        <v>0</v>
      </c>
      <c r="N146" s="687">
        <f>N134*地域経済性分析・初期条件!$O$15</f>
        <v>0</v>
      </c>
      <c r="O146" s="687">
        <f>O134*地域経済性分析・初期条件!$O$15</f>
        <v>0</v>
      </c>
      <c r="P146" s="687">
        <f>P134*地域経済性分析・初期条件!$O$15</f>
        <v>0</v>
      </c>
      <c r="Q146" s="687">
        <f>Q134*地域経済性分析・初期条件!$O$15</f>
        <v>0</v>
      </c>
      <c r="R146" s="687">
        <f>R134*地域経済性分析・初期条件!$O$15</f>
        <v>0</v>
      </c>
      <c r="S146" s="687">
        <f>S134*地域経済性分析・初期条件!$O$15</f>
        <v>0</v>
      </c>
      <c r="T146" s="687">
        <f>T134*地域経済性分析・初期条件!$O$15</f>
        <v>0</v>
      </c>
      <c r="U146" s="687">
        <f>U134*地域経済性分析・初期条件!$O$15</f>
        <v>0</v>
      </c>
      <c r="V146" s="687">
        <f>V134*地域経済性分析・初期条件!$O$15</f>
        <v>0</v>
      </c>
      <c r="W146" s="687">
        <f>W134*地域経済性分析・初期条件!$O$15</f>
        <v>0</v>
      </c>
      <c r="X146" s="687">
        <f>X134*地域経済性分析・初期条件!$O$15</f>
        <v>0</v>
      </c>
      <c r="Y146" s="687">
        <f>Y134*地域経済性分析・初期条件!$O$15</f>
        <v>0</v>
      </c>
      <c r="Z146" s="687">
        <f>Z134*地域経済性分析・初期条件!$O$15</f>
        <v>0</v>
      </c>
      <c r="AA146" s="687">
        <f>AA134*地域経済性分析・初期条件!$O$15</f>
        <v>0</v>
      </c>
      <c r="AB146" s="687">
        <f>AB134*地域経済性分析・初期条件!$O$15</f>
        <v>0</v>
      </c>
      <c r="AC146" s="687">
        <f>AC134*地域経済性分析・初期条件!$O$15</f>
        <v>0</v>
      </c>
      <c r="AD146" s="687">
        <f>AD134*地域経済性分析・初期条件!$O$15</f>
        <v>0</v>
      </c>
      <c r="AE146" s="687">
        <f>AE134*地域経済性分析・初期条件!$O$15</f>
        <v>0</v>
      </c>
      <c r="AF146" s="687">
        <f>AF134*地域経済性分析・初期条件!$O$15</f>
        <v>0</v>
      </c>
      <c r="AG146" s="687">
        <f>AG134*地域経済性分析・初期条件!$O$15</f>
        <v>0</v>
      </c>
      <c r="AH146" s="687">
        <f>AH134*地域経済性分析・初期条件!$O$15</f>
        <v>0</v>
      </c>
      <c r="AI146" s="688">
        <f>SUM(D146:N146)</f>
        <v>0</v>
      </c>
      <c r="AJ146" s="688">
        <f t="shared" si="86"/>
        <v>0</v>
      </c>
      <c r="AK146" s="689">
        <f t="shared" si="87"/>
        <v>0</v>
      </c>
    </row>
    <row r="147" spans="1:37" ht="12" thickTop="1" x14ac:dyDescent="0.25">
      <c r="A147" s="1347" t="s">
        <v>1157</v>
      </c>
      <c r="B147" s="425"/>
      <c r="C147" s="449" t="s">
        <v>1158</v>
      </c>
      <c r="D147" s="493">
        <f>SUM(D107:D108,D111:D118,D121:D122,D125:D132,D135:D136,D139:D146)</f>
        <v>55017141.0993919</v>
      </c>
      <c r="E147" s="493">
        <f t="shared" ref="E147:AK147" si="88">SUM(E107:E108,E111:E118,E121:E122,E125:E132,E135:E136,E139:E146)</f>
        <v>0</v>
      </c>
      <c r="F147" s="493">
        <f t="shared" si="88"/>
        <v>0</v>
      </c>
      <c r="G147" s="493">
        <f t="shared" si="88"/>
        <v>0</v>
      </c>
      <c r="H147" s="493">
        <f t="shared" si="88"/>
        <v>0</v>
      </c>
      <c r="I147" s="493">
        <f t="shared" si="88"/>
        <v>0</v>
      </c>
      <c r="J147" s="493">
        <f t="shared" si="88"/>
        <v>0</v>
      </c>
      <c r="K147" s="493">
        <f t="shared" si="88"/>
        <v>0</v>
      </c>
      <c r="L147" s="493">
        <f t="shared" si="88"/>
        <v>0</v>
      </c>
      <c r="M147" s="493">
        <f t="shared" si="88"/>
        <v>0</v>
      </c>
      <c r="N147" s="493">
        <f t="shared" si="88"/>
        <v>0</v>
      </c>
      <c r="O147" s="493">
        <f t="shared" si="88"/>
        <v>0</v>
      </c>
      <c r="P147" s="493">
        <f t="shared" si="88"/>
        <v>0</v>
      </c>
      <c r="Q147" s="493">
        <f t="shared" si="88"/>
        <v>0</v>
      </c>
      <c r="R147" s="493">
        <f t="shared" si="88"/>
        <v>0</v>
      </c>
      <c r="S147" s="493">
        <f t="shared" si="88"/>
        <v>0</v>
      </c>
      <c r="T147" s="493">
        <f t="shared" si="88"/>
        <v>0</v>
      </c>
      <c r="U147" s="493">
        <f t="shared" si="88"/>
        <v>0</v>
      </c>
      <c r="V147" s="493">
        <f t="shared" si="88"/>
        <v>0</v>
      </c>
      <c r="W147" s="493">
        <f t="shared" si="88"/>
        <v>0</v>
      </c>
      <c r="X147" s="493">
        <f t="shared" si="88"/>
        <v>0</v>
      </c>
      <c r="Y147" s="493">
        <f t="shared" si="88"/>
        <v>0</v>
      </c>
      <c r="Z147" s="493">
        <f t="shared" si="88"/>
        <v>0</v>
      </c>
      <c r="AA147" s="493">
        <f t="shared" si="88"/>
        <v>0</v>
      </c>
      <c r="AB147" s="493">
        <f t="shared" si="88"/>
        <v>0</v>
      </c>
      <c r="AC147" s="493">
        <f t="shared" si="88"/>
        <v>0</v>
      </c>
      <c r="AD147" s="493">
        <f t="shared" si="88"/>
        <v>0</v>
      </c>
      <c r="AE147" s="493">
        <f t="shared" si="88"/>
        <v>0</v>
      </c>
      <c r="AF147" s="493">
        <f t="shared" si="88"/>
        <v>0</v>
      </c>
      <c r="AG147" s="493">
        <f t="shared" si="88"/>
        <v>0</v>
      </c>
      <c r="AH147" s="493">
        <f t="shared" si="88"/>
        <v>0</v>
      </c>
      <c r="AI147" s="535">
        <f t="shared" si="88"/>
        <v>55017141.0993919</v>
      </c>
      <c r="AJ147" s="535">
        <f t="shared" si="88"/>
        <v>55017141.0993919</v>
      </c>
      <c r="AK147" s="497">
        <f t="shared" si="88"/>
        <v>55017141.0993919</v>
      </c>
    </row>
    <row r="148" spans="1:37" ht="11.5" x14ac:dyDescent="0.25">
      <c r="A148" s="1348" t="s">
        <v>1159</v>
      </c>
      <c r="B148" s="1349"/>
      <c r="C148" s="450" t="s">
        <v>33</v>
      </c>
      <c r="D148" s="1350">
        <f>D104*1.1-D147</f>
        <v>164982858.90060812</v>
      </c>
      <c r="E148" s="1350">
        <f t="shared" ref="E148" si="89">E104*1.1-E147</f>
        <v>0</v>
      </c>
      <c r="F148" s="1350">
        <f t="shared" ref="F148" si="90">F104*1.1-F147</f>
        <v>0</v>
      </c>
      <c r="G148" s="1350">
        <f t="shared" ref="G148" si="91">G104*1.1-G147</f>
        <v>0</v>
      </c>
      <c r="H148" s="1350">
        <f t="shared" ref="H148" si="92">H104*1.1-H147</f>
        <v>0</v>
      </c>
      <c r="I148" s="1350">
        <f t="shared" ref="I148" si="93">I104*1.1-I147</f>
        <v>0</v>
      </c>
      <c r="J148" s="1350">
        <f t="shared" ref="J148" si="94">J104*1.1-J147</f>
        <v>0</v>
      </c>
      <c r="K148" s="1350">
        <f t="shared" ref="K148" si="95">K104*1.1-K147</f>
        <v>0</v>
      </c>
      <c r="L148" s="1350">
        <f t="shared" ref="L148" si="96">L104*1.1-L147</f>
        <v>0</v>
      </c>
      <c r="M148" s="1350">
        <f t="shared" ref="M148" si="97">M104*1.1-M147</f>
        <v>0</v>
      </c>
      <c r="N148" s="1350">
        <f t="shared" ref="N148" si="98">N104*1.1-N147</f>
        <v>0</v>
      </c>
      <c r="O148" s="1350">
        <f t="shared" ref="O148" si="99">O104*1.1-O147</f>
        <v>0</v>
      </c>
      <c r="P148" s="1350">
        <f t="shared" ref="P148" si="100">P104*1.1-P147</f>
        <v>0</v>
      </c>
      <c r="Q148" s="1350">
        <f t="shared" ref="Q148" si="101">Q104*1.1-Q147</f>
        <v>0</v>
      </c>
      <c r="R148" s="1350">
        <f t="shared" ref="R148" si="102">R104*1.1-R147</f>
        <v>0</v>
      </c>
      <c r="S148" s="1350">
        <f t="shared" ref="S148" si="103">S104*1.1-S147</f>
        <v>0</v>
      </c>
      <c r="T148" s="1350">
        <f t="shared" ref="T148" si="104">T104*1.1-T147</f>
        <v>0</v>
      </c>
      <c r="U148" s="1350">
        <f t="shared" ref="U148" si="105">U104*1.1-U147</f>
        <v>0</v>
      </c>
      <c r="V148" s="1350">
        <f t="shared" ref="V148" si="106">V104*1.1-V147</f>
        <v>0</v>
      </c>
      <c r="W148" s="1350">
        <f t="shared" ref="W148" si="107">W104*1.1-W147</f>
        <v>0</v>
      </c>
      <c r="X148" s="1350">
        <f t="shared" ref="X148" si="108">X104*1.1-X147</f>
        <v>0</v>
      </c>
      <c r="Y148" s="1350">
        <f t="shared" ref="Y148" si="109">Y104*1.1-Y147</f>
        <v>0</v>
      </c>
      <c r="Z148" s="1350">
        <f t="shared" ref="Z148" si="110">Z104*1.1-Z147</f>
        <v>0</v>
      </c>
      <c r="AA148" s="1350">
        <f t="shared" ref="AA148" si="111">AA104*1.1-AA147</f>
        <v>0</v>
      </c>
      <c r="AB148" s="1350">
        <f t="shared" ref="AB148" si="112">AB104*1.1-AB147</f>
        <v>0</v>
      </c>
      <c r="AC148" s="1350">
        <f t="shared" ref="AC148" si="113">AC104*1.1-AC147</f>
        <v>0</v>
      </c>
      <c r="AD148" s="1350">
        <f t="shared" ref="AD148" si="114">AD104*1.1-AD147</f>
        <v>0</v>
      </c>
      <c r="AE148" s="1350">
        <f t="shared" ref="AE148" si="115">AE104*1.1-AE147</f>
        <v>0</v>
      </c>
      <c r="AF148" s="1350">
        <f t="shared" ref="AF148" si="116">AF104*1.1-AF147</f>
        <v>0</v>
      </c>
      <c r="AG148" s="1350">
        <f t="shared" ref="AG148" si="117">AG104*1.1-AG147</f>
        <v>0</v>
      </c>
      <c r="AH148" s="1350">
        <f t="shared" ref="AH148" si="118">AH104*1.1-AH147</f>
        <v>0</v>
      </c>
      <c r="AI148" s="537">
        <f t="shared" ref="AI148" si="119">AI104*1.1-AI147</f>
        <v>164982858.90060812</v>
      </c>
      <c r="AJ148" s="537">
        <f t="shared" ref="AJ148" si="120">AJ104*1.1-AJ147</f>
        <v>164982858.90060812</v>
      </c>
      <c r="AK148" s="538">
        <f t="shared" ref="AK148" si="121">AK104*1.1-AK147</f>
        <v>164982858.90060812</v>
      </c>
    </row>
    <row r="149" spans="1:37" ht="11.5" x14ac:dyDescent="0.25">
      <c r="A149" s="425" t="str">
        <f>B30</f>
        <v>土木建設工事</v>
      </c>
      <c r="C149" s="448" t="s">
        <v>33</v>
      </c>
      <c r="D149" s="493">
        <f t="shared" ref="D149:AH149" si="122">D30</f>
        <v>200000000</v>
      </c>
      <c r="E149" s="463">
        <f t="shared" si="122"/>
        <v>0</v>
      </c>
      <c r="F149" s="464">
        <f t="shared" si="122"/>
        <v>0</v>
      </c>
      <c r="G149" s="463">
        <f t="shared" si="122"/>
        <v>0</v>
      </c>
      <c r="H149" s="463">
        <f t="shared" si="122"/>
        <v>0</v>
      </c>
      <c r="I149" s="463">
        <f t="shared" si="122"/>
        <v>0</v>
      </c>
      <c r="J149" s="463">
        <f t="shared" si="122"/>
        <v>0</v>
      </c>
      <c r="K149" s="463">
        <f t="shared" si="122"/>
        <v>0</v>
      </c>
      <c r="L149" s="463">
        <f t="shared" si="122"/>
        <v>0</v>
      </c>
      <c r="M149" s="463">
        <f t="shared" si="122"/>
        <v>0</v>
      </c>
      <c r="N149" s="463">
        <f t="shared" si="122"/>
        <v>0</v>
      </c>
      <c r="O149" s="463">
        <f t="shared" si="122"/>
        <v>0</v>
      </c>
      <c r="P149" s="463">
        <f t="shared" si="122"/>
        <v>0</v>
      </c>
      <c r="Q149" s="463">
        <f t="shared" si="122"/>
        <v>0</v>
      </c>
      <c r="R149" s="463">
        <f t="shared" si="122"/>
        <v>0</v>
      </c>
      <c r="S149" s="463">
        <f t="shared" si="122"/>
        <v>0</v>
      </c>
      <c r="T149" s="463">
        <f t="shared" si="122"/>
        <v>0</v>
      </c>
      <c r="U149" s="463">
        <f t="shared" si="122"/>
        <v>0</v>
      </c>
      <c r="V149" s="463">
        <f t="shared" si="122"/>
        <v>0</v>
      </c>
      <c r="W149" s="463">
        <f t="shared" si="122"/>
        <v>0</v>
      </c>
      <c r="X149" s="463">
        <f t="shared" si="122"/>
        <v>0</v>
      </c>
      <c r="Y149" s="463">
        <f t="shared" si="122"/>
        <v>0</v>
      </c>
      <c r="Z149" s="463">
        <f t="shared" si="122"/>
        <v>0</v>
      </c>
      <c r="AA149" s="463">
        <f t="shared" si="122"/>
        <v>0</v>
      </c>
      <c r="AB149" s="463">
        <f t="shared" si="122"/>
        <v>0</v>
      </c>
      <c r="AC149" s="463">
        <f t="shared" si="122"/>
        <v>0</v>
      </c>
      <c r="AD149" s="463">
        <f t="shared" si="122"/>
        <v>0</v>
      </c>
      <c r="AE149" s="463">
        <f t="shared" si="122"/>
        <v>0</v>
      </c>
      <c r="AF149" s="463">
        <f t="shared" si="122"/>
        <v>0</v>
      </c>
      <c r="AG149" s="463">
        <f t="shared" si="122"/>
        <v>0</v>
      </c>
      <c r="AH149" s="463">
        <f t="shared" si="122"/>
        <v>0</v>
      </c>
      <c r="AI149" s="535">
        <f>SUM(D149:N149)</f>
        <v>200000000</v>
      </c>
      <c r="AJ149" s="535">
        <f>SUM(D149:X149)</f>
        <v>200000000</v>
      </c>
      <c r="AK149" s="497">
        <f>SUM(D149:AH149)</f>
        <v>200000000</v>
      </c>
    </row>
    <row r="150" spans="1:37" ht="11.5" x14ac:dyDescent="0.25">
      <c r="A150" s="487" t="str">
        <f>地域経済性分析・初期条件!$G$17</f>
        <v>建設業</v>
      </c>
      <c r="C150" s="449"/>
      <c r="D150" s="493"/>
      <c r="E150" s="463"/>
      <c r="F150" s="464"/>
      <c r="G150" s="463"/>
      <c r="H150" s="463"/>
      <c r="I150" s="463"/>
      <c r="J150" s="463"/>
      <c r="K150" s="463"/>
      <c r="L150" s="463"/>
      <c r="M150" s="463"/>
      <c r="N150" s="463"/>
      <c r="O150" s="463"/>
      <c r="P150" s="463"/>
      <c r="Q150" s="463"/>
      <c r="R150" s="463"/>
      <c r="S150" s="463"/>
      <c r="T150" s="463"/>
      <c r="U150" s="463"/>
      <c r="V150" s="463"/>
      <c r="W150" s="463"/>
      <c r="X150" s="463"/>
      <c r="Y150" s="463"/>
      <c r="Z150" s="463"/>
      <c r="AA150" s="463"/>
      <c r="AB150" s="463"/>
      <c r="AC150" s="463"/>
      <c r="AD150" s="463"/>
      <c r="AE150" s="463"/>
      <c r="AF150" s="463"/>
      <c r="AG150" s="463"/>
      <c r="AH150" s="463"/>
      <c r="AI150" s="535"/>
      <c r="AJ150" s="535"/>
      <c r="AK150" s="497"/>
    </row>
    <row r="151" spans="1:37" ht="11.5" x14ac:dyDescent="0.25">
      <c r="A151" s="533" t="str">
        <f>A150&amp;B151</f>
        <v>建設業売上（税別）</v>
      </c>
      <c r="B151" s="425" t="s">
        <v>1166</v>
      </c>
      <c r="C151" s="448" t="s">
        <v>33</v>
      </c>
      <c r="D151" s="493">
        <f>D149*地域経済性分析・初期条件!$F$17</f>
        <v>100000000</v>
      </c>
      <c r="E151" s="493">
        <f>E149*地域経済性分析・初期条件!$F$17</f>
        <v>0</v>
      </c>
      <c r="F151" s="493">
        <f>F149*地域経済性分析・初期条件!$F$17</f>
        <v>0</v>
      </c>
      <c r="G151" s="493">
        <f>G149*地域経済性分析・初期条件!$F$17</f>
        <v>0</v>
      </c>
      <c r="H151" s="493">
        <f>H149*地域経済性分析・初期条件!$F$17</f>
        <v>0</v>
      </c>
      <c r="I151" s="493">
        <f>I149*地域経済性分析・初期条件!$F$17</f>
        <v>0</v>
      </c>
      <c r="J151" s="493">
        <f>J149*地域経済性分析・初期条件!$F$17</f>
        <v>0</v>
      </c>
      <c r="K151" s="493">
        <f>K149*地域経済性分析・初期条件!$F$17</f>
        <v>0</v>
      </c>
      <c r="L151" s="493">
        <f>L149*地域経済性分析・初期条件!$F$17</f>
        <v>0</v>
      </c>
      <c r="M151" s="493">
        <f>M149*地域経済性分析・初期条件!$F$17</f>
        <v>0</v>
      </c>
      <c r="N151" s="493">
        <f>N149*地域経済性分析・初期条件!$F$17</f>
        <v>0</v>
      </c>
      <c r="O151" s="493">
        <f>O149*地域経済性分析・初期条件!$F$17</f>
        <v>0</v>
      </c>
      <c r="P151" s="493">
        <f>P149*地域経済性分析・初期条件!$F$17</f>
        <v>0</v>
      </c>
      <c r="Q151" s="493">
        <f>Q149*地域経済性分析・初期条件!$F$17</f>
        <v>0</v>
      </c>
      <c r="R151" s="493">
        <f>R149*地域経済性分析・初期条件!$F$17</f>
        <v>0</v>
      </c>
      <c r="S151" s="493">
        <f>S149*地域経済性分析・初期条件!$F$17</f>
        <v>0</v>
      </c>
      <c r="T151" s="493">
        <f>T149*地域経済性分析・初期条件!$F$17</f>
        <v>0</v>
      </c>
      <c r="U151" s="493">
        <f>U149*地域経済性分析・初期条件!$F$17</f>
        <v>0</v>
      </c>
      <c r="V151" s="493">
        <f>V149*地域経済性分析・初期条件!$F$17</f>
        <v>0</v>
      </c>
      <c r="W151" s="493">
        <f>W149*地域経済性分析・初期条件!$F$17</f>
        <v>0</v>
      </c>
      <c r="X151" s="493">
        <f>X149*地域経済性分析・初期条件!$F$17</f>
        <v>0</v>
      </c>
      <c r="Y151" s="493">
        <f>Y149*地域経済性分析・初期条件!$F$17</f>
        <v>0</v>
      </c>
      <c r="Z151" s="493">
        <f>Z149*地域経済性分析・初期条件!$F$17</f>
        <v>0</v>
      </c>
      <c r="AA151" s="493">
        <f>AA149*地域経済性分析・初期条件!$F$17</f>
        <v>0</v>
      </c>
      <c r="AB151" s="493">
        <f>AB149*地域経済性分析・初期条件!$F$17</f>
        <v>0</v>
      </c>
      <c r="AC151" s="493">
        <f>AC149*地域経済性分析・初期条件!$F$17</f>
        <v>0</v>
      </c>
      <c r="AD151" s="493">
        <f>AD149*地域経済性分析・初期条件!$F$17</f>
        <v>0</v>
      </c>
      <c r="AE151" s="493">
        <f>AE149*地域経済性分析・初期条件!$F$17</f>
        <v>0</v>
      </c>
      <c r="AF151" s="493">
        <f>AF149*地域経済性分析・初期条件!$F$17</f>
        <v>0</v>
      </c>
      <c r="AG151" s="493">
        <f>AG149*地域経済性分析・初期条件!$F$17</f>
        <v>0</v>
      </c>
      <c r="AH151" s="493">
        <f>AH149*地域経済性分析・初期条件!$F$17</f>
        <v>0</v>
      </c>
      <c r="AI151" s="535">
        <f t="shared" ref="AI151:AI159" si="123">SUM(D151:N151)</f>
        <v>100000000</v>
      </c>
      <c r="AJ151" s="535">
        <f t="shared" ref="AJ151:AJ159" si="124">SUM(D151:X151)</f>
        <v>100000000</v>
      </c>
      <c r="AK151" s="497">
        <f t="shared" ref="AK151:AK159" si="125">SUM(D151:AH151)</f>
        <v>100000000</v>
      </c>
    </row>
    <row r="152" spans="1:37" ht="11.5" x14ac:dyDescent="0.25">
      <c r="A152" s="533" t="str">
        <f>A150&amp;B152</f>
        <v>建設業消費税（都道府県）</v>
      </c>
      <c r="B152" s="425" t="s">
        <v>270</v>
      </c>
      <c r="C152" s="448" t="s">
        <v>33</v>
      </c>
      <c r="D152" s="493">
        <f>D151*波及効果シート!$D$72</f>
        <v>1100000</v>
      </c>
      <c r="E152" s="493">
        <f>E151*波及効果シート!$D$72</f>
        <v>0</v>
      </c>
      <c r="F152" s="493">
        <f>F151*波及効果シート!$D$72</f>
        <v>0</v>
      </c>
      <c r="G152" s="493">
        <f>G151*波及効果シート!$D$72</f>
        <v>0</v>
      </c>
      <c r="H152" s="493">
        <f>H151*波及効果シート!$D$72</f>
        <v>0</v>
      </c>
      <c r="I152" s="493">
        <f>I151*波及効果シート!$D$72</f>
        <v>0</v>
      </c>
      <c r="J152" s="493">
        <f>J151*波及効果シート!$D$72</f>
        <v>0</v>
      </c>
      <c r="K152" s="493">
        <f>K151*波及効果シート!$D$72</f>
        <v>0</v>
      </c>
      <c r="L152" s="493">
        <f>L151*波及効果シート!$D$72</f>
        <v>0</v>
      </c>
      <c r="M152" s="493">
        <f>M151*波及効果シート!$D$72</f>
        <v>0</v>
      </c>
      <c r="N152" s="493">
        <f>N151*波及効果シート!$D$72</f>
        <v>0</v>
      </c>
      <c r="O152" s="493">
        <f>O151*波及効果シート!$D$72</f>
        <v>0</v>
      </c>
      <c r="P152" s="493">
        <f>P151*波及効果シート!$D$72</f>
        <v>0</v>
      </c>
      <c r="Q152" s="493">
        <f>Q151*波及効果シート!$D$72</f>
        <v>0</v>
      </c>
      <c r="R152" s="493">
        <f>R151*波及効果シート!$D$72</f>
        <v>0</v>
      </c>
      <c r="S152" s="493">
        <f>S151*波及効果シート!$D$72</f>
        <v>0</v>
      </c>
      <c r="T152" s="493">
        <f>T151*波及効果シート!$D$72</f>
        <v>0</v>
      </c>
      <c r="U152" s="493">
        <f>U151*波及効果シート!$D$72</f>
        <v>0</v>
      </c>
      <c r="V152" s="493">
        <f>V151*波及効果シート!$D$72</f>
        <v>0</v>
      </c>
      <c r="W152" s="493">
        <f>W151*波及効果シート!$D$72</f>
        <v>0</v>
      </c>
      <c r="X152" s="493">
        <f>X151*波及効果シート!$D$72</f>
        <v>0</v>
      </c>
      <c r="Y152" s="493">
        <f>Y151*波及効果シート!$D$72</f>
        <v>0</v>
      </c>
      <c r="Z152" s="493">
        <f>Z151*波及効果シート!$D$72</f>
        <v>0</v>
      </c>
      <c r="AA152" s="493">
        <f>AA151*波及効果シート!$D$72</f>
        <v>0</v>
      </c>
      <c r="AB152" s="493">
        <f>AB151*波及効果シート!$D$72</f>
        <v>0</v>
      </c>
      <c r="AC152" s="493">
        <f>AC151*波及効果シート!$D$72</f>
        <v>0</v>
      </c>
      <c r="AD152" s="493">
        <f>AD151*波及効果シート!$D$72</f>
        <v>0</v>
      </c>
      <c r="AE152" s="493">
        <f>AE151*波及効果シート!$D$72</f>
        <v>0</v>
      </c>
      <c r="AF152" s="493">
        <f>AF151*波及効果シート!$D$72</f>
        <v>0</v>
      </c>
      <c r="AG152" s="493">
        <f>AG151*波及効果シート!$D$72</f>
        <v>0</v>
      </c>
      <c r="AH152" s="493">
        <f>AH151*波及効果シート!$D$72</f>
        <v>0</v>
      </c>
      <c r="AI152" s="535">
        <f t="shared" si="123"/>
        <v>1100000</v>
      </c>
      <c r="AJ152" s="535">
        <f t="shared" si="124"/>
        <v>1100000</v>
      </c>
      <c r="AK152" s="497">
        <f t="shared" si="125"/>
        <v>1100000</v>
      </c>
    </row>
    <row r="153" spans="1:37" ht="11.5" x14ac:dyDescent="0.25">
      <c r="A153" s="533" t="str">
        <f>A150&amp;B153</f>
        <v>建設業消費税（市町村）</v>
      </c>
      <c r="B153" s="425" t="s">
        <v>1156</v>
      </c>
      <c r="C153" s="449" t="s">
        <v>33</v>
      </c>
      <c r="D153" s="493">
        <f>D151*波及効果シート!$D$74</f>
        <v>1100000</v>
      </c>
      <c r="E153" s="493">
        <f>E151*波及効果シート!$D$74</f>
        <v>0</v>
      </c>
      <c r="F153" s="493">
        <f>F151*波及効果シート!$D$74</f>
        <v>0</v>
      </c>
      <c r="G153" s="493">
        <f>G151*波及効果シート!$D$74</f>
        <v>0</v>
      </c>
      <c r="H153" s="493">
        <f>H151*波及効果シート!$D$74</f>
        <v>0</v>
      </c>
      <c r="I153" s="493">
        <f>I151*波及効果シート!$D$74</f>
        <v>0</v>
      </c>
      <c r="J153" s="493">
        <f>J151*波及効果シート!$D$74</f>
        <v>0</v>
      </c>
      <c r="K153" s="493">
        <f>K151*波及効果シート!$D$74</f>
        <v>0</v>
      </c>
      <c r="L153" s="493">
        <f>L151*波及効果シート!$D$74</f>
        <v>0</v>
      </c>
      <c r="M153" s="493">
        <f>M151*波及効果シート!$D$74</f>
        <v>0</v>
      </c>
      <c r="N153" s="493">
        <f>N151*波及効果シート!$D$74</f>
        <v>0</v>
      </c>
      <c r="O153" s="493">
        <f>O151*波及効果シート!$D$74</f>
        <v>0</v>
      </c>
      <c r="P153" s="493">
        <f>P151*波及効果シート!$D$74</f>
        <v>0</v>
      </c>
      <c r="Q153" s="493">
        <f>Q151*波及効果シート!$D$74</f>
        <v>0</v>
      </c>
      <c r="R153" s="493">
        <f>R151*波及効果シート!$D$74</f>
        <v>0</v>
      </c>
      <c r="S153" s="493">
        <f>S151*波及効果シート!$D$74</f>
        <v>0</v>
      </c>
      <c r="T153" s="493">
        <f>T151*波及効果シート!$D$74</f>
        <v>0</v>
      </c>
      <c r="U153" s="493">
        <f>U151*波及効果シート!$D$74</f>
        <v>0</v>
      </c>
      <c r="V153" s="493">
        <f>V151*波及効果シート!$D$74</f>
        <v>0</v>
      </c>
      <c r="W153" s="493">
        <f>W151*波及効果シート!$D$74</f>
        <v>0</v>
      </c>
      <c r="X153" s="493">
        <f>X151*波及効果シート!$D$74</f>
        <v>0</v>
      </c>
      <c r="Y153" s="493">
        <f>Y151*波及効果シート!$D$74</f>
        <v>0</v>
      </c>
      <c r="Z153" s="493">
        <f>Z151*波及効果シート!$D$74</f>
        <v>0</v>
      </c>
      <c r="AA153" s="493">
        <f>AA151*波及効果シート!$D$74</f>
        <v>0</v>
      </c>
      <c r="AB153" s="493">
        <f>AB151*波及効果シート!$D$74</f>
        <v>0</v>
      </c>
      <c r="AC153" s="493">
        <f>AC151*波及効果シート!$D$74</f>
        <v>0</v>
      </c>
      <c r="AD153" s="493">
        <f>AD151*波及効果シート!$D$74</f>
        <v>0</v>
      </c>
      <c r="AE153" s="493">
        <f>AE151*波及効果シート!$D$74</f>
        <v>0</v>
      </c>
      <c r="AF153" s="493">
        <f>AF151*波及効果シート!$D$74</f>
        <v>0</v>
      </c>
      <c r="AG153" s="493">
        <f>AG151*波及効果シート!$D$74</f>
        <v>0</v>
      </c>
      <c r="AH153" s="493">
        <f>AH151*波及効果シート!$D$74</f>
        <v>0</v>
      </c>
      <c r="AI153" s="535">
        <f t="shared" si="123"/>
        <v>1100000</v>
      </c>
      <c r="AJ153" s="535">
        <f t="shared" si="124"/>
        <v>1100000</v>
      </c>
      <c r="AK153" s="497">
        <f t="shared" si="125"/>
        <v>1100000</v>
      </c>
    </row>
    <row r="154" spans="1:37" ht="11.5" x14ac:dyDescent="0.25">
      <c r="A154" s="533" t="str">
        <f>A150&amp;B154</f>
        <v>建設業所得税（国税）</v>
      </c>
      <c r="B154" s="425" t="s">
        <v>577</v>
      </c>
      <c r="C154" s="449" t="s">
        <v>33</v>
      </c>
      <c r="D154" s="493">
        <f>D151*地域経済性分析・初期条件!$P$17</f>
        <v>2844260.4866958475</v>
      </c>
      <c r="E154" s="493">
        <f>E151*地域経済性分析・初期条件!$P$17</f>
        <v>0</v>
      </c>
      <c r="F154" s="493">
        <f>F151*地域経済性分析・初期条件!$P$17</f>
        <v>0</v>
      </c>
      <c r="G154" s="493">
        <f>G151*地域経済性分析・初期条件!$P$17</f>
        <v>0</v>
      </c>
      <c r="H154" s="493">
        <f>H151*地域経済性分析・初期条件!$P$17</f>
        <v>0</v>
      </c>
      <c r="I154" s="493">
        <f>I151*地域経済性分析・初期条件!$P$17</f>
        <v>0</v>
      </c>
      <c r="J154" s="493">
        <f>J151*地域経済性分析・初期条件!$P$17</f>
        <v>0</v>
      </c>
      <c r="K154" s="493">
        <f>K151*地域経済性分析・初期条件!$P$17</f>
        <v>0</v>
      </c>
      <c r="L154" s="493">
        <f>L151*地域経済性分析・初期条件!$P$17</f>
        <v>0</v>
      </c>
      <c r="M154" s="493">
        <f>M151*地域経済性分析・初期条件!$P$17</f>
        <v>0</v>
      </c>
      <c r="N154" s="493">
        <f>N151*地域経済性分析・初期条件!$P$17</f>
        <v>0</v>
      </c>
      <c r="O154" s="493">
        <f>O151*地域経済性分析・初期条件!$P$17</f>
        <v>0</v>
      </c>
      <c r="P154" s="493">
        <f>P151*地域経済性分析・初期条件!$P$17</f>
        <v>0</v>
      </c>
      <c r="Q154" s="493">
        <f>Q151*地域経済性分析・初期条件!$P$17</f>
        <v>0</v>
      </c>
      <c r="R154" s="493">
        <f>R151*地域経済性分析・初期条件!$P$17</f>
        <v>0</v>
      </c>
      <c r="S154" s="493">
        <f>S151*地域経済性分析・初期条件!$P$17</f>
        <v>0</v>
      </c>
      <c r="T154" s="493">
        <f>T151*地域経済性分析・初期条件!$P$17</f>
        <v>0</v>
      </c>
      <c r="U154" s="493">
        <f>U151*地域経済性分析・初期条件!$P$17</f>
        <v>0</v>
      </c>
      <c r="V154" s="493">
        <f>V151*地域経済性分析・初期条件!$P$17</f>
        <v>0</v>
      </c>
      <c r="W154" s="493">
        <f>W151*地域経済性分析・初期条件!$P$17</f>
        <v>0</v>
      </c>
      <c r="X154" s="493">
        <f>X151*地域経済性分析・初期条件!$P$17</f>
        <v>0</v>
      </c>
      <c r="Y154" s="493">
        <f>Y151*地域経済性分析・初期条件!$P$17</f>
        <v>0</v>
      </c>
      <c r="Z154" s="493">
        <f>Z151*地域経済性分析・初期条件!$P$17</f>
        <v>0</v>
      </c>
      <c r="AA154" s="493">
        <f>AA151*地域経済性分析・初期条件!$P$17</f>
        <v>0</v>
      </c>
      <c r="AB154" s="493">
        <f>AB151*地域経済性分析・初期条件!$P$17</f>
        <v>0</v>
      </c>
      <c r="AC154" s="493">
        <f>AC151*地域経済性分析・初期条件!$P$17</f>
        <v>0</v>
      </c>
      <c r="AD154" s="493">
        <f>AD151*地域経済性分析・初期条件!$P$17</f>
        <v>0</v>
      </c>
      <c r="AE154" s="493">
        <f>AE151*地域経済性分析・初期条件!$P$17</f>
        <v>0</v>
      </c>
      <c r="AF154" s="493">
        <f>AF151*地域経済性分析・初期条件!$P$17</f>
        <v>0</v>
      </c>
      <c r="AG154" s="493">
        <f>AG151*地域経済性分析・初期条件!$P$17</f>
        <v>0</v>
      </c>
      <c r="AH154" s="493">
        <f>AH151*地域経済性分析・初期条件!$P$17</f>
        <v>0</v>
      </c>
      <c r="AI154" s="535">
        <f t="shared" si="123"/>
        <v>2844260.4866958475</v>
      </c>
      <c r="AJ154" s="535">
        <f t="shared" si="124"/>
        <v>2844260.4866958475</v>
      </c>
      <c r="AK154" s="497">
        <f t="shared" si="125"/>
        <v>2844260.4866958475</v>
      </c>
    </row>
    <row r="155" spans="1:37" ht="11.5" x14ac:dyDescent="0.25">
      <c r="A155" s="533" t="str">
        <f>A150&amp;B155</f>
        <v>建設業法人税（国税）</v>
      </c>
      <c r="B155" s="425" t="s">
        <v>576</v>
      </c>
      <c r="C155" s="449" t="s">
        <v>33</v>
      </c>
      <c r="D155" s="493">
        <f>D151*地域経済性分析・初期条件!$Q$17</f>
        <v>665535.21036394569</v>
      </c>
      <c r="E155" s="493">
        <f>E151*地域経済性分析・初期条件!$Q$17</f>
        <v>0</v>
      </c>
      <c r="F155" s="493">
        <f>F151*地域経済性分析・初期条件!$Q$17</f>
        <v>0</v>
      </c>
      <c r="G155" s="493">
        <f>G151*地域経済性分析・初期条件!$Q$17</f>
        <v>0</v>
      </c>
      <c r="H155" s="493">
        <f>H151*地域経済性分析・初期条件!$Q$17</f>
        <v>0</v>
      </c>
      <c r="I155" s="493">
        <f>I151*地域経済性分析・初期条件!$Q$17</f>
        <v>0</v>
      </c>
      <c r="J155" s="493">
        <f>J151*地域経済性分析・初期条件!$Q$17</f>
        <v>0</v>
      </c>
      <c r="K155" s="493">
        <f>K151*地域経済性分析・初期条件!$Q$17</f>
        <v>0</v>
      </c>
      <c r="L155" s="493">
        <f>L151*地域経済性分析・初期条件!$Q$17</f>
        <v>0</v>
      </c>
      <c r="M155" s="493">
        <f>M151*地域経済性分析・初期条件!$Q$17</f>
        <v>0</v>
      </c>
      <c r="N155" s="493">
        <f>N151*地域経済性分析・初期条件!$Q$17</f>
        <v>0</v>
      </c>
      <c r="O155" s="493">
        <f>O151*地域経済性分析・初期条件!$Q$17</f>
        <v>0</v>
      </c>
      <c r="P155" s="493">
        <f>P151*地域経済性分析・初期条件!$Q$17</f>
        <v>0</v>
      </c>
      <c r="Q155" s="493">
        <f>Q151*地域経済性分析・初期条件!$Q$17</f>
        <v>0</v>
      </c>
      <c r="R155" s="493">
        <f>R151*地域経済性分析・初期条件!$Q$17</f>
        <v>0</v>
      </c>
      <c r="S155" s="493">
        <f>S151*地域経済性分析・初期条件!$Q$17</f>
        <v>0</v>
      </c>
      <c r="T155" s="493">
        <f>T151*地域経済性分析・初期条件!$Q$17</f>
        <v>0</v>
      </c>
      <c r="U155" s="493">
        <f>U151*地域経済性分析・初期条件!$Q$17</f>
        <v>0</v>
      </c>
      <c r="V155" s="493">
        <f>V151*地域経済性分析・初期条件!$Q$17</f>
        <v>0</v>
      </c>
      <c r="W155" s="493">
        <f>W151*地域経済性分析・初期条件!$Q$17</f>
        <v>0</v>
      </c>
      <c r="X155" s="493">
        <f>X151*地域経済性分析・初期条件!$Q$17</f>
        <v>0</v>
      </c>
      <c r="Y155" s="493">
        <f>Y151*地域経済性分析・初期条件!$Q$17</f>
        <v>0</v>
      </c>
      <c r="Z155" s="493">
        <f>Z151*地域経済性分析・初期条件!$Q$17</f>
        <v>0</v>
      </c>
      <c r="AA155" s="493">
        <f>AA151*地域経済性分析・初期条件!$Q$17</f>
        <v>0</v>
      </c>
      <c r="AB155" s="493">
        <f>AB151*地域経済性分析・初期条件!$Q$17</f>
        <v>0</v>
      </c>
      <c r="AC155" s="493">
        <f>AC151*地域経済性分析・初期条件!$Q$17</f>
        <v>0</v>
      </c>
      <c r="AD155" s="493">
        <f>AD151*地域経済性分析・初期条件!$Q$17</f>
        <v>0</v>
      </c>
      <c r="AE155" s="493">
        <f>AE151*地域経済性分析・初期条件!$Q$17</f>
        <v>0</v>
      </c>
      <c r="AF155" s="493">
        <f>AF151*地域経済性分析・初期条件!$Q$17</f>
        <v>0</v>
      </c>
      <c r="AG155" s="493">
        <f>AG151*地域経済性分析・初期条件!$Q$17</f>
        <v>0</v>
      </c>
      <c r="AH155" s="493">
        <f>AH151*地域経済性分析・初期条件!$Q$17</f>
        <v>0</v>
      </c>
      <c r="AI155" s="535">
        <f t="shared" si="123"/>
        <v>665535.21036394569</v>
      </c>
      <c r="AJ155" s="535">
        <f t="shared" si="124"/>
        <v>665535.21036394569</v>
      </c>
      <c r="AK155" s="497">
        <f t="shared" si="125"/>
        <v>665535.21036394569</v>
      </c>
    </row>
    <row r="156" spans="1:37" ht="11.5" x14ac:dyDescent="0.25">
      <c r="A156" s="533" t="str">
        <f>A150&amp;B156</f>
        <v>建設業従業員の可処分所得（一次）</v>
      </c>
      <c r="B156" s="425" t="s">
        <v>556</v>
      </c>
      <c r="C156" s="448" t="s">
        <v>33</v>
      </c>
      <c r="D156" s="493">
        <f>D151*地域経済性分析・初期条件!$H$17</f>
        <v>9920565.5033108201</v>
      </c>
      <c r="E156" s="493">
        <f>E151*地域経済性分析・初期条件!$H$17</f>
        <v>0</v>
      </c>
      <c r="F156" s="493">
        <f>F151*地域経済性分析・初期条件!$H$17</f>
        <v>0</v>
      </c>
      <c r="G156" s="493">
        <f>G151*地域経済性分析・初期条件!$H$17</f>
        <v>0</v>
      </c>
      <c r="H156" s="493">
        <f>H151*地域経済性分析・初期条件!$H$17</f>
        <v>0</v>
      </c>
      <c r="I156" s="493">
        <f>I151*地域経済性分析・初期条件!$H$17</f>
        <v>0</v>
      </c>
      <c r="J156" s="493">
        <f>J151*地域経済性分析・初期条件!$H$17</f>
        <v>0</v>
      </c>
      <c r="K156" s="493">
        <f>K151*地域経済性分析・初期条件!$H$17</f>
        <v>0</v>
      </c>
      <c r="L156" s="493">
        <f>L151*地域経済性分析・初期条件!$H$17</f>
        <v>0</v>
      </c>
      <c r="M156" s="493">
        <f>M151*地域経済性分析・初期条件!$H$17</f>
        <v>0</v>
      </c>
      <c r="N156" s="493">
        <f>N151*地域経済性分析・初期条件!$H$17</f>
        <v>0</v>
      </c>
      <c r="O156" s="493">
        <f>O151*地域経済性分析・初期条件!$H$17</f>
        <v>0</v>
      </c>
      <c r="P156" s="493">
        <f>P151*地域経済性分析・初期条件!$H$17</f>
        <v>0</v>
      </c>
      <c r="Q156" s="493">
        <f>Q151*地域経済性分析・初期条件!$H$17</f>
        <v>0</v>
      </c>
      <c r="R156" s="493">
        <f>R151*地域経済性分析・初期条件!$H$17</f>
        <v>0</v>
      </c>
      <c r="S156" s="493">
        <f>S151*地域経済性分析・初期条件!$H$17</f>
        <v>0</v>
      </c>
      <c r="T156" s="493">
        <f>T151*地域経済性分析・初期条件!$H$17</f>
        <v>0</v>
      </c>
      <c r="U156" s="493">
        <f>U151*地域経済性分析・初期条件!$H$17</f>
        <v>0</v>
      </c>
      <c r="V156" s="493">
        <f>V151*地域経済性分析・初期条件!$H$17</f>
        <v>0</v>
      </c>
      <c r="W156" s="493">
        <f>W151*地域経済性分析・初期条件!$H$17</f>
        <v>0</v>
      </c>
      <c r="X156" s="493">
        <f>X151*地域経済性分析・初期条件!$H$17</f>
        <v>0</v>
      </c>
      <c r="Y156" s="493">
        <f>Y151*地域経済性分析・初期条件!$H$17</f>
        <v>0</v>
      </c>
      <c r="Z156" s="493">
        <f>Z151*地域経済性分析・初期条件!$H$17</f>
        <v>0</v>
      </c>
      <c r="AA156" s="493">
        <f>AA151*地域経済性分析・初期条件!$H$17</f>
        <v>0</v>
      </c>
      <c r="AB156" s="493">
        <f>AB151*地域経済性分析・初期条件!$H$17</f>
        <v>0</v>
      </c>
      <c r="AC156" s="493">
        <f>AC151*地域経済性分析・初期条件!$H$17</f>
        <v>0</v>
      </c>
      <c r="AD156" s="493">
        <f>AD151*地域経済性分析・初期条件!$H$17</f>
        <v>0</v>
      </c>
      <c r="AE156" s="493">
        <f>AE151*地域経済性分析・初期条件!$H$17</f>
        <v>0</v>
      </c>
      <c r="AF156" s="493">
        <f>AF151*地域経済性分析・初期条件!$H$17</f>
        <v>0</v>
      </c>
      <c r="AG156" s="493">
        <f>AG151*地域経済性分析・初期条件!$H$17</f>
        <v>0</v>
      </c>
      <c r="AH156" s="493">
        <f>AH151*地域経済性分析・初期条件!$H$17</f>
        <v>0</v>
      </c>
      <c r="AI156" s="535">
        <f t="shared" si="123"/>
        <v>9920565.5033108201</v>
      </c>
      <c r="AJ156" s="535">
        <f t="shared" si="124"/>
        <v>9920565.5033108201</v>
      </c>
      <c r="AK156" s="497">
        <f t="shared" si="125"/>
        <v>9920565.5033108201</v>
      </c>
    </row>
    <row r="157" spans="1:37" ht="11.5" x14ac:dyDescent="0.25">
      <c r="A157" s="533" t="str">
        <f>A150&amp;B157</f>
        <v>建設業企業の税引後利益（一次）</v>
      </c>
      <c r="B157" s="425" t="s">
        <v>557</v>
      </c>
      <c r="C157" s="448" t="s">
        <v>33</v>
      </c>
      <c r="D157" s="493">
        <f>D151*地域経済性分析・初期条件!$I$17</f>
        <v>3287000.036265471</v>
      </c>
      <c r="E157" s="493">
        <f>E151*地域経済性分析・初期条件!$I$17</f>
        <v>0</v>
      </c>
      <c r="F157" s="493">
        <f>F151*地域経済性分析・初期条件!$I$17</f>
        <v>0</v>
      </c>
      <c r="G157" s="493">
        <f>G151*地域経済性分析・初期条件!$I$17</f>
        <v>0</v>
      </c>
      <c r="H157" s="493">
        <f>H151*地域経済性分析・初期条件!$I$17</f>
        <v>0</v>
      </c>
      <c r="I157" s="493">
        <f>I151*地域経済性分析・初期条件!$I$17</f>
        <v>0</v>
      </c>
      <c r="J157" s="493">
        <f>J151*地域経済性分析・初期条件!$I$17</f>
        <v>0</v>
      </c>
      <c r="K157" s="493">
        <f>K151*地域経済性分析・初期条件!$I$17</f>
        <v>0</v>
      </c>
      <c r="L157" s="493">
        <f>L151*地域経済性分析・初期条件!$I$17</f>
        <v>0</v>
      </c>
      <c r="M157" s="493">
        <f>M151*地域経済性分析・初期条件!$I$17</f>
        <v>0</v>
      </c>
      <c r="N157" s="493">
        <f>N151*地域経済性分析・初期条件!$I$17</f>
        <v>0</v>
      </c>
      <c r="O157" s="493">
        <f>O151*地域経済性分析・初期条件!$I$17</f>
        <v>0</v>
      </c>
      <c r="P157" s="493">
        <f>P151*地域経済性分析・初期条件!$I$17</f>
        <v>0</v>
      </c>
      <c r="Q157" s="493">
        <f>Q151*地域経済性分析・初期条件!$I$17</f>
        <v>0</v>
      </c>
      <c r="R157" s="493">
        <f>R151*地域経済性分析・初期条件!$I$17</f>
        <v>0</v>
      </c>
      <c r="S157" s="493">
        <f>S151*地域経済性分析・初期条件!$I$17</f>
        <v>0</v>
      </c>
      <c r="T157" s="493">
        <f>T151*地域経済性分析・初期条件!$I$17</f>
        <v>0</v>
      </c>
      <c r="U157" s="493">
        <f>U151*地域経済性分析・初期条件!$I$17</f>
        <v>0</v>
      </c>
      <c r="V157" s="493">
        <f>V151*地域経済性分析・初期条件!$I$17</f>
        <v>0</v>
      </c>
      <c r="W157" s="493">
        <f>W151*地域経済性分析・初期条件!$I$17</f>
        <v>0</v>
      </c>
      <c r="X157" s="493">
        <f>X151*地域経済性分析・初期条件!$I$17</f>
        <v>0</v>
      </c>
      <c r="Y157" s="493">
        <f>Y151*地域経済性分析・初期条件!$I$17</f>
        <v>0</v>
      </c>
      <c r="Z157" s="493">
        <f>Z151*地域経済性分析・初期条件!$I$17</f>
        <v>0</v>
      </c>
      <c r="AA157" s="493">
        <f>AA151*地域経済性分析・初期条件!$I$17</f>
        <v>0</v>
      </c>
      <c r="AB157" s="493">
        <f>AB151*地域経済性分析・初期条件!$I$17</f>
        <v>0</v>
      </c>
      <c r="AC157" s="493">
        <f>AC151*地域経済性分析・初期条件!$I$17</f>
        <v>0</v>
      </c>
      <c r="AD157" s="493">
        <f>AD151*地域経済性分析・初期条件!$I$17</f>
        <v>0</v>
      </c>
      <c r="AE157" s="493">
        <f>AE151*地域経済性分析・初期条件!$I$17</f>
        <v>0</v>
      </c>
      <c r="AF157" s="493">
        <f>AF151*地域経済性分析・初期条件!$I$17</f>
        <v>0</v>
      </c>
      <c r="AG157" s="493">
        <f>AG151*地域経済性分析・初期条件!$I$17</f>
        <v>0</v>
      </c>
      <c r="AH157" s="493">
        <f>AH151*地域経済性分析・初期条件!$I$17</f>
        <v>0</v>
      </c>
      <c r="AI157" s="535">
        <f t="shared" si="123"/>
        <v>3287000.036265471</v>
      </c>
      <c r="AJ157" s="535">
        <f t="shared" si="124"/>
        <v>3287000.036265471</v>
      </c>
      <c r="AK157" s="497">
        <f t="shared" si="125"/>
        <v>3287000.036265471</v>
      </c>
    </row>
    <row r="158" spans="1:37" ht="11.5" x14ac:dyDescent="0.25">
      <c r="A158" s="533" t="str">
        <f>A150&amp;B158</f>
        <v>建設業都道府県税収（一次）</v>
      </c>
      <c r="B158" s="425" t="s">
        <v>558</v>
      </c>
      <c r="C158" s="448" t="s">
        <v>33</v>
      </c>
      <c r="D158" s="493">
        <f>D151*地域経済性分析・初期条件!$J$17</f>
        <v>1305780.9469373638</v>
      </c>
      <c r="E158" s="493">
        <f>E151*地域経済性分析・初期条件!$J$17</f>
        <v>0</v>
      </c>
      <c r="F158" s="493">
        <f>F151*地域経済性分析・初期条件!$J$17</f>
        <v>0</v>
      </c>
      <c r="G158" s="493">
        <f>G151*地域経済性分析・初期条件!$J$17</f>
        <v>0</v>
      </c>
      <c r="H158" s="493">
        <f>H151*地域経済性分析・初期条件!$J$17</f>
        <v>0</v>
      </c>
      <c r="I158" s="493">
        <f>I151*地域経済性分析・初期条件!$J$17</f>
        <v>0</v>
      </c>
      <c r="J158" s="493">
        <f>J151*地域経済性分析・初期条件!$J$17</f>
        <v>0</v>
      </c>
      <c r="K158" s="493">
        <f>K151*地域経済性分析・初期条件!$J$17</f>
        <v>0</v>
      </c>
      <c r="L158" s="493">
        <f>L151*地域経済性分析・初期条件!$J$17</f>
        <v>0</v>
      </c>
      <c r="M158" s="493">
        <f>M151*地域経済性分析・初期条件!$J$17</f>
        <v>0</v>
      </c>
      <c r="N158" s="493">
        <f>N151*地域経済性分析・初期条件!$J$17</f>
        <v>0</v>
      </c>
      <c r="O158" s="493">
        <f>O151*地域経済性分析・初期条件!$J$17</f>
        <v>0</v>
      </c>
      <c r="P158" s="493">
        <f>P151*地域経済性分析・初期条件!$J$17</f>
        <v>0</v>
      </c>
      <c r="Q158" s="493">
        <f>Q151*地域経済性分析・初期条件!$J$17</f>
        <v>0</v>
      </c>
      <c r="R158" s="493">
        <f>R151*地域経済性分析・初期条件!$J$17</f>
        <v>0</v>
      </c>
      <c r="S158" s="493">
        <f>S151*地域経済性分析・初期条件!$J$17</f>
        <v>0</v>
      </c>
      <c r="T158" s="493">
        <f>T151*地域経済性分析・初期条件!$J$17</f>
        <v>0</v>
      </c>
      <c r="U158" s="493">
        <f>U151*地域経済性分析・初期条件!$J$17</f>
        <v>0</v>
      </c>
      <c r="V158" s="493">
        <f>V151*地域経済性分析・初期条件!$J$17</f>
        <v>0</v>
      </c>
      <c r="W158" s="493">
        <f>W151*地域経済性分析・初期条件!$J$17</f>
        <v>0</v>
      </c>
      <c r="X158" s="493">
        <f>X151*地域経済性分析・初期条件!$J$17</f>
        <v>0</v>
      </c>
      <c r="Y158" s="493">
        <f>Y151*地域経済性分析・初期条件!$J$17</f>
        <v>0</v>
      </c>
      <c r="Z158" s="493">
        <f>Z151*地域経済性分析・初期条件!$J$17</f>
        <v>0</v>
      </c>
      <c r="AA158" s="493">
        <f>AA151*地域経済性分析・初期条件!$J$17</f>
        <v>0</v>
      </c>
      <c r="AB158" s="493">
        <f>AB151*地域経済性分析・初期条件!$J$17</f>
        <v>0</v>
      </c>
      <c r="AC158" s="493">
        <f>AC151*地域経済性分析・初期条件!$J$17</f>
        <v>0</v>
      </c>
      <c r="AD158" s="493">
        <f>AD151*地域経済性分析・初期条件!$J$17</f>
        <v>0</v>
      </c>
      <c r="AE158" s="493">
        <f>AE151*地域経済性分析・初期条件!$J$17</f>
        <v>0</v>
      </c>
      <c r="AF158" s="493">
        <f>AF151*地域経済性分析・初期条件!$J$17</f>
        <v>0</v>
      </c>
      <c r="AG158" s="493">
        <f>AG151*地域経済性分析・初期条件!$J$17</f>
        <v>0</v>
      </c>
      <c r="AH158" s="493">
        <f>AH151*地域経済性分析・初期条件!$J$17</f>
        <v>0</v>
      </c>
      <c r="AI158" s="535">
        <f t="shared" si="123"/>
        <v>1305780.9469373638</v>
      </c>
      <c r="AJ158" s="535">
        <f t="shared" si="124"/>
        <v>1305780.9469373638</v>
      </c>
      <c r="AK158" s="497">
        <f t="shared" si="125"/>
        <v>1305780.9469373638</v>
      </c>
    </row>
    <row r="159" spans="1:37" ht="11.5" x14ac:dyDescent="0.25">
      <c r="A159" s="533" t="str">
        <f>A150&amp;B159</f>
        <v>建設業市町村税収（一次）</v>
      </c>
      <c r="B159" s="425" t="s">
        <v>559</v>
      </c>
      <c r="C159" s="449" t="s">
        <v>33</v>
      </c>
      <c r="D159" s="493">
        <f>D151*地域経済性分析・初期条件!$K$17</f>
        <v>635061.65233209589</v>
      </c>
      <c r="E159" s="493">
        <f>E151*地域経済性分析・初期条件!$K$17</f>
        <v>0</v>
      </c>
      <c r="F159" s="493">
        <f>F151*地域経済性分析・初期条件!$K$17</f>
        <v>0</v>
      </c>
      <c r="G159" s="493">
        <f>G151*地域経済性分析・初期条件!$K$17</f>
        <v>0</v>
      </c>
      <c r="H159" s="493">
        <f>H151*地域経済性分析・初期条件!$K$17</f>
        <v>0</v>
      </c>
      <c r="I159" s="493">
        <f>I151*地域経済性分析・初期条件!$K$17</f>
        <v>0</v>
      </c>
      <c r="J159" s="493">
        <f>J151*地域経済性分析・初期条件!$K$17</f>
        <v>0</v>
      </c>
      <c r="K159" s="493">
        <f>K151*地域経済性分析・初期条件!$K$17</f>
        <v>0</v>
      </c>
      <c r="L159" s="493">
        <f>L151*地域経済性分析・初期条件!$K$17</f>
        <v>0</v>
      </c>
      <c r="M159" s="493">
        <f>M151*地域経済性分析・初期条件!$K$17</f>
        <v>0</v>
      </c>
      <c r="N159" s="493">
        <f>N151*地域経済性分析・初期条件!$K$17</f>
        <v>0</v>
      </c>
      <c r="O159" s="493">
        <f>O151*地域経済性分析・初期条件!$K$17</f>
        <v>0</v>
      </c>
      <c r="P159" s="493">
        <f>P151*地域経済性分析・初期条件!$K$17</f>
        <v>0</v>
      </c>
      <c r="Q159" s="493">
        <f>Q151*地域経済性分析・初期条件!$K$17</f>
        <v>0</v>
      </c>
      <c r="R159" s="493">
        <f>R151*地域経済性分析・初期条件!$K$17</f>
        <v>0</v>
      </c>
      <c r="S159" s="493">
        <f>S151*地域経済性分析・初期条件!$K$17</f>
        <v>0</v>
      </c>
      <c r="T159" s="493">
        <f>T151*地域経済性分析・初期条件!$K$17</f>
        <v>0</v>
      </c>
      <c r="U159" s="493">
        <f>U151*地域経済性分析・初期条件!$K$17</f>
        <v>0</v>
      </c>
      <c r="V159" s="493">
        <f>V151*地域経済性分析・初期条件!$K$17</f>
        <v>0</v>
      </c>
      <c r="W159" s="493">
        <f>W151*地域経済性分析・初期条件!$K$17</f>
        <v>0</v>
      </c>
      <c r="X159" s="493">
        <f>X151*地域経済性分析・初期条件!$K$17</f>
        <v>0</v>
      </c>
      <c r="Y159" s="493">
        <f>Y151*地域経済性分析・初期条件!$K$17</f>
        <v>0</v>
      </c>
      <c r="Z159" s="493">
        <f>Z151*地域経済性分析・初期条件!$K$17</f>
        <v>0</v>
      </c>
      <c r="AA159" s="493">
        <f>AA151*地域経済性分析・初期条件!$K$17</f>
        <v>0</v>
      </c>
      <c r="AB159" s="493">
        <f>AB151*地域経済性分析・初期条件!$K$17</f>
        <v>0</v>
      </c>
      <c r="AC159" s="493">
        <f>AC151*地域経済性分析・初期条件!$K$17</f>
        <v>0</v>
      </c>
      <c r="AD159" s="493">
        <f>AD151*地域経済性分析・初期条件!$K$17</f>
        <v>0</v>
      </c>
      <c r="AE159" s="493">
        <f>AE151*地域経済性分析・初期条件!$K$17</f>
        <v>0</v>
      </c>
      <c r="AF159" s="493">
        <f>AF151*地域経済性分析・初期条件!$K$17</f>
        <v>0</v>
      </c>
      <c r="AG159" s="493">
        <f>AG151*地域経済性分析・初期条件!$K$17</f>
        <v>0</v>
      </c>
      <c r="AH159" s="493">
        <f>AH151*地域経済性分析・初期条件!$K$17</f>
        <v>0</v>
      </c>
      <c r="AI159" s="535">
        <f t="shared" si="123"/>
        <v>635061.65233209589</v>
      </c>
      <c r="AJ159" s="535">
        <f t="shared" si="124"/>
        <v>635061.65233209589</v>
      </c>
      <c r="AK159" s="497">
        <f t="shared" si="125"/>
        <v>635061.65233209589</v>
      </c>
    </row>
    <row r="160" spans="1:37" ht="11.5" x14ac:dyDescent="0.25">
      <c r="A160" s="533" t="str">
        <f>A150&amp;B160</f>
        <v>建設業従業員の可処分所得（二次以降）</v>
      </c>
      <c r="B160" s="425" t="s">
        <v>561</v>
      </c>
      <c r="C160" s="449" t="s">
        <v>33</v>
      </c>
      <c r="D160" s="493">
        <f>D151*地域経済性分析・初期条件!$L$17</f>
        <v>8167942.710609694</v>
      </c>
      <c r="E160" s="493">
        <f>E151*地域経済性分析・初期条件!$L$17</f>
        <v>0</v>
      </c>
      <c r="F160" s="493">
        <f>F151*地域経済性分析・初期条件!$L$17</f>
        <v>0</v>
      </c>
      <c r="G160" s="493">
        <f>G151*地域経済性分析・初期条件!$L$17</f>
        <v>0</v>
      </c>
      <c r="H160" s="493">
        <f>H151*地域経済性分析・初期条件!$L$17</f>
        <v>0</v>
      </c>
      <c r="I160" s="493">
        <f>I151*地域経済性分析・初期条件!$L$17</f>
        <v>0</v>
      </c>
      <c r="J160" s="493">
        <f>J151*地域経済性分析・初期条件!$L$17</f>
        <v>0</v>
      </c>
      <c r="K160" s="493">
        <f>K151*地域経済性分析・初期条件!$L$17</f>
        <v>0</v>
      </c>
      <c r="L160" s="493">
        <f>L151*地域経済性分析・初期条件!$L$17</f>
        <v>0</v>
      </c>
      <c r="M160" s="493">
        <f>M151*地域経済性分析・初期条件!$L$17</f>
        <v>0</v>
      </c>
      <c r="N160" s="493">
        <f>N151*地域経済性分析・初期条件!$L$17</f>
        <v>0</v>
      </c>
      <c r="O160" s="493">
        <f>O151*地域経済性分析・初期条件!$L$17</f>
        <v>0</v>
      </c>
      <c r="P160" s="493">
        <f>P151*地域経済性分析・初期条件!$L$17</f>
        <v>0</v>
      </c>
      <c r="Q160" s="493">
        <f>Q151*地域経済性分析・初期条件!$L$17</f>
        <v>0</v>
      </c>
      <c r="R160" s="493">
        <f>R151*地域経済性分析・初期条件!$L$17</f>
        <v>0</v>
      </c>
      <c r="S160" s="493">
        <f>S151*地域経済性分析・初期条件!$L$17</f>
        <v>0</v>
      </c>
      <c r="T160" s="493">
        <f>T151*地域経済性分析・初期条件!$L$17</f>
        <v>0</v>
      </c>
      <c r="U160" s="493">
        <f>U151*地域経済性分析・初期条件!$L$17</f>
        <v>0</v>
      </c>
      <c r="V160" s="493">
        <f>V151*地域経済性分析・初期条件!$L$17</f>
        <v>0</v>
      </c>
      <c r="W160" s="493">
        <f>W151*地域経済性分析・初期条件!$L$17</f>
        <v>0</v>
      </c>
      <c r="X160" s="493">
        <f>X151*地域経済性分析・初期条件!$L$17</f>
        <v>0</v>
      </c>
      <c r="Y160" s="493">
        <f>Y151*地域経済性分析・初期条件!$L$17</f>
        <v>0</v>
      </c>
      <c r="Z160" s="493">
        <f>Z151*地域経済性分析・初期条件!$L$17</f>
        <v>0</v>
      </c>
      <c r="AA160" s="493">
        <f>AA151*地域経済性分析・初期条件!$L$17</f>
        <v>0</v>
      </c>
      <c r="AB160" s="493">
        <f>AB151*地域経済性分析・初期条件!$L$17</f>
        <v>0</v>
      </c>
      <c r="AC160" s="493">
        <f>AC151*地域経済性分析・初期条件!$L$17</f>
        <v>0</v>
      </c>
      <c r="AD160" s="493">
        <f>AD151*地域経済性分析・初期条件!$L$17</f>
        <v>0</v>
      </c>
      <c r="AE160" s="493">
        <f>AE151*地域経済性分析・初期条件!$L$17</f>
        <v>0</v>
      </c>
      <c r="AF160" s="493">
        <f>AF151*地域経済性分析・初期条件!$L$17</f>
        <v>0</v>
      </c>
      <c r="AG160" s="493">
        <f>AG151*地域経済性分析・初期条件!$L$17</f>
        <v>0</v>
      </c>
      <c r="AH160" s="493">
        <f>AH151*地域経済性分析・初期条件!$L$17</f>
        <v>0</v>
      </c>
      <c r="AI160" s="535">
        <f>SUM(D160:N160)</f>
        <v>8167942.710609694</v>
      </c>
      <c r="AJ160" s="535">
        <f>SUM(D160:X160)</f>
        <v>8167942.710609694</v>
      </c>
      <c r="AK160" s="497">
        <f>SUM(D160:AH160)</f>
        <v>8167942.710609694</v>
      </c>
    </row>
    <row r="161" spans="1:37" ht="11.5" x14ac:dyDescent="0.25">
      <c r="A161" s="533" t="str">
        <f>A150&amp;B161</f>
        <v>建設業企業の税引後利益（二次以降）</v>
      </c>
      <c r="B161" s="425" t="s">
        <v>562</v>
      </c>
      <c r="C161" s="449" t="s">
        <v>33</v>
      </c>
      <c r="D161" s="493">
        <f>D151*地域経済性分析・初期条件!$M$17</f>
        <v>7417020.9261148814</v>
      </c>
      <c r="E161" s="493">
        <f>E151*地域経済性分析・初期条件!$M$17</f>
        <v>0</v>
      </c>
      <c r="F161" s="493">
        <f>F151*地域経済性分析・初期条件!$M$17</f>
        <v>0</v>
      </c>
      <c r="G161" s="493">
        <f>G151*地域経済性分析・初期条件!$M$17</f>
        <v>0</v>
      </c>
      <c r="H161" s="493">
        <f>H151*地域経済性分析・初期条件!$M$17</f>
        <v>0</v>
      </c>
      <c r="I161" s="493">
        <f>I151*地域経済性分析・初期条件!$M$17</f>
        <v>0</v>
      </c>
      <c r="J161" s="493">
        <f>J151*地域経済性分析・初期条件!$M$17</f>
        <v>0</v>
      </c>
      <c r="K161" s="493">
        <f>K151*地域経済性分析・初期条件!$M$17</f>
        <v>0</v>
      </c>
      <c r="L161" s="493">
        <f>L151*地域経済性分析・初期条件!$M$17</f>
        <v>0</v>
      </c>
      <c r="M161" s="493">
        <f>M151*地域経済性分析・初期条件!$M$17</f>
        <v>0</v>
      </c>
      <c r="N161" s="493">
        <f>N151*地域経済性分析・初期条件!$M$17</f>
        <v>0</v>
      </c>
      <c r="O161" s="493">
        <f>O151*地域経済性分析・初期条件!$M$17</f>
        <v>0</v>
      </c>
      <c r="P161" s="493">
        <f>P151*地域経済性分析・初期条件!$M$17</f>
        <v>0</v>
      </c>
      <c r="Q161" s="493">
        <f>Q151*地域経済性分析・初期条件!$M$17</f>
        <v>0</v>
      </c>
      <c r="R161" s="493">
        <f>R151*地域経済性分析・初期条件!$M$17</f>
        <v>0</v>
      </c>
      <c r="S161" s="493">
        <f>S151*地域経済性分析・初期条件!$M$17</f>
        <v>0</v>
      </c>
      <c r="T161" s="493">
        <f>T151*地域経済性分析・初期条件!$M$17</f>
        <v>0</v>
      </c>
      <c r="U161" s="493">
        <f>U151*地域経済性分析・初期条件!$M$17</f>
        <v>0</v>
      </c>
      <c r="V161" s="493">
        <f>V151*地域経済性分析・初期条件!$M$17</f>
        <v>0</v>
      </c>
      <c r="W161" s="493">
        <f>W151*地域経済性分析・初期条件!$M$17</f>
        <v>0</v>
      </c>
      <c r="X161" s="493">
        <f>X151*地域経済性分析・初期条件!$M$17</f>
        <v>0</v>
      </c>
      <c r="Y161" s="493">
        <f>Y151*地域経済性分析・初期条件!$M$17</f>
        <v>0</v>
      </c>
      <c r="Z161" s="493">
        <f>Z151*地域経済性分析・初期条件!$M$17</f>
        <v>0</v>
      </c>
      <c r="AA161" s="493">
        <f>AA151*地域経済性分析・初期条件!$M$17</f>
        <v>0</v>
      </c>
      <c r="AB161" s="493">
        <f>AB151*地域経済性分析・初期条件!$M$17</f>
        <v>0</v>
      </c>
      <c r="AC161" s="493">
        <f>AC151*地域経済性分析・初期条件!$M$17</f>
        <v>0</v>
      </c>
      <c r="AD161" s="493">
        <f>AD151*地域経済性分析・初期条件!$M$17</f>
        <v>0</v>
      </c>
      <c r="AE161" s="493">
        <f>AE151*地域経済性分析・初期条件!$M$17</f>
        <v>0</v>
      </c>
      <c r="AF161" s="493">
        <f>AF151*地域経済性分析・初期条件!$M$17</f>
        <v>0</v>
      </c>
      <c r="AG161" s="493">
        <f>AG151*地域経済性分析・初期条件!$M$17</f>
        <v>0</v>
      </c>
      <c r="AH161" s="493">
        <f>AH151*地域経済性分析・初期条件!$M$17</f>
        <v>0</v>
      </c>
      <c r="AI161" s="535">
        <f>SUM(D161:N161)</f>
        <v>7417020.9261148814</v>
      </c>
      <c r="AJ161" s="535">
        <f>SUM(D161:X161)</f>
        <v>7417020.9261148814</v>
      </c>
      <c r="AK161" s="497">
        <f>SUM(D161:AH161)</f>
        <v>7417020.9261148814</v>
      </c>
    </row>
    <row r="162" spans="1:37" ht="11.5" x14ac:dyDescent="0.25">
      <c r="A162" s="533" t="str">
        <f>A150&amp;B162</f>
        <v>建設業都道府県税収（二次以降）</v>
      </c>
      <c r="B162" s="425" t="s">
        <v>563</v>
      </c>
      <c r="C162" s="449" t="s">
        <v>33</v>
      </c>
      <c r="D162" s="493">
        <f>D151*地域経済性分析・初期条件!$N$17</f>
        <v>1696988.7233812597</v>
      </c>
      <c r="E162" s="493">
        <f>E151*地域経済性分析・初期条件!$N$17</f>
        <v>0</v>
      </c>
      <c r="F162" s="493">
        <f>F151*地域経済性分析・初期条件!$N$17</f>
        <v>0</v>
      </c>
      <c r="G162" s="493">
        <f>G151*地域経済性分析・初期条件!$N$17</f>
        <v>0</v>
      </c>
      <c r="H162" s="493">
        <f>H151*地域経済性分析・初期条件!$N$17</f>
        <v>0</v>
      </c>
      <c r="I162" s="493">
        <f>I151*地域経済性分析・初期条件!$N$17</f>
        <v>0</v>
      </c>
      <c r="J162" s="493">
        <f>J151*地域経済性分析・初期条件!$N$17</f>
        <v>0</v>
      </c>
      <c r="K162" s="493">
        <f>K151*地域経済性分析・初期条件!$N$17</f>
        <v>0</v>
      </c>
      <c r="L162" s="493">
        <f>L151*地域経済性分析・初期条件!$N$17</f>
        <v>0</v>
      </c>
      <c r="M162" s="493">
        <f>M151*地域経済性分析・初期条件!$N$17</f>
        <v>0</v>
      </c>
      <c r="N162" s="493">
        <f>N151*地域経済性分析・初期条件!$N$17</f>
        <v>0</v>
      </c>
      <c r="O162" s="493">
        <f>O151*地域経済性分析・初期条件!$N$17</f>
        <v>0</v>
      </c>
      <c r="P162" s="493">
        <f>P151*地域経済性分析・初期条件!$N$17</f>
        <v>0</v>
      </c>
      <c r="Q162" s="493">
        <f>Q151*地域経済性分析・初期条件!$N$17</f>
        <v>0</v>
      </c>
      <c r="R162" s="493">
        <f>R151*地域経済性分析・初期条件!$N$17</f>
        <v>0</v>
      </c>
      <c r="S162" s="493">
        <f>S151*地域経済性分析・初期条件!$N$17</f>
        <v>0</v>
      </c>
      <c r="T162" s="493">
        <f>T151*地域経済性分析・初期条件!$N$17</f>
        <v>0</v>
      </c>
      <c r="U162" s="493">
        <f>U151*地域経済性分析・初期条件!$N$17</f>
        <v>0</v>
      </c>
      <c r="V162" s="493">
        <f>V151*地域経済性分析・初期条件!$N$17</f>
        <v>0</v>
      </c>
      <c r="W162" s="493">
        <f>W151*地域経済性分析・初期条件!$N$17</f>
        <v>0</v>
      </c>
      <c r="X162" s="493">
        <f>X151*地域経済性分析・初期条件!$N$17</f>
        <v>0</v>
      </c>
      <c r="Y162" s="493">
        <f>Y151*地域経済性分析・初期条件!$N$17</f>
        <v>0</v>
      </c>
      <c r="Z162" s="493">
        <f>Z151*地域経済性分析・初期条件!$N$17</f>
        <v>0</v>
      </c>
      <c r="AA162" s="493">
        <f>AA151*地域経済性分析・初期条件!$N$17</f>
        <v>0</v>
      </c>
      <c r="AB162" s="493">
        <f>AB151*地域経済性分析・初期条件!$N$17</f>
        <v>0</v>
      </c>
      <c r="AC162" s="493">
        <f>AC151*地域経済性分析・初期条件!$N$17</f>
        <v>0</v>
      </c>
      <c r="AD162" s="493">
        <f>AD151*地域経済性分析・初期条件!$N$17</f>
        <v>0</v>
      </c>
      <c r="AE162" s="493">
        <f>AE151*地域経済性分析・初期条件!$N$17</f>
        <v>0</v>
      </c>
      <c r="AF162" s="493">
        <f>AF151*地域経済性分析・初期条件!$N$17</f>
        <v>0</v>
      </c>
      <c r="AG162" s="493">
        <f>AG151*地域経済性分析・初期条件!$N$17</f>
        <v>0</v>
      </c>
      <c r="AH162" s="493">
        <f>AH151*地域経済性分析・初期条件!$N$17</f>
        <v>0</v>
      </c>
      <c r="AI162" s="535">
        <f>SUM(D162:N162)</f>
        <v>1696988.7233812597</v>
      </c>
      <c r="AJ162" s="535">
        <f>SUM(D162:X162)</f>
        <v>1696988.7233812597</v>
      </c>
      <c r="AK162" s="497">
        <f>SUM(D162:AH162)</f>
        <v>1696988.7233812597</v>
      </c>
    </row>
    <row r="163" spans="1:37" ht="11.5" x14ac:dyDescent="0.25">
      <c r="A163" s="533" t="str">
        <f>A150&amp;B163</f>
        <v>建設業市町村税収（二次以降）</v>
      </c>
      <c r="B163" s="425" t="s">
        <v>564</v>
      </c>
      <c r="C163" s="449" t="s">
        <v>33</v>
      </c>
      <c r="D163" s="493">
        <f>D151*地域経済性分析・初期条件!$O$17</f>
        <v>595136.69766058913</v>
      </c>
      <c r="E163" s="493">
        <f>E151*地域経済性分析・初期条件!$O$17</f>
        <v>0</v>
      </c>
      <c r="F163" s="493">
        <f>F151*地域経済性分析・初期条件!$O$17</f>
        <v>0</v>
      </c>
      <c r="G163" s="493">
        <f>G151*地域経済性分析・初期条件!$O$17</f>
        <v>0</v>
      </c>
      <c r="H163" s="493">
        <f>H151*地域経済性分析・初期条件!$O$17</f>
        <v>0</v>
      </c>
      <c r="I163" s="493">
        <f>I151*地域経済性分析・初期条件!$O$17</f>
        <v>0</v>
      </c>
      <c r="J163" s="493">
        <f>J151*地域経済性分析・初期条件!$O$17</f>
        <v>0</v>
      </c>
      <c r="K163" s="493">
        <f>K151*地域経済性分析・初期条件!$O$17</f>
        <v>0</v>
      </c>
      <c r="L163" s="493">
        <f>L151*地域経済性分析・初期条件!$O$17</f>
        <v>0</v>
      </c>
      <c r="M163" s="493">
        <f>M151*地域経済性分析・初期条件!$O$17</f>
        <v>0</v>
      </c>
      <c r="N163" s="493">
        <f>N151*地域経済性分析・初期条件!$O$17</f>
        <v>0</v>
      </c>
      <c r="O163" s="493">
        <f>O151*地域経済性分析・初期条件!$O$17</f>
        <v>0</v>
      </c>
      <c r="P163" s="493">
        <f>P151*地域経済性分析・初期条件!$O$17</f>
        <v>0</v>
      </c>
      <c r="Q163" s="493">
        <f>Q151*地域経済性分析・初期条件!$O$17</f>
        <v>0</v>
      </c>
      <c r="R163" s="493">
        <f>R151*地域経済性分析・初期条件!$O$17</f>
        <v>0</v>
      </c>
      <c r="S163" s="493">
        <f>S151*地域経済性分析・初期条件!$O$17</f>
        <v>0</v>
      </c>
      <c r="T163" s="493">
        <f>T151*地域経済性分析・初期条件!$O$17</f>
        <v>0</v>
      </c>
      <c r="U163" s="493">
        <f>U151*地域経済性分析・初期条件!$O$17</f>
        <v>0</v>
      </c>
      <c r="V163" s="493">
        <f>V151*地域経済性分析・初期条件!$O$17</f>
        <v>0</v>
      </c>
      <c r="W163" s="493">
        <f>W151*地域経済性分析・初期条件!$O$17</f>
        <v>0</v>
      </c>
      <c r="X163" s="493">
        <f>X151*地域経済性分析・初期条件!$O$17</f>
        <v>0</v>
      </c>
      <c r="Y163" s="493">
        <f>Y151*地域経済性分析・初期条件!$O$17</f>
        <v>0</v>
      </c>
      <c r="Z163" s="493">
        <f>Z151*地域経済性分析・初期条件!$O$17</f>
        <v>0</v>
      </c>
      <c r="AA163" s="493">
        <f>AA151*地域経済性分析・初期条件!$O$17</f>
        <v>0</v>
      </c>
      <c r="AB163" s="493">
        <f>AB151*地域経済性分析・初期条件!$O$17</f>
        <v>0</v>
      </c>
      <c r="AC163" s="493">
        <f>AC151*地域経済性分析・初期条件!$O$17</f>
        <v>0</v>
      </c>
      <c r="AD163" s="493">
        <f>AD151*地域経済性分析・初期条件!$O$17</f>
        <v>0</v>
      </c>
      <c r="AE163" s="493">
        <f>AE151*地域経済性分析・初期条件!$O$17</f>
        <v>0</v>
      </c>
      <c r="AF163" s="493">
        <f>AF151*地域経済性分析・初期条件!$O$17</f>
        <v>0</v>
      </c>
      <c r="AG163" s="493">
        <f>AG151*地域経済性分析・初期条件!$O$17</f>
        <v>0</v>
      </c>
      <c r="AH163" s="493">
        <f>AH151*地域経済性分析・初期条件!$O$17</f>
        <v>0</v>
      </c>
      <c r="AI163" s="535">
        <f>SUM(D163:N163)</f>
        <v>595136.69766058913</v>
      </c>
      <c r="AJ163" s="535">
        <f>SUM(D163:X163)</f>
        <v>595136.69766058913</v>
      </c>
      <c r="AK163" s="497">
        <f>SUM(D163:AH163)</f>
        <v>595136.69766058913</v>
      </c>
    </row>
    <row r="164" spans="1:37" ht="11.5" x14ac:dyDescent="0.25">
      <c r="A164" s="488">
        <f>地域経済性分析・初期条件!$G$18</f>
        <v>0</v>
      </c>
      <c r="C164" s="449"/>
      <c r="D164" s="493"/>
      <c r="E164" s="493"/>
      <c r="F164" s="463"/>
      <c r="G164" s="463"/>
      <c r="H164" s="463"/>
      <c r="I164" s="463"/>
      <c r="J164" s="463"/>
      <c r="K164" s="463"/>
      <c r="L164" s="463"/>
      <c r="M164" s="463"/>
      <c r="N164" s="463"/>
      <c r="O164" s="463"/>
      <c r="P164" s="463"/>
      <c r="Q164" s="463"/>
      <c r="R164" s="463"/>
      <c r="S164" s="463"/>
      <c r="T164" s="463"/>
      <c r="U164" s="463"/>
      <c r="V164" s="463"/>
      <c r="W164" s="463"/>
      <c r="X164" s="463"/>
      <c r="Y164" s="463"/>
      <c r="Z164" s="463"/>
      <c r="AA164" s="463"/>
      <c r="AB164" s="463"/>
      <c r="AC164" s="463"/>
      <c r="AD164" s="463"/>
      <c r="AE164" s="463"/>
      <c r="AF164" s="463"/>
      <c r="AG164" s="463"/>
      <c r="AH164" s="463"/>
      <c r="AI164" s="535"/>
      <c r="AJ164" s="535"/>
      <c r="AK164" s="497"/>
    </row>
    <row r="165" spans="1:37" ht="11.5" x14ac:dyDescent="0.25">
      <c r="A165" s="533" t="str">
        <f>A164&amp;B165</f>
        <v>0売上（税別）</v>
      </c>
      <c r="B165" s="425" t="s">
        <v>1166</v>
      </c>
      <c r="C165" s="448" t="s">
        <v>33</v>
      </c>
      <c r="D165" s="493">
        <f>D149*地域経済性分析・初期条件!$F$18</f>
        <v>0</v>
      </c>
      <c r="E165" s="493">
        <f>E149*地域経済性分析・初期条件!$F$18</f>
        <v>0</v>
      </c>
      <c r="F165" s="493">
        <f>F149*地域経済性分析・初期条件!$F$18</f>
        <v>0</v>
      </c>
      <c r="G165" s="493">
        <f>G149*地域経済性分析・初期条件!$F$18</f>
        <v>0</v>
      </c>
      <c r="H165" s="493">
        <f>H149*地域経済性分析・初期条件!$F$18</f>
        <v>0</v>
      </c>
      <c r="I165" s="493">
        <f>I149*地域経済性分析・初期条件!$F$18</f>
        <v>0</v>
      </c>
      <c r="J165" s="493">
        <f>J149*地域経済性分析・初期条件!$F$18</f>
        <v>0</v>
      </c>
      <c r="K165" s="493">
        <f>K149*地域経済性分析・初期条件!$F$18</f>
        <v>0</v>
      </c>
      <c r="L165" s="493">
        <f>L149*地域経済性分析・初期条件!$F$18</f>
        <v>0</v>
      </c>
      <c r="M165" s="493">
        <f>M149*地域経済性分析・初期条件!$F$18</f>
        <v>0</v>
      </c>
      <c r="N165" s="493">
        <f>N149*地域経済性分析・初期条件!$F$18</f>
        <v>0</v>
      </c>
      <c r="O165" s="493">
        <f>O149*地域経済性分析・初期条件!$F$18</f>
        <v>0</v>
      </c>
      <c r="P165" s="493">
        <f>P149*地域経済性分析・初期条件!$F$18</f>
        <v>0</v>
      </c>
      <c r="Q165" s="493">
        <f>Q149*地域経済性分析・初期条件!$F$18</f>
        <v>0</v>
      </c>
      <c r="R165" s="493">
        <f>R149*地域経済性分析・初期条件!$F$18</f>
        <v>0</v>
      </c>
      <c r="S165" s="493">
        <f>S149*地域経済性分析・初期条件!$F$18</f>
        <v>0</v>
      </c>
      <c r="T165" s="493">
        <f>T149*地域経済性分析・初期条件!$F$18</f>
        <v>0</v>
      </c>
      <c r="U165" s="493">
        <f>U149*地域経済性分析・初期条件!$F$18</f>
        <v>0</v>
      </c>
      <c r="V165" s="493">
        <f>V149*地域経済性分析・初期条件!$F$18</f>
        <v>0</v>
      </c>
      <c r="W165" s="493">
        <f>W149*地域経済性分析・初期条件!$F$18</f>
        <v>0</v>
      </c>
      <c r="X165" s="493">
        <f>X149*地域経済性分析・初期条件!$F$18</f>
        <v>0</v>
      </c>
      <c r="Y165" s="493">
        <f>Y149*地域経済性分析・初期条件!$F$18</f>
        <v>0</v>
      </c>
      <c r="Z165" s="493">
        <f>Z149*地域経済性分析・初期条件!$F$18</f>
        <v>0</v>
      </c>
      <c r="AA165" s="493">
        <f>AA149*地域経済性分析・初期条件!$F$18</f>
        <v>0</v>
      </c>
      <c r="AB165" s="493">
        <f>AB149*地域経済性分析・初期条件!$F$18</f>
        <v>0</v>
      </c>
      <c r="AC165" s="493">
        <f>AC149*地域経済性分析・初期条件!$F$18</f>
        <v>0</v>
      </c>
      <c r="AD165" s="493">
        <f>AD149*地域経済性分析・初期条件!$F$18</f>
        <v>0</v>
      </c>
      <c r="AE165" s="493">
        <f>AE149*地域経済性分析・初期条件!$F$18</f>
        <v>0</v>
      </c>
      <c r="AF165" s="493">
        <f>AF149*地域経済性分析・初期条件!$F$18</f>
        <v>0</v>
      </c>
      <c r="AG165" s="493">
        <f>AG149*地域経済性分析・初期条件!$F$18</f>
        <v>0</v>
      </c>
      <c r="AH165" s="493">
        <f>AH149*地域経済性分析・初期条件!$F$18</f>
        <v>0</v>
      </c>
      <c r="AI165" s="535">
        <f t="shared" ref="AI165" si="126">SUM(D165:N165)</f>
        <v>0</v>
      </c>
      <c r="AJ165" s="535">
        <f>SUM(D165:X165)</f>
        <v>0</v>
      </c>
      <c r="AK165" s="497">
        <f>SUM(D165:AH165)</f>
        <v>0</v>
      </c>
    </row>
    <row r="166" spans="1:37" ht="11.5" x14ac:dyDescent="0.25">
      <c r="A166" s="533" t="str">
        <f>A164&amp;B166</f>
        <v>0消費税（都道府県）</v>
      </c>
      <c r="B166" s="425" t="s">
        <v>270</v>
      </c>
      <c r="C166" s="448" t="s">
        <v>33</v>
      </c>
      <c r="D166" s="493">
        <f>D165*波及効果シート!$D$72</f>
        <v>0</v>
      </c>
      <c r="E166" s="493">
        <f>E165*波及効果シート!$D$72</f>
        <v>0</v>
      </c>
      <c r="F166" s="493">
        <f>F165*波及効果シート!$D$72</f>
        <v>0</v>
      </c>
      <c r="G166" s="493">
        <f>G165*波及効果シート!$D$72</f>
        <v>0</v>
      </c>
      <c r="H166" s="493">
        <f>H165*波及効果シート!$D$72</f>
        <v>0</v>
      </c>
      <c r="I166" s="493">
        <f>I165*波及効果シート!$D$72</f>
        <v>0</v>
      </c>
      <c r="J166" s="493">
        <f>J165*波及効果シート!$D$72</f>
        <v>0</v>
      </c>
      <c r="K166" s="493">
        <f>K165*波及効果シート!$D$72</f>
        <v>0</v>
      </c>
      <c r="L166" s="493">
        <f>L165*波及効果シート!$D$72</f>
        <v>0</v>
      </c>
      <c r="M166" s="493">
        <f>M165*波及効果シート!$D$72</f>
        <v>0</v>
      </c>
      <c r="N166" s="493">
        <f>N165*波及効果シート!$D$72</f>
        <v>0</v>
      </c>
      <c r="O166" s="493">
        <f>O165*波及効果シート!$D$72</f>
        <v>0</v>
      </c>
      <c r="P166" s="493">
        <f>P165*波及効果シート!$D$72</f>
        <v>0</v>
      </c>
      <c r="Q166" s="493">
        <f>Q165*波及効果シート!$D$72</f>
        <v>0</v>
      </c>
      <c r="R166" s="493">
        <f>R165*波及効果シート!$D$72</f>
        <v>0</v>
      </c>
      <c r="S166" s="493">
        <f>S165*波及効果シート!$D$72</f>
        <v>0</v>
      </c>
      <c r="T166" s="493">
        <f>T165*波及効果シート!$D$72</f>
        <v>0</v>
      </c>
      <c r="U166" s="493">
        <f>U165*波及効果シート!$D$72</f>
        <v>0</v>
      </c>
      <c r="V166" s="493">
        <f>V165*波及効果シート!$D$72</f>
        <v>0</v>
      </c>
      <c r="W166" s="493">
        <f>W165*波及効果シート!$D$72</f>
        <v>0</v>
      </c>
      <c r="X166" s="493">
        <f>X165*波及効果シート!$D$72</f>
        <v>0</v>
      </c>
      <c r="Y166" s="493">
        <f>Y165*波及効果シート!$D$72</f>
        <v>0</v>
      </c>
      <c r="Z166" s="493">
        <f>Z165*波及効果シート!$D$72</f>
        <v>0</v>
      </c>
      <c r="AA166" s="493">
        <f>AA165*波及効果シート!$D$72</f>
        <v>0</v>
      </c>
      <c r="AB166" s="493">
        <f>AB165*波及効果シート!$D$72</f>
        <v>0</v>
      </c>
      <c r="AC166" s="493">
        <f>AC165*波及効果シート!$D$72</f>
        <v>0</v>
      </c>
      <c r="AD166" s="493">
        <f>AD165*波及効果シート!$D$72</f>
        <v>0</v>
      </c>
      <c r="AE166" s="493">
        <f>AE165*波及効果シート!$D$72</f>
        <v>0</v>
      </c>
      <c r="AF166" s="493">
        <f>AF165*波及効果シート!$D$72</f>
        <v>0</v>
      </c>
      <c r="AG166" s="493">
        <f>AG165*波及効果シート!$D$72</f>
        <v>0</v>
      </c>
      <c r="AH166" s="493">
        <f>AH165*波及効果シート!$D$72</f>
        <v>0</v>
      </c>
      <c r="AI166" s="535">
        <f t="shared" ref="AI166:AI167" si="127">SUM(D166:N166)</f>
        <v>0</v>
      </c>
      <c r="AJ166" s="535">
        <f t="shared" ref="AJ166:AJ167" si="128">SUM(D166:X166)</f>
        <v>0</v>
      </c>
      <c r="AK166" s="497">
        <f t="shared" ref="AK166:AK167" si="129">SUM(D166:AH166)</f>
        <v>0</v>
      </c>
    </row>
    <row r="167" spans="1:37" ht="11.5" x14ac:dyDescent="0.25">
      <c r="A167" s="533" t="str">
        <f>A164&amp;B167</f>
        <v>0消費税（市町村）</v>
      </c>
      <c r="B167" s="425" t="s">
        <v>1156</v>
      </c>
      <c r="C167" s="449" t="s">
        <v>33</v>
      </c>
      <c r="D167" s="493">
        <f>D165*波及効果シート!$D$74</f>
        <v>0</v>
      </c>
      <c r="E167" s="493">
        <f>E165*波及効果シート!$D$74</f>
        <v>0</v>
      </c>
      <c r="F167" s="493">
        <f>F165*波及効果シート!$D$74</f>
        <v>0</v>
      </c>
      <c r="G167" s="493">
        <f>G165*波及効果シート!$D$74</f>
        <v>0</v>
      </c>
      <c r="H167" s="493">
        <f>H165*波及効果シート!$D$74</f>
        <v>0</v>
      </c>
      <c r="I167" s="493">
        <f>I165*波及効果シート!$D$74</f>
        <v>0</v>
      </c>
      <c r="J167" s="493">
        <f>J165*波及効果シート!$D$74</f>
        <v>0</v>
      </c>
      <c r="K167" s="493">
        <f>K165*波及効果シート!$D$74</f>
        <v>0</v>
      </c>
      <c r="L167" s="493">
        <f>L165*波及効果シート!$D$74</f>
        <v>0</v>
      </c>
      <c r="M167" s="493">
        <f>M165*波及効果シート!$D$74</f>
        <v>0</v>
      </c>
      <c r="N167" s="493">
        <f>N165*波及効果シート!$D$74</f>
        <v>0</v>
      </c>
      <c r="O167" s="493">
        <f>O165*波及効果シート!$D$74</f>
        <v>0</v>
      </c>
      <c r="P167" s="493">
        <f>P165*波及効果シート!$D$74</f>
        <v>0</v>
      </c>
      <c r="Q167" s="493">
        <f>Q165*波及効果シート!$D$74</f>
        <v>0</v>
      </c>
      <c r="R167" s="493">
        <f>R165*波及効果シート!$D$74</f>
        <v>0</v>
      </c>
      <c r="S167" s="493">
        <f>S165*波及効果シート!$D$74</f>
        <v>0</v>
      </c>
      <c r="T167" s="493">
        <f>T165*波及効果シート!$D$74</f>
        <v>0</v>
      </c>
      <c r="U167" s="493">
        <f>U165*波及効果シート!$D$74</f>
        <v>0</v>
      </c>
      <c r="V167" s="493">
        <f>V165*波及効果シート!$D$74</f>
        <v>0</v>
      </c>
      <c r="W167" s="493">
        <f>W165*波及効果シート!$D$74</f>
        <v>0</v>
      </c>
      <c r="X167" s="493">
        <f>X165*波及効果シート!$D$74</f>
        <v>0</v>
      </c>
      <c r="Y167" s="493">
        <f>Y165*波及効果シート!$D$74</f>
        <v>0</v>
      </c>
      <c r="Z167" s="493">
        <f>Z165*波及効果シート!$D$74</f>
        <v>0</v>
      </c>
      <c r="AA167" s="493">
        <f>AA165*波及効果シート!$D$74</f>
        <v>0</v>
      </c>
      <c r="AB167" s="493">
        <f>AB165*波及効果シート!$D$74</f>
        <v>0</v>
      </c>
      <c r="AC167" s="493">
        <f>AC165*波及効果シート!$D$74</f>
        <v>0</v>
      </c>
      <c r="AD167" s="493">
        <f>AD165*波及効果シート!$D$74</f>
        <v>0</v>
      </c>
      <c r="AE167" s="493">
        <f>AE165*波及効果シート!$D$74</f>
        <v>0</v>
      </c>
      <c r="AF167" s="493">
        <f>AF165*波及効果シート!$D$74</f>
        <v>0</v>
      </c>
      <c r="AG167" s="493">
        <f>AG165*波及効果シート!$D$74</f>
        <v>0</v>
      </c>
      <c r="AH167" s="493">
        <f>AH165*波及効果シート!$D$74</f>
        <v>0</v>
      </c>
      <c r="AI167" s="535">
        <f t="shared" si="127"/>
        <v>0</v>
      </c>
      <c r="AJ167" s="535">
        <f t="shared" si="128"/>
        <v>0</v>
      </c>
      <c r="AK167" s="497">
        <f t="shared" si="129"/>
        <v>0</v>
      </c>
    </row>
    <row r="168" spans="1:37" ht="11.5" x14ac:dyDescent="0.25">
      <c r="A168" s="533" t="str">
        <f>A164&amp;B168</f>
        <v>0所得税（国税）</v>
      </c>
      <c r="B168" s="425" t="s">
        <v>577</v>
      </c>
      <c r="C168" s="449" t="s">
        <v>33</v>
      </c>
      <c r="D168" s="493">
        <f>D165*地域経済性分析・初期条件!$P$18</f>
        <v>0</v>
      </c>
      <c r="E168" s="493">
        <f>E165*地域経済性分析・初期条件!$P$18</f>
        <v>0</v>
      </c>
      <c r="F168" s="493">
        <f>F165*地域経済性分析・初期条件!$P$18</f>
        <v>0</v>
      </c>
      <c r="G168" s="493">
        <f>G165*地域経済性分析・初期条件!$P$18</f>
        <v>0</v>
      </c>
      <c r="H168" s="493">
        <f>H165*地域経済性分析・初期条件!$P$18</f>
        <v>0</v>
      </c>
      <c r="I168" s="493">
        <f>I165*地域経済性分析・初期条件!$P$18</f>
        <v>0</v>
      </c>
      <c r="J168" s="493">
        <f>J165*地域経済性分析・初期条件!$P$18</f>
        <v>0</v>
      </c>
      <c r="K168" s="493">
        <f>K165*地域経済性分析・初期条件!$P$18</f>
        <v>0</v>
      </c>
      <c r="L168" s="493">
        <f>L165*地域経済性分析・初期条件!$P$18</f>
        <v>0</v>
      </c>
      <c r="M168" s="493">
        <f>M165*地域経済性分析・初期条件!$P$18</f>
        <v>0</v>
      </c>
      <c r="N168" s="493">
        <f>N165*地域経済性分析・初期条件!$P$18</f>
        <v>0</v>
      </c>
      <c r="O168" s="493">
        <f>O165*地域経済性分析・初期条件!$P$18</f>
        <v>0</v>
      </c>
      <c r="P168" s="493">
        <f>P165*地域経済性分析・初期条件!$P$18</f>
        <v>0</v>
      </c>
      <c r="Q168" s="493">
        <f>Q165*地域経済性分析・初期条件!$P$18</f>
        <v>0</v>
      </c>
      <c r="R168" s="493">
        <f>R165*地域経済性分析・初期条件!$P$18</f>
        <v>0</v>
      </c>
      <c r="S168" s="493">
        <f>S165*地域経済性分析・初期条件!$P$18</f>
        <v>0</v>
      </c>
      <c r="T168" s="493">
        <f>T165*地域経済性分析・初期条件!$P$18</f>
        <v>0</v>
      </c>
      <c r="U168" s="493">
        <f>U165*地域経済性分析・初期条件!$P$18</f>
        <v>0</v>
      </c>
      <c r="V168" s="493">
        <f>V165*地域経済性分析・初期条件!$P$18</f>
        <v>0</v>
      </c>
      <c r="W168" s="493">
        <f>W165*地域経済性分析・初期条件!$P$18</f>
        <v>0</v>
      </c>
      <c r="X168" s="493">
        <f>X165*地域経済性分析・初期条件!$P$18</f>
        <v>0</v>
      </c>
      <c r="Y168" s="493">
        <f>Y165*地域経済性分析・初期条件!$P$18</f>
        <v>0</v>
      </c>
      <c r="Z168" s="493">
        <f>Z165*地域経済性分析・初期条件!$P$18</f>
        <v>0</v>
      </c>
      <c r="AA168" s="493">
        <f>AA165*地域経済性分析・初期条件!$P$18</f>
        <v>0</v>
      </c>
      <c r="AB168" s="493">
        <f>AB165*地域経済性分析・初期条件!$P$18</f>
        <v>0</v>
      </c>
      <c r="AC168" s="493">
        <f>AC165*地域経済性分析・初期条件!$P$18</f>
        <v>0</v>
      </c>
      <c r="AD168" s="493">
        <f>AD165*地域経済性分析・初期条件!$P$18</f>
        <v>0</v>
      </c>
      <c r="AE168" s="493">
        <f>AE165*地域経済性分析・初期条件!$P$18</f>
        <v>0</v>
      </c>
      <c r="AF168" s="493">
        <f>AF165*地域経済性分析・初期条件!$P$18</f>
        <v>0</v>
      </c>
      <c r="AG168" s="493">
        <f>AG165*地域経済性分析・初期条件!$P$18</f>
        <v>0</v>
      </c>
      <c r="AH168" s="493">
        <f>AH165*地域経済性分析・初期条件!$P$18</f>
        <v>0</v>
      </c>
      <c r="AI168" s="535">
        <f t="shared" ref="AI168:AI173" si="130">SUM(D168:N168)</f>
        <v>0</v>
      </c>
      <c r="AJ168" s="535">
        <f>SUM(D168:X168)</f>
        <v>0</v>
      </c>
      <c r="AK168" s="497">
        <f>SUM(D168:AH168)</f>
        <v>0</v>
      </c>
    </row>
    <row r="169" spans="1:37" ht="11.5" x14ac:dyDescent="0.25">
      <c r="A169" s="533" t="str">
        <f>A164&amp;B169</f>
        <v>0法人税（国税）</v>
      </c>
      <c r="B169" s="425" t="s">
        <v>576</v>
      </c>
      <c r="C169" s="449" t="s">
        <v>33</v>
      </c>
      <c r="D169" s="493">
        <f>D165*地域経済性分析・初期条件!$Q$18</f>
        <v>0</v>
      </c>
      <c r="E169" s="493">
        <f>E165*地域経済性分析・初期条件!$Q$18</f>
        <v>0</v>
      </c>
      <c r="F169" s="493">
        <f>F165*地域経済性分析・初期条件!$Q$18</f>
        <v>0</v>
      </c>
      <c r="G169" s="493">
        <f>G165*地域経済性分析・初期条件!$Q$18</f>
        <v>0</v>
      </c>
      <c r="H169" s="493">
        <f>H165*地域経済性分析・初期条件!$Q$18</f>
        <v>0</v>
      </c>
      <c r="I169" s="493">
        <f>I165*地域経済性分析・初期条件!$Q$18</f>
        <v>0</v>
      </c>
      <c r="J169" s="493">
        <f>J165*地域経済性分析・初期条件!$Q$18</f>
        <v>0</v>
      </c>
      <c r="K169" s="493">
        <f>K165*地域経済性分析・初期条件!$Q$18</f>
        <v>0</v>
      </c>
      <c r="L169" s="493">
        <f>L165*地域経済性分析・初期条件!$Q$18</f>
        <v>0</v>
      </c>
      <c r="M169" s="493">
        <f>M165*地域経済性分析・初期条件!$Q$18</f>
        <v>0</v>
      </c>
      <c r="N169" s="493">
        <f>N165*地域経済性分析・初期条件!$Q$18</f>
        <v>0</v>
      </c>
      <c r="O169" s="493">
        <f>O165*地域経済性分析・初期条件!$Q$18</f>
        <v>0</v>
      </c>
      <c r="P169" s="493">
        <f>P165*地域経済性分析・初期条件!$Q$18</f>
        <v>0</v>
      </c>
      <c r="Q169" s="493">
        <f>Q165*地域経済性分析・初期条件!$Q$18</f>
        <v>0</v>
      </c>
      <c r="R169" s="493">
        <f>R165*地域経済性分析・初期条件!$Q$18</f>
        <v>0</v>
      </c>
      <c r="S169" s="493">
        <f>S165*地域経済性分析・初期条件!$Q$18</f>
        <v>0</v>
      </c>
      <c r="T169" s="493">
        <f>T165*地域経済性分析・初期条件!$Q$18</f>
        <v>0</v>
      </c>
      <c r="U169" s="493">
        <f>U165*地域経済性分析・初期条件!$Q$18</f>
        <v>0</v>
      </c>
      <c r="V169" s="493">
        <f>V165*地域経済性分析・初期条件!$Q$18</f>
        <v>0</v>
      </c>
      <c r="W169" s="493">
        <f>W165*地域経済性分析・初期条件!$Q$18</f>
        <v>0</v>
      </c>
      <c r="X169" s="493">
        <f>X165*地域経済性分析・初期条件!$Q$18</f>
        <v>0</v>
      </c>
      <c r="Y169" s="493">
        <f>Y165*地域経済性分析・初期条件!$Q$18</f>
        <v>0</v>
      </c>
      <c r="Z169" s="493">
        <f>Z165*地域経済性分析・初期条件!$Q$18</f>
        <v>0</v>
      </c>
      <c r="AA169" s="493">
        <f>AA165*地域経済性分析・初期条件!$Q$18</f>
        <v>0</v>
      </c>
      <c r="AB169" s="493">
        <f>AB165*地域経済性分析・初期条件!$Q$18</f>
        <v>0</v>
      </c>
      <c r="AC169" s="493">
        <f>AC165*地域経済性分析・初期条件!$Q$18</f>
        <v>0</v>
      </c>
      <c r="AD169" s="493">
        <f>AD165*地域経済性分析・初期条件!$Q$18</f>
        <v>0</v>
      </c>
      <c r="AE169" s="493">
        <f>AE165*地域経済性分析・初期条件!$Q$18</f>
        <v>0</v>
      </c>
      <c r="AF169" s="493">
        <f>AF165*地域経済性分析・初期条件!$Q$18</f>
        <v>0</v>
      </c>
      <c r="AG169" s="493">
        <f>AG165*地域経済性分析・初期条件!$Q$18</f>
        <v>0</v>
      </c>
      <c r="AH169" s="493">
        <f>AH165*地域経済性分析・初期条件!$Q$18</f>
        <v>0</v>
      </c>
      <c r="AI169" s="535">
        <f t="shared" si="130"/>
        <v>0</v>
      </c>
      <c r="AJ169" s="535">
        <f>SUM(D169:X169)</f>
        <v>0</v>
      </c>
      <c r="AK169" s="497">
        <f>SUM(D169:AH169)</f>
        <v>0</v>
      </c>
    </row>
    <row r="170" spans="1:37" ht="11.5" x14ac:dyDescent="0.25">
      <c r="A170" s="533" t="str">
        <f>A164&amp;B170</f>
        <v>0従業員の可処分所得（一次）</v>
      </c>
      <c r="B170" s="425" t="s">
        <v>556</v>
      </c>
      <c r="C170" s="448" t="s">
        <v>33</v>
      </c>
      <c r="D170" s="493">
        <f>D165*地域経済性分析・初期条件!$H$18</f>
        <v>0</v>
      </c>
      <c r="E170" s="493">
        <f>E165*地域経済性分析・初期条件!$H$18</f>
        <v>0</v>
      </c>
      <c r="F170" s="493">
        <f>F165*地域経済性分析・初期条件!$H$18</f>
        <v>0</v>
      </c>
      <c r="G170" s="493">
        <f>G165*地域経済性分析・初期条件!$H$18</f>
        <v>0</v>
      </c>
      <c r="H170" s="493">
        <f>H165*地域経済性分析・初期条件!$H$18</f>
        <v>0</v>
      </c>
      <c r="I170" s="493">
        <f>I165*地域経済性分析・初期条件!$H$18</f>
        <v>0</v>
      </c>
      <c r="J170" s="493">
        <f>J165*地域経済性分析・初期条件!$H$18</f>
        <v>0</v>
      </c>
      <c r="K170" s="493">
        <f>K165*地域経済性分析・初期条件!$H$18</f>
        <v>0</v>
      </c>
      <c r="L170" s="493">
        <f>L165*地域経済性分析・初期条件!$H$18</f>
        <v>0</v>
      </c>
      <c r="M170" s="493">
        <f>M165*地域経済性分析・初期条件!$H$18</f>
        <v>0</v>
      </c>
      <c r="N170" s="493">
        <f>N165*地域経済性分析・初期条件!$H$18</f>
        <v>0</v>
      </c>
      <c r="O170" s="493">
        <f>O165*地域経済性分析・初期条件!$H$18</f>
        <v>0</v>
      </c>
      <c r="P170" s="493">
        <f>P165*地域経済性分析・初期条件!$H$18</f>
        <v>0</v>
      </c>
      <c r="Q170" s="493">
        <f>Q165*地域経済性分析・初期条件!$H$18</f>
        <v>0</v>
      </c>
      <c r="R170" s="493">
        <f>R165*地域経済性分析・初期条件!$H$18</f>
        <v>0</v>
      </c>
      <c r="S170" s="493">
        <f>S165*地域経済性分析・初期条件!$H$18</f>
        <v>0</v>
      </c>
      <c r="T170" s="493">
        <f>T165*地域経済性分析・初期条件!$H$18</f>
        <v>0</v>
      </c>
      <c r="U170" s="493">
        <f>U165*地域経済性分析・初期条件!$H$18</f>
        <v>0</v>
      </c>
      <c r="V170" s="493">
        <f>V165*地域経済性分析・初期条件!$H$18</f>
        <v>0</v>
      </c>
      <c r="W170" s="493">
        <f>W165*地域経済性分析・初期条件!$H$18</f>
        <v>0</v>
      </c>
      <c r="X170" s="493">
        <f>X165*地域経済性分析・初期条件!$H$18</f>
        <v>0</v>
      </c>
      <c r="Y170" s="493">
        <f>Y165*地域経済性分析・初期条件!$H$18</f>
        <v>0</v>
      </c>
      <c r="Z170" s="493">
        <f>Z165*地域経済性分析・初期条件!$H$18</f>
        <v>0</v>
      </c>
      <c r="AA170" s="493">
        <f>AA165*地域経済性分析・初期条件!$H$18</f>
        <v>0</v>
      </c>
      <c r="AB170" s="493">
        <f>AB165*地域経済性分析・初期条件!$H$18</f>
        <v>0</v>
      </c>
      <c r="AC170" s="493">
        <f>AC165*地域経済性分析・初期条件!$H$18</f>
        <v>0</v>
      </c>
      <c r="AD170" s="493">
        <f>AD165*地域経済性分析・初期条件!$H$18</f>
        <v>0</v>
      </c>
      <c r="AE170" s="493">
        <f>AE165*地域経済性分析・初期条件!$H$18</f>
        <v>0</v>
      </c>
      <c r="AF170" s="493">
        <f>AF165*地域経済性分析・初期条件!$H$18</f>
        <v>0</v>
      </c>
      <c r="AG170" s="493">
        <f>AG165*地域経済性分析・初期条件!$H$18</f>
        <v>0</v>
      </c>
      <c r="AH170" s="493">
        <f>AH165*地域経済性分析・初期条件!$H$18</f>
        <v>0</v>
      </c>
      <c r="AI170" s="535">
        <f t="shared" si="130"/>
        <v>0</v>
      </c>
      <c r="AJ170" s="535">
        <f t="shared" ref="AJ170:AJ177" si="131">SUM(D170:X170)</f>
        <v>0</v>
      </c>
      <c r="AK170" s="497">
        <f t="shared" ref="AK170:AK177" si="132">SUM(D170:AH170)</f>
        <v>0</v>
      </c>
    </row>
    <row r="171" spans="1:37" ht="11.5" x14ac:dyDescent="0.25">
      <c r="A171" s="533" t="str">
        <f>A164&amp;B171</f>
        <v>0企業の税引後利益（一次）</v>
      </c>
      <c r="B171" s="425" t="s">
        <v>557</v>
      </c>
      <c r="C171" s="448" t="s">
        <v>33</v>
      </c>
      <c r="D171" s="493">
        <f>D165*地域経済性分析・初期条件!$I$18</f>
        <v>0</v>
      </c>
      <c r="E171" s="493">
        <f>E165*地域経済性分析・初期条件!$I$18</f>
        <v>0</v>
      </c>
      <c r="F171" s="493">
        <f>F165*地域経済性分析・初期条件!$I$18</f>
        <v>0</v>
      </c>
      <c r="G171" s="493">
        <f>G165*地域経済性分析・初期条件!$I$18</f>
        <v>0</v>
      </c>
      <c r="H171" s="493">
        <f>H165*地域経済性分析・初期条件!$I$18</f>
        <v>0</v>
      </c>
      <c r="I171" s="493">
        <f>I165*地域経済性分析・初期条件!$I$18</f>
        <v>0</v>
      </c>
      <c r="J171" s="493">
        <f>J165*地域経済性分析・初期条件!$I$18</f>
        <v>0</v>
      </c>
      <c r="K171" s="493">
        <f>K165*地域経済性分析・初期条件!$I$18</f>
        <v>0</v>
      </c>
      <c r="L171" s="493">
        <f>L165*地域経済性分析・初期条件!$I$18</f>
        <v>0</v>
      </c>
      <c r="M171" s="493">
        <f>M165*地域経済性分析・初期条件!$I$18</f>
        <v>0</v>
      </c>
      <c r="N171" s="493">
        <f>N165*地域経済性分析・初期条件!$I$18</f>
        <v>0</v>
      </c>
      <c r="O171" s="493">
        <f>O165*地域経済性分析・初期条件!$I$18</f>
        <v>0</v>
      </c>
      <c r="P171" s="493">
        <f>P165*地域経済性分析・初期条件!$I$18</f>
        <v>0</v>
      </c>
      <c r="Q171" s="493">
        <f>Q165*地域経済性分析・初期条件!$I$18</f>
        <v>0</v>
      </c>
      <c r="R171" s="493">
        <f>R165*地域経済性分析・初期条件!$I$18</f>
        <v>0</v>
      </c>
      <c r="S171" s="493">
        <f>S165*地域経済性分析・初期条件!$I$18</f>
        <v>0</v>
      </c>
      <c r="T171" s="493">
        <f>T165*地域経済性分析・初期条件!$I$18</f>
        <v>0</v>
      </c>
      <c r="U171" s="493">
        <f>U165*地域経済性分析・初期条件!$I$18</f>
        <v>0</v>
      </c>
      <c r="V171" s="493">
        <f>V165*地域経済性分析・初期条件!$I$18</f>
        <v>0</v>
      </c>
      <c r="W171" s="493">
        <f>W165*地域経済性分析・初期条件!$I$18</f>
        <v>0</v>
      </c>
      <c r="X171" s="493">
        <f>X165*地域経済性分析・初期条件!$I$18</f>
        <v>0</v>
      </c>
      <c r="Y171" s="493">
        <f>Y165*地域経済性分析・初期条件!$I$18</f>
        <v>0</v>
      </c>
      <c r="Z171" s="493">
        <f>Z165*地域経済性分析・初期条件!$I$18</f>
        <v>0</v>
      </c>
      <c r="AA171" s="493">
        <f>AA165*地域経済性分析・初期条件!$I$18</f>
        <v>0</v>
      </c>
      <c r="AB171" s="493">
        <f>AB165*地域経済性分析・初期条件!$I$18</f>
        <v>0</v>
      </c>
      <c r="AC171" s="493">
        <f>AC165*地域経済性分析・初期条件!$I$18</f>
        <v>0</v>
      </c>
      <c r="AD171" s="493">
        <f>AD165*地域経済性分析・初期条件!$I$18</f>
        <v>0</v>
      </c>
      <c r="AE171" s="493">
        <f>AE165*地域経済性分析・初期条件!$I$18</f>
        <v>0</v>
      </c>
      <c r="AF171" s="493">
        <f>AF165*地域経済性分析・初期条件!$I$18</f>
        <v>0</v>
      </c>
      <c r="AG171" s="493">
        <f>AG165*地域経済性分析・初期条件!$I$18</f>
        <v>0</v>
      </c>
      <c r="AH171" s="493">
        <f>AH165*地域経済性分析・初期条件!$I$18</f>
        <v>0</v>
      </c>
      <c r="AI171" s="535">
        <f t="shared" si="130"/>
        <v>0</v>
      </c>
      <c r="AJ171" s="535">
        <f t="shared" si="131"/>
        <v>0</v>
      </c>
      <c r="AK171" s="497">
        <f t="shared" si="132"/>
        <v>0</v>
      </c>
    </row>
    <row r="172" spans="1:37" ht="11.5" x14ac:dyDescent="0.25">
      <c r="A172" s="533" t="str">
        <f>A164&amp;B172</f>
        <v>0都道府県税収（一次）</v>
      </c>
      <c r="B172" s="425" t="s">
        <v>558</v>
      </c>
      <c r="C172" s="448" t="s">
        <v>33</v>
      </c>
      <c r="D172" s="493">
        <f>D165*地域経済性分析・初期条件!$J$18</f>
        <v>0</v>
      </c>
      <c r="E172" s="493">
        <f>E165*地域経済性分析・初期条件!$J$18</f>
        <v>0</v>
      </c>
      <c r="F172" s="493">
        <f>F165*地域経済性分析・初期条件!$J$18</f>
        <v>0</v>
      </c>
      <c r="G172" s="493">
        <f>G165*地域経済性分析・初期条件!$J$18</f>
        <v>0</v>
      </c>
      <c r="H172" s="493">
        <f>H165*地域経済性分析・初期条件!$J$18</f>
        <v>0</v>
      </c>
      <c r="I172" s="493">
        <f>I165*地域経済性分析・初期条件!$J$18</f>
        <v>0</v>
      </c>
      <c r="J172" s="493">
        <f>J165*地域経済性分析・初期条件!$J$18</f>
        <v>0</v>
      </c>
      <c r="K172" s="493">
        <f>K165*地域経済性分析・初期条件!$J$18</f>
        <v>0</v>
      </c>
      <c r="L172" s="493">
        <f>L165*地域経済性分析・初期条件!$J$18</f>
        <v>0</v>
      </c>
      <c r="M172" s="493">
        <f>M165*地域経済性分析・初期条件!$J$18</f>
        <v>0</v>
      </c>
      <c r="N172" s="493">
        <f>N165*地域経済性分析・初期条件!$J$18</f>
        <v>0</v>
      </c>
      <c r="O172" s="493">
        <f>O165*地域経済性分析・初期条件!$J$18</f>
        <v>0</v>
      </c>
      <c r="P172" s="493">
        <f>P165*地域経済性分析・初期条件!$J$18</f>
        <v>0</v>
      </c>
      <c r="Q172" s="493">
        <f>Q165*地域経済性分析・初期条件!$J$18</f>
        <v>0</v>
      </c>
      <c r="R172" s="493">
        <f>R165*地域経済性分析・初期条件!$J$18</f>
        <v>0</v>
      </c>
      <c r="S172" s="493">
        <f>S165*地域経済性分析・初期条件!$J$18</f>
        <v>0</v>
      </c>
      <c r="T172" s="493">
        <f>T165*地域経済性分析・初期条件!$J$18</f>
        <v>0</v>
      </c>
      <c r="U172" s="493">
        <f>U165*地域経済性分析・初期条件!$J$18</f>
        <v>0</v>
      </c>
      <c r="V172" s="493">
        <f>V165*地域経済性分析・初期条件!$J$18</f>
        <v>0</v>
      </c>
      <c r="W172" s="493">
        <f>W165*地域経済性分析・初期条件!$J$18</f>
        <v>0</v>
      </c>
      <c r="X172" s="493">
        <f>X165*地域経済性分析・初期条件!$J$18</f>
        <v>0</v>
      </c>
      <c r="Y172" s="493">
        <f>Y165*地域経済性分析・初期条件!$J$18</f>
        <v>0</v>
      </c>
      <c r="Z172" s="493">
        <f>Z165*地域経済性分析・初期条件!$J$18</f>
        <v>0</v>
      </c>
      <c r="AA172" s="493">
        <f>AA165*地域経済性分析・初期条件!$J$18</f>
        <v>0</v>
      </c>
      <c r="AB172" s="493">
        <f>AB165*地域経済性分析・初期条件!$J$18</f>
        <v>0</v>
      </c>
      <c r="AC172" s="493">
        <f>AC165*地域経済性分析・初期条件!$J$18</f>
        <v>0</v>
      </c>
      <c r="AD172" s="493">
        <f>AD165*地域経済性分析・初期条件!$J$18</f>
        <v>0</v>
      </c>
      <c r="AE172" s="493">
        <f>AE165*地域経済性分析・初期条件!$J$18</f>
        <v>0</v>
      </c>
      <c r="AF172" s="493">
        <f>AF165*地域経済性分析・初期条件!$J$18</f>
        <v>0</v>
      </c>
      <c r="AG172" s="493">
        <f>AG165*地域経済性分析・初期条件!$J$18</f>
        <v>0</v>
      </c>
      <c r="AH172" s="493">
        <f>AH165*地域経済性分析・初期条件!$J$18</f>
        <v>0</v>
      </c>
      <c r="AI172" s="535">
        <f t="shared" si="130"/>
        <v>0</v>
      </c>
      <c r="AJ172" s="535">
        <f t="shared" si="131"/>
        <v>0</v>
      </c>
      <c r="AK172" s="497">
        <f t="shared" si="132"/>
        <v>0</v>
      </c>
    </row>
    <row r="173" spans="1:37" ht="11.5" x14ac:dyDescent="0.25">
      <c r="A173" s="533" t="str">
        <f>A164&amp;B173</f>
        <v>0市町村税収（一次）</v>
      </c>
      <c r="B173" s="425" t="s">
        <v>559</v>
      </c>
      <c r="C173" s="449" t="s">
        <v>33</v>
      </c>
      <c r="D173" s="493">
        <f>D165*地域経済性分析・初期条件!$K$18</f>
        <v>0</v>
      </c>
      <c r="E173" s="493">
        <f>E165*地域経済性分析・初期条件!$K$18</f>
        <v>0</v>
      </c>
      <c r="F173" s="493">
        <f>F165*地域経済性分析・初期条件!$K$18</f>
        <v>0</v>
      </c>
      <c r="G173" s="493">
        <f>G165*地域経済性分析・初期条件!$K$18</f>
        <v>0</v>
      </c>
      <c r="H173" s="493">
        <f>H165*地域経済性分析・初期条件!$K$18</f>
        <v>0</v>
      </c>
      <c r="I173" s="493">
        <f>I165*地域経済性分析・初期条件!$K$18</f>
        <v>0</v>
      </c>
      <c r="J173" s="493">
        <f>J165*地域経済性分析・初期条件!$K$18</f>
        <v>0</v>
      </c>
      <c r="K173" s="493">
        <f>K165*地域経済性分析・初期条件!$K$18</f>
        <v>0</v>
      </c>
      <c r="L173" s="493">
        <f>L165*地域経済性分析・初期条件!$K$18</f>
        <v>0</v>
      </c>
      <c r="M173" s="493">
        <f>M165*地域経済性分析・初期条件!$K$18</f>
        <v>0</v>
      </c>
      <c r="N173" s="493">
        <f>N165*地域経済性分析・初期条件!$K$18</f>
        <v>0</v>
      </c>
      <c r="O173" s="493">
        <f>O165*地域経済性分析・初期条件!$K$18</f>
        <v>0</v>
      </c>
      <c r="P173" s="493">
        <f>P165*地域経済性分析・初期条件!$K$18</f>
        <v>0</v>
      </c>
      <c r="Q173" s="493">
        <f>Q165*地域経済性分析・初期条件!$K$18</f>
        <v>0</v>
      </c>
      <c r="R173" s="493">
        <f>R165*地域経済性分析・初期条件!$K$18</f>
        <v>0</v>
      </c>
      <c r="S173" s="493">
        <f>S165*地域経済性分析・初期条件!$K$18</f>
        <v>0</v>
      </c>
      <c r="T173" s="493">
        <f>T165*地域経済性分析・初期条件!$K$18</f>
        <v>0</v>
      </c>
      <c r="U173" s="493">
        <f>U165*地域経済性分析・初期条件!$K$18</f>
        <v>0</v>
      </c>
      <c r="V173" s="493">
        <f>V165*地域経済性分析・初期条件!$K$18</f>
        <v>0</v>
      </c>
      <c r="W173" s="493">
        <f>W165*地域経済性分析・初期条件!$K$18</f>
        <v>0</v>
      </c>
      <c r="X173" s="493">
        <f>X165*地域経済性分析・初期条件!$K$18</f>
        <v>0</v>
      </c>
      <c r="Y173" s="493">
        <f>Y165*地域経済性分析・初期条件!$K$18</f>
        <v>0</v>
      </c>
      <c r="Z173" s="493">
        <f>Z165*地域経済性分析・初期条件!$K$18</f>
        <v>0</v>
      </c>
      <c r="AA173" s="493">
        <f>AA165*地域経済性分析・初期条件!$K$18</f>
        <v>0</v>
      </c>
      <c r="AB173" s="493">
        <f>AB165*地域経済性分析・初期条件!$K$18</f>
        <v>0</v>
      </c>
      <c r="AC173" s="493">
        <f>AC165*地域経済性分析・初期条件!$K$18</f>
        <v>0</v>
      </c>
      <c r="AD173" s="493">
        <f>AD165*地域経済性分析・初期条件!$K$18</f>
        <v>0</v>
      </c>
      <c r="AE173" s="493">
        <f>AE165*地域経済性分析・初期条件!$K$18</f>
        <v>0</v>
      </c>
      <c r="AF173" s="493">
        <f>AF165*地域経済性分析・初期条件!$K$18</f>
        <v>0</v>
      </c>
      <c r="AG173" s="493">
        <f>AG165*地域経済性分析・初期条件!$K$18</f>
        <v>0</v>
      </c>
      <c r="AH173" s="493">
        <f>AH165*地域経済性分析・初期条件!$K$18</f>
        <v>0</v>
      </c>
      <c r="AI173" s="535">
        <f t="shared" si="130"/>
        <v>0</v>
      </c>
      <c r="AJ173" s="535">
        <f t="shared" si="131"/>
        <v>0</v>
      </c>
      <c r="AK173" s="497">
        <f t="shared" si="132"/>
        <v>0</v>
      </c>
    </row>
    <row r="174" spans="1:37" ht="11.5" x14ac:dyDescent="0.25">
      <c r="A174" s="533" t="str">
        <f>A164&amp;B174</f>
        <v>0従業員の可処分所得（二次以降）</v>
      </c>
      <c r="B174" s="425" t="s">
        <v>561</v>
      </c>
      <c r="C174" s="449" t="s">
        <v>33</v>
      </c>
      <c r="D174" s="493">
        <f>D165*地域経済性分析・初期条件!$L$18</f>
        <v>0</v>
      </c>
      <c r="E174" s="493">
        <f>E165*地域経済性分析・初期条件!$L$18</f>
        <v>0</v>
      </c>
      <c r="F174" s="493">
        <f>F165*地域経済性分析・初期条件!$L$18</f>
        <v>0</v>
      </c>
      <c r="G174" s="493">
        <f>G165*地域経済性分析・初期条件!$L$18</f>
        <v>0</v>
      </c>
      <c r="H174" s="493">
        <f>H165*地域経済性分析・初期条件!$L$18</f>
        <v>0</v>
      </c>
      <c r="I174" s="493">
        <f>I165*地域経済性分析・初期条件!$L$18</f>
        <v>0</v>
      </c>
      <c r="J174" s="493">
        <f>J165*地域経済性分析・初期条件!$L$18</f>
        <v>0</v>
      </c>
      <c r="K174" s="493">
        <f>K165*地域経済性分析・初期条件!$L$18</f>
        <v>0</v>
      </c>
      <c r="L174" s="493">
        <f>L165*地域経済性分析・初期条件!$L$18</f>
        <v>0</v>
      </c>
      <c r="M174" s="493">
        <f>M165*地域経済性分析・初期条件!$L$18</f>
        <v>0</v>
      </c>
      <c r="N174" s="493">
        <f>N165*地域経済性分析・初期条件!$L$18</f>
        <v>0</v>
      </c>
      <c r="O174" s="493">
        <f>O165*地域経済性分析・初期条件!$L$18</f>
        <v>0</v>
      </c>
      <c r="P174" s="493">
        <f>P165*地域経済性分析・初期条件!$L$18</f>
        <v>0</v>
      </c>
      <c r="Q174" s="493">
        <f>Q165*地域経済性分析・初期条件!$L$18</f>
        <v>0</v>
      </c>
      <c r="R174" s="493">
        <f>R165*地域経済性分析・初期条件!$L$18</f>
        <v>0</v>
      </c>
      <c r="S174" s="493">
        <f>S165*地域経済性分析・初期条件!$L$18</f>
        <v>0</v>
      </c>
      <c r="T174" s="493">
        <f>T165*地域経済性分析・初期条件!$L$18</f>
        <v>0</v>
      </c>
      <c r="U174" s="493">
        <f>U165*地域経済性分析・初期条件!$L$18</f>
        <v>0</v>
      </c>
      <c r="V174" s="493">
        <f>V165*地域経済性分析・初期条件!$L$18</f>
        <v>0</v>
      </c>
      <c r="W174" s="493">
        <f>W165*地域経済性分析・初期条件!$L$18</f>
        <v>0</v>
      </c>
      <c r="X174" s="493">
        <f>X165*地域経済性分析・初期条件!$L$18</f>
        <v>0</v>
      </c>
      <c r="Y174" s="493">
        <f>Y165*地域経済性分析・初期条件!$L$18</f>
        <v>0</v>
      </c>
      <c r="Z174" s="493">
        <f>Z165*地域経済性分析・初期条件!$L$18</f>
        <v>0</v>
      </c>
      <c r="AA174" s="493">
        <f>AA165*地域経済性分析・初期条件!$L$18</f>
        <v>0</v>
      </c>
      <c r="AB174" s="493">
        <f>AB165*地域経済性分析・初期条件!$L$18</f>
        <v>0</v>
      </c>
      <c r="AC174" s="493">
        <f>AC165*地域経済性分析・初期条件!$L$18</f>
        <v>0</v>
      </c>
      <c r="AD174" s="493">
        <f>AD165*地域経済性分析・初期条件!$L$18</f>
        <v>0</v>
      </c>
      <c r="AE174" s="493">
        <f>AE165*地域経済性分析・初期条件!$L$18</f>
        <v>0</v>
      </c>
      <c r="AF174" s="493">
        <f>AF165*地域経済性分析・初期条件!$L$18</f>
        <v>0</v>
      </c>
      <c r="AG174" s="493">
        <f>AG165*地域経済性分析・初期条件!$L$18</f>
        <v>0</v>
      </c>
      <c r="AH174" s="493">
        <f>AH165*地域経済性分析・初期条件!$L$18</f>
        <v>0</v>
      </c>
      <c r="AI174" s="535">
        <f>SUM(D174:N174)</f>
        <v>0</v>
      </c>
      <c r="AJ174" s="535">
        <f t="shared" si="131"/>
        <v>0</v>
      </c>
      <c r="AK174" s="497">
        <f t="shared" si="132"/>
        <v>0</v>
      </c>
    </row>
    <row r="175" spans="1:37" ht="11.5" x14ac:dyDescent="0.25">
      <c r="A175" s="533" t="str">
        <f>A164&amp;B175</f>
        <v>0企業の税引後利益（二次以降）</v>
      </c>
      <c r="B175" s="425" t="s">
        <v>562</v>
      </c>
      <c r="C175" s="449" t="s">
        <v>33</v>
      </c>
      <c r="D175" s="493">
        <f>D165*地域経済性分析・初期条件!$M$18</f>
        <v>0</v>
      </c>
      <c r="E175" s="493">
        <f>E165*地域経済性分析・初期条件!$M$18</f>
        <v>0</v>
      </c>
      <c r="F175" s="493">
        <f>F165*地域経済性分析・初期条件!$M$18</f>
        <v>0</v>
      </c>
      <c r="G175" s="493">
        <f>G165*地域経済性分析・初期条件!$M$18</f>
        <v>0</v>
      </c>
      <c r="H175" s="493">
        <f>H165*地域経済性分析・初期条件!$M$18</f>
        <v>0</v>
      </c>
      <c r="I175" s="493">
        <f>I165*地域経済性分析・初期条件!$M$18</f>
        <v>0</v>
      </c>
      <c r="J175" s="493">
        <f>J165*地域経済性分析・初期条件!$M$18</f>
        <v>0</v>
      </c>
      <c r="K175" s="493">
        <f>K165*地域経済性分析・初期条件!$M$18</f>
        <v>0</v>
      </c>
      <c r="L175" s="493">
        <f>L165*地域経済性分析・初期条件!$M$18</f>
        <v>0</v>
      </c>
      <c r="M175" s="493">
        <f>M165*地域経済性分析・初期条件!$M$18</f>
        <v>0</v>
      </c>
      <c r="N175" s="493">
        <f>N165*地域経済性分析・初期条件!$M$18</f>
        <v>0</v>
      </c>
      <c r="O175" s="493">
        <f>O165*地域経済性分析・初期条件!$M$18</f>
        <v>0</v>
      </c>
      <c r="P175" s="493">
        <f>P165*地域経済性分析・初期条件!$M$18</f>
        <v>0</v>
      </c>
      <c r="Q175" s="493">
        <f>Q165*地域経済性分析・初期条件!$M$18</f>
        <v>0</v>
      </c>
      <c r="R175" s="493">
        <f>R165*地域経済性分析・初期条件!$M$18</f>
        <v>0</v>
      </c>
      <c r="S175" s="493">
        <f>S165*地域経済性分析・初期条件!$M$18</f>
        <v>0</v>
      </c>
      <c r="T175" s="493">
        <f>T165*地域経済性分析・初期条件!$M$18</f>
        <v>0</v>
      </c>
      <c r="U175" s="493">
        <f>U165*地域経済性分析・初期条件!$M$18</f>
        <v>0</v>
      </c>
      <c r="V175" s="493">
        <f>V165*地域経済性分析・初期条件!$M$18</f>
        <v>0</v>
      </c>
      <c r="W175" s="493">
        <f>W165*地域経済性分析・初期条件!$M$18</f>
        <v>0</v>
      </c>
      <c r="X175" s="493">
        <f>X165*地域経済性分析・初期条件!$M$18</f>
        <v>0</v>
      </c>
      <c r="Y175" s="493">
        <f>Y165*地域経済性分析・初期条件!$M$18</f>
        <v>0</v>
      </c>
      <c r="Z175" s="493">
        <f>Z165*地域経済性分析・初期条件!$M$18</f>
        <v>0</v>
      </c>
      <c r="AA175" s="493">
        <f>AA165*地域経済性分析・初期条件!$M$18</f>
        <v>0</v>
      </c>
      <c r="AB175" s="493">
        <f>AB165*地域経済性分析・初期条件!$M$18</f>
        <v>0</v>
      </c>
      <c r="AC175" s="493">
        <f>AC165*地域経済性分析・初期条件!$M$18</f>
        <v>0</v>
      </c>
      <c r="AD175" s="493">
        <f>AD165*地域経済性分析・初期条件!$M$18</f>
        <v>0</v>
      </c>
      <c r="AE175" s="493">
        <f>AE165*地域経済性分析・初期条件!$M$18</f>
        <v>0</v>
      </c>
      <c r="AF175" s="493">
        <f>AF165*地域経済性分析・初期条件!$M$18</f>
        <v>0</v>
      </c>
      <c r="AG175" s="493">
        <f>AG165*地域経済性分析・初期条件!$M$18</f>
        <v>0</v>
      </c>
      <c r="AH175" s="493">
        <f>AH165*地域経済性分析・初期条件!$M$18</f>
        <v>0</v>
      </c>
      <c r="AI175" s="535">
        <f>SUM(D175:N175)</f>
        <v>0</v>
      </c>
      <c r="AJ175" s="535">
        <f t="shared" si="131"/>
        <v>0</v>
      </c>
      <c r="AK175" s="497">
        <f t="shared" si="132"/>
        <v>0</v>
      </c>
    </row>
    <row r="176" spans="1:37" ht="11.5" x14ac:dyDescent="0.25">
      <c r="A176" s="533" t="str">
        <f>A164&amp;B176</f>
        <v>0都道府県税収（二次以降）</v>
      </c>
      <c r="B176" s="425" t="s">
        <v>563</v>
      </c>
      <c r="C176" s="449" t="s">
        <v>33</v>
      </c>
      <c r="D176" s="493">
        <f>D165*地域経済性分析・初期条件!$N$18</f>
        <v>0</v>
      </c>
      <c r="E176" s="493">
        <f>E165*地域経済性分析・初期条件!$N$18</f>
        <v>0</v>
      </c>
      <c r="F176" s="493">
        <f>F165*地域経済性分析・初期条件!$N$18</f>
        <v>0</v>
      </c>
      <c r="G176" s="493">
        <f>G165*地域経済性分析・初期条件!$N$18</f>
        <v>0</v>
      </c>
      <c r="H176" s="493">
        <f>H165*地域経済性分析・初期条件!$N$18</f>
        <v>0</v>
      </c>
      <c r="I176" s="493">
        <f>I165*地域経済性分析・初期条件!$N$18</f>
        <v>0</v>
      </c>
      <c r="J176" s="493">
        <f>J165*地域経済性分析・初期条件!$N$18</f>
        <v>0</v>
      </c>
      <c r="K176" s="493">
        <f>K165*地域経済性分析・初期条件!$N$18</f>
        <v>0</v>
      </c>
      <c r="L176" s="493">
        <f>L165*地域経済性分析・初期条件!$N$18</f>
        <v>0</v>
      </c>
      <c r="M176" s="493">
        <f>M165*地域経済性分析・初期条件!$N$18</f>
        <v>0</v>
      </c>
      <c r="N176" s="493">
        <f>N165*地域経済性分析・初期条件!$N$18</f>
        <v>0</v>
      </c>
      <c r="O176" s="493">
        <f>O165*地域経済性分析・初期条件!$N$18</f>
        <v>0</v>
      </c>
      <c r="P176" s="493">
        <f>P165*地域経済性分析・初期条件!$N$18</f>
        <v>0</v>
      </c>
      <c r="Q176" s="493">
        <f>Q165*地域経済性分析・初期条件!$N$18</f>
        <v>0</v>
      </c>
      <c r="R176" s="493">
        <f>R165*地域経済性分析・初期条件!$N$18</f>
        <v>0</v>
      </c>
      <c r="S176" s="493">
        <f>S165*地域経済性分析・初期条件!$N$18</f>
        <v>0</v>
      </c>
      <c r="T176" s="493">
        <f>T165*地域経済性分析・初期条件!$N$18</f>
        <v>0</v>
      </c>
      <c r="U176" s="493">
        <f>U165*地域経済性分析・初期条件!$N$18</f>
        <v>0</v>
      </c>
      <c r="V176" s="493">
        <f>V165*地域経済性分析・初期条件!$N$18</f>
        <v>0</v>
      </c>
      <c r="W176" s="493">
        <f>W165*地域経済性分析・初期条件!$N$18</f>
        <v>0</v>
      </c>
      <c r="X176" s="493">
        <f>X165*地域経済性分析・初期条件!$N$18</f>
        <v>0</v>
      </c>
      <c r="Y176" s="493">
        <f>Y165*地域経済性分析・初期条件!$N$18</f>
        <v>0</v>
      </c>
      <c r="Z176" s="493">
        <f>Z165*地域経済性分析・初期条件!$N$18</f>
        <v>0</v>
      </c>
      <c r="AA176" s="493">
        <f>AA165*地域経済性分析・初期条件!$N$18</f>
        <v>0</v>
      </c>
      <c r="AB176" s="493">
        <f>AB165*地域経済性分析・初期条件!$N$18</f>
        <v>0</v>
      </c>
      <c r="AC176" s="493">
        <f>AC165*地域経済性分析・初期条件!$N$18</f>
        <v>0</v>
      </c>
      <c r="AD176" s="493">
        <f>AD165*地域経済性分析・初期条件!$N$18</f>
        <v>0</v>
      </c>
      <c r="AE176" s="493">
        <f>AE165*地域経済性分析・初期条件!$N$18</f>
        <v>0</v>
      </c>
      <c r="AF176" s="493">
        <f>AF165*地域経済性分析・初期条件!$N$18</f>
        <v>0</v>
      </c>
      <c r="AG176" s="493">
        <f>AG165*地域経済性分析・初期条件!$N$18</f>
        <v>0</v>
      </c>
      <c r="AH176" s="493">
        <f>AH165*地域経済性分析・初期条件!$N$18</f>
        <v>0</v>
      </c>
      <c r="AI176" s="535">
        <f>SUM(D176:N176)</f>
        <v>0</v>
      </c>
      <c r="AJ176" s="535">
        <f t="shared" si="131"/>
        <v>0</v>
      </c>
      <c r="AK176" s="497">
        <f t="shared" si="132"/>
        <v>0</v>
      </c>
    </row>
    <row r="177" spans="1:37" ht="11.5" x14ac:dyDescent="0.25">
      <c r="A177" s="533" t="str">
        <f>A164&amp;B177</f>
        <v>0市町村税収（二次以降）</v>
      </c>
      <c r="B177" s="425" t="s">
        <v>564</v>
      </c>
      <c r="C177" s="449" t="s">
        <v>33</v>
      </c>
      <c r="D177" s="493">
        <f>D165*地域経済性分析・初期条件!$O$18</f>
        <v>0</v>
      </c>
      <c r="E177" s="493">
        <f>E165*地域経済性分析・初期条件!$O$18</f>
        <v>0</v>
      </c>
      <c r="F177" s="493">
        <f>F165*地域経済性分析・初期条件!$O$18</f>
        <v>0</v>
      </c>
      <c r="G177" s="493">
        <f>G165*地域経済性分析・初期条件!$O$18</f>
        <v>0</v>
      </c>
      <c r="H177" s="493">
        <f>H165*地域経済性分析・初期条件!$O$18</f>
        <v>0</v>
      </c>
      <c r="I177" s="493">
        <f>I165*地域経済性分析・初期条件!$O$18</f>
        <v>0</v>
      </c>
      <c r="J177" s="493">
        <f>J165*地域経済性分析・初期条件!$O$18</f>
        <v>0</v>
      </c>
      <c r="K177" s="493">
        <f>K165*地域経済性分析・初期条件!$O$18</f>
        <v>0</v>
      </c>
      <c r="L177" s="493">
        <f>L165*地域経済性分析・初期条件!$O$18</f>
        <v>0</v>
      </c>
      <c r="M177" s="493">
        <f>M165*地域経済性分析・初期条件!$O$18</f>
        <v>0</v>
      </c>
      <c r="N177" s="493">
        <f>N165*地域経済性分析・初期条件!$O$18</f>
        <v>0</v>
      </c>
      <c r="O177" s="493">
        <f>O165*地域経済性分析・初期条件!$O$18</f>
        <v>0</v>
      </c>
      <c r="P177" s="493">
        <f>P165*地域経済性分析・初期条件!$O$18</f>
        <v>0</v>
      </c>
      <c r="Q177" s="493">
        <f>Q165*地域経済性分析・初期条件!$O$18</f>
        <v>0</v>
      </c>
      <c r="R177" s="493">
        <f>R165*地域経済性分析・初期条件!$O$18</f>
        <v>0</v>
      </c>
      <c r="S177" s="493">
        <f>S165*地域経済性分析・初期条件!$O$18</f>
        <v>0</v>
      </c>
      <c r="T177" s="493">
        <f>T165*地域経済性分析・初期条件!$O$18</f>
        <v>0</v>
      </c>
      <c r="U177" s="493">
        <f>U165*地域経済性分析・初期条件!$O$18</f>
        <v>0</v>
      </c>
      <c r="V177" s="493">
        <f>V165*地域経済性分析・初期条件!$O$18</f>
        <v>0</v>
      </c>
      <c r="W177" s="493">
        <f>W165*地域経済性分析・初期条件!$O$18</f>
        <v>0</v>
      </c>
      <c r="X177" s="493">
        <f>X165*地域経済性分析・初期条件!$O$18</f>
        <v>0</v>
      </c>
      <c r="Y177" s="493">
        <f>Y165*地域経済性分析・初期条件!$O$18</f>
        <v>0</v>
      </c>
      <c r="Z177" s="493">
        <f>Z165*地域経済性分析・初期条件!$O$18</f>
        <v>0</v>
      </c>
      <c r="AA177" s="493">
        <f>AA165*地域経済性分析・初期条件!$O$18</f>
        <v>0</v>
      </c>
      <c r="AB177" s="493">
        <f>AB165*地域経済性分析・初期条件!$O$18</f>
        <v>0</v>
      </c>
      <c r="AC177" s="493">
        <f>AC165*地域経済性分析・初期条件!$O$18</f>
        <v>0</v>
      </c>
      <c r="AD177" s="493">
        <f>AD165*地域経済性分析・初期条件!$O$18</f>
        <v>0</v>
      </c>
      <c r="AE177" s="493">
        <f>AE165*地域経済性分析・初期条件!$O$18</f>
        <v>0</v>
      </c>
      <c r="AF177" s="493">
        <f>AF165*地域経済性分析・初期条件!$O$18</f>
        <v>0</v>
      </c>
      <c r="AG177" s="493">
        <f>AG165*地域経済性分析・初期条件!$O$18</f>
        <v>0</v>
      </c>
      <c r="AH177" s="493">
        <f>AH165*地域経済性分析・初期条件!$O$18</f>
        <v>0</v>
      </c>
      <c r="AI177" s="535">
        <f>SUM(D177:N177)</f>
        <v>0</v>
      </c>
      <c r="AJ177" s="535">
        <f t="shared" si="131"/>
        <v>0</v>
      </c>
      <c r="AK177" s="497">
        <f t="shared" si="132"/>
        <v>0</v>
      </c>
    </row>
    <row r="178" spans="1:37" ht="11.5" x14ac:dyDescent="0.25">
      <c r="A178" s="488">
        <f>地域経済性分析・初期条件!$G$19</f>
        <v>0</v>
      </c>
      <c r="C178" s="449"/>
      <c r="D178" s="493"/>
      <c r="E178" s="493"/>
      <c r="F178" s="463"/>
      <c r="G178" s="463"/>
      <c r="H178" s="463"/>
      <c r="I178" s="463"/>
      <c r="J178" s="463"/>
      <c r="K178" s="463"/>
      <c r="L178" s="463"/>
      <c r="M178" s="463"/>
      <c r="N178" s="463"/>
      <c r="O178" s="463"/>
      <c r="P178" s="463"/>
      <c r="Q178" s="463"/>
      <c r="R178" s="463"/>
      <c r="S178" s="463"/>
      <c r="T178" s="463"/>
      <c r="U178" s="463"/>
      <c r="V178" s="463"/>
      <c r="W178" s="463"/>
      <c r="X178" s="463"/>
      <c r="Y178" s="463"/>
      <c r="Z178" s="463"/>
      <c r="AA178" s="463"/>
      <c r="AB178" s="463"/>
      <c r="AC178" s="463"/>
      <c r="AD178" s="463"/>
      <c r="AE178" s="463"/>
      <c r="AF178" s="463"/>
      <c r="AG178" s="463"/>
      <c r="AH178" s="463"/>
      <c r="AI178" s="535"/>
      <c r="AJ178" s="535"/>
      <c r="AK178" s="497"/>
    </row>
    <row r="179" spans="1:37" ht="11.5" x14ac:dyDescent="0.25">
      <c r="A179" s="533" t="str">
        <f>A178&amp;B179</f>
        <v>0売上（税別）</v>
      </c>
      <c r="B179" s="425" t="s">
        <v>1166</v>
      </c>
      <c r="C179" s="448" t="s">
        <v>33</v>
      </c>
      <c r="D179" s="493">
        <f>D149*地域経済性分析・初期条件!$F$19</f>
        <v>0</v>
      </c>
      <c r="E179" s="493">
        <f>E149*地域経済性分析・初期条件!$F$19</f>
        <v>0</v>
      </c>
      <c r="F179" s="493">
        <f>F149*地域経済性分析・初期条件!$F$19</f>
        <v>0</v>
      </c>
      <c r="G179" s="493">
        <f>G149*地域経済性分析・初期条件!$F$19</f>
        <v>0</v>
      </c>
      <c r="H179" s="493">
        <f>H149*地域経済性分析・初期条件!$F$19</f>
        <v>0</v>
      </c>
      <c r="I179" s="493">
        <f>I149*地域経済性分析・初期条件!$F$19</f>
        <v>0</v>
      </c>
      <c r="J179" s="493">
        <f>J149*地域経済性分析・初期条件!$F$19</f>
        <v>0</v>
      </c>
      <c r="K179" s="493">
        <f>K149*地域経済性分析・初期条件!$F$19</f>
        <v>0</v>
      </c>
      <c r="L179" s="493">
        <f>L149*地域経済性分析・初期条件!$F$19</f>
        <v>0</v>
      </c>
      <c r="M179" s="493">
        <f>M149*地域経済性分析・初期条件!$F$19</f>
        <v>0</v>
      </c>
      <c r="N179" s="493">
        <f>N149*地域経済性分析・初期条件!$F$19</f>
        <v>0</v>
      </c>
      <c r="O179" s="493">
        <f>O149*地域経済性分析・初期条件!$F$19</f>
        <v>0</v>
      </c>
      <c r="P179" s="493">
        <f>P149*地域経済性分析・初期条件!$F$19</f>
        <v>0</v>
      </c>
      <c r="Q179" s="493">
        <f>Q149*地域経済性分析・初期条件!$F$19</f>
        <v>0</v>
      </c>
      <c r="R179" s="493">
        <f>R149*地域経済性分析・初期条件!$F$19</f>
        <v>0</v>
      </c>
      <c r="S179" s="493">
        <f>S149*地域経済性分析・初期条件!$F$19</f>
        <v>0</v>
      </c>
      <c r="T179" s="493">
        <f>T149*地域経済性分析・初期条件!$F$19</f>
        <v>0</v>
      </c>
      <c r="U179" s="493">
        <f>U149*地域経済性分析・初期条件!$F$19</f>
        <v>0</v>
      </c>
      <c r="V179" s="493">
        <f>V149*地域経済性分析・初期条件!$F$19</f>
        <v>0</v>
      </c>
      <c r="W179" s="493">
        <f>W149*地域経済性分析・初期条件!$F$19</f>
        <v>0</v>
      </c>
      <c r="X179" s="493">
        <f>X149*地域経済性分析・初期条件!$F$19</f>
        <v>0</v>
      </c>
      <c r="Y179" s="493">
        <f>Y149*地域経済性分析・初期条件!$F$19</f>
        <v>0</v>
      </c>
      <c r="Z179" s="493">
        <f>Z149*地域経済性分析・初期条件!$F$19</f>
        <v>0</v>
      </c>
      <c r="AA179" s="493">
        <f>AA149*地域経済性分析・初期条件!$F$19</f>
        <v>0</v>
      </c>
      <c r="AB179" s="493">
        <f>AB149*地域経済性分析・初期条件!$F$19</f>
        <v>0</v>
      </c>
      <c r="AC179" s="493">
        <f>AC149*地域経済性分析・初期条件!$F$19</f>
        <v>0</v>
      </c>
      <c r="AD179" s="493">
        <f>AD149*地域経済性分析・初期条件!$F$19</f>
        <v>0</v>
      </c>
      <c r="AE179" s="493">
        <f>AE149*地域経済性分析・初期条件!$F$19</f>
        <v>0</v>
      </c>
      <c r="AF179" s="493">
        <f>AF149*地域経済性分析・初期条件!$F$19</f>
        <v>0</v>
      </c>
      <c r="AG179" s="493">
        <f>AG149*地域経済性分析・初期条件!$F$19</f>
        <v>0</v>
      </c>
      <c r="AH179" s="493">
        <f>AH149*地域経済性分析・初期条件!$F$19</f>
        <v>0</v>
      </c>
      <c r="AI179" s="535">
        <f t="shared" ref="AI179" si="133">SUM(D179:N179)</f>
        <v>0</v>
      </c>
      <c r="AJ179" s="535">
        <f>SUM(D179:X179)</f>
        <v>0</v>
      </c>
      <c r="AK179" s="497">
        <f>SUM(D179:AH179)</f>
        <v>0</v>
      </c>
    </row>
    <row r="180" spans="1:37" ht="11.5" x14ac:dyDescent="0.25">
      <c r="A180" s="533" t="str">
        <f>A178&amp;B180</f>
        <v>0消費税（都道府県）</v>
      </c>
      <c r="B180" s="425" t="s">
        <v>270</v>
      </c>
      <c r="C180" s="448" t="s">
        <v>33</v>
      </c>
      <c r="D180" s="493">
        <f>D179*波及効果シート!$D$72</f>
        <v>0</v>
      </c>
      <c r="E180" s="493">
        <f>E179*波及効果シート!$D$72</f>
        <v>0</v>
      </c>
      <c r="F180" s="493">
        <f>F179*波及効果シート!$D$72</f>
        <v>0</v>
      </c>
      <c r="G180" s="493">
        <f>G179*波及効果シート!$D$72</f>
        <v>0</v>
      </c>
      <c r="H180" s="493">
        <f>H179*波及効果シート!$D$72</f>
        <v>0</v>
      </c>
      <c r="I180" s="493">
        <f>I179*波及効果シート!$D$72</f>
        <v>0</v>
      </c>
      <c r="J180" s="493">
        <f>J179*波及効果シート!$D$72</f>
        <v>0</v>
      </c>
      <c r="K180" s="493">
        <f>K179*波及効果シート!$D$72</f>
        <v>0</v>
      </c>
      <c r="L180" s="493">
        <f>L179*波及効果シート!$D$72</f>
        <v>0</v>
      </c>
      <c r="M180" s="493">
        <f>M179*波及効果シート!$D$72</f>
        <v>0</v>
      </c>
      <c r="N180" s="493">
        <f>N179*波及効果シート!$D$72</f>
        <v>0</v>
      </c>
      <c r="O180" s="493">
        <f>O179*波及効果シート!$D$72</f>
        <v>0</v>
      </c>
      <c r="P180" s="493">
        <f>P179*波及効果シート!$D$72</f>
        <v>0</v>
      </c>
      <c r="Q180" s="493">
        <f>Q179*波及効果シート!$D$72</f>
        <v>0</v>
      </c>
      <c r="R180" s="493">
        <f>R179*波及効果シート!$D$72</f>
        <v>0</v>
      </c>
      <c r="S180" s="493">
        <f>S179*波及効果シート!$D$72</f>
        <v>0</v>
      </c>
      <c r="T180" s="493">
        <f>T179*波及効果シート!$D$72</f>
        <v>0</v>
      </c>
      <c r="U180" s="493">
        <f>U179*波及効果シート!$D$72</f>
        <v>0</v>
      </c>
      <c r="V180" s="493">
        <f>V179*波及効果シート!$D$72</f>
        <v>0</v>
      </c>
      <c r="W180" s="493">
        <f>W179*波及効果シート!$D$72</f>
        <v>0</v>
      </c>
      <c r="X180" s="493">
        <f>X179*波及効果シート!$D$72</f>
        <v>0</v>
      </c>
      <c r="Y180" s="493">
        <f>Y179*波及効果シート!$D$72</f>
        <v>0</v>
      </c>
      <c r="Z180" s="493">
        <f>Z179*波及効果シート!$D$72</f>
        <v>0</v>
      </c>
      <c r="AA180" s="493">
        <f>AA179*波及効果シート!$D$72</f>
        <v>0</v>
      </c>
      <c r="AB180" s="493">
        <f>AB179*波及効果シート!$D$72</f>
        <v>0</v>
      </c>
      <c r="AC180" s="493">
        <f>AC179*波及効果シート!$D$72</f>
        <v>0</v>
      </c>
      <c r="AD180" s="493">
        <f>AD179*波及効果シート!$D$72</f>
        <v>0</v>
      </c>
      <c r="AE180" s="493">
        <f>AE179*波及効果シート!$D$72</f>
        <v>0</v>
      </c>
      <c r="AF180" s="493">
        <f>AF179*波及効果シート!$D$72</f>
        <v>0</v>
      </c>
      <c r="AG180" s="493">
        <f>AG179*波及効果シート!$D$72</f>
        <v>0</v>
      </c>
      <c r="AH180" s="493">
        <f>AH179*波及効果シート!$D$72</f>
        <v>0</v>
      </c>
      <c r="AI180" s="535">
        <f t="shared" ref="AI180:AI181" si="134">SUM(D180:N180)</f>
        <v>0</v>
      </c>
      <c r="AJ180" s="535">
        <f t="shared" ref="AJ180:AJ181" si="135">SUM(D180:X180)</f>
        <v>0</v>
      </c>
      <c r="AK180" s="497">
        <f t="shared" ref="AK180:AK181" si="136">SUM(D180:AH180)</f>
        <v>0</v>
      </c>
    </row>
    <row r="181" spans="1:37" ht="11.5" x14ac:dyDescent="0.25">
      <c r="A181" s="533" t="str">
        <f>A178&amp;B181</f>
        <v>0消費税（市町村）</v>
      </c>
      <c r="B181" s="425" t="s">
        <v>1156</v>
      </c>
      <c r="C181" s="449" t="s">
        <v>33</v>
      </c>
      <c r="D181" s="493">
        <f>D179*波及効果シート!$D$74</f>
        <v>0</v>
      </c>
      <c r="E181" s="493">
        <f>E179*波及効果シート!$D$74</f>
        <v>0</v>
      </c>
      <c r="F181" s="493">
        <f>F179*波及効果シート!$D$74</f>
        <v>0</v>
      </c>
      <c r="G181" s="493">
        <f>G179*波及効果シート!$D$74</f>
        <v>0</v>
      </c>
      <c r="H181" s="493">
        <f>H179*波及効果シート!$D$74</f>
        <v>0</v>
      </c>
      <c r="I181" s="493">
        <f>I179*波及効果シート!$D$74</f>
        <v>0</v>
      </c>
      <c r="J181" s="493">
        <f>J179*波及効果シート!$D$74</f>
        <v>0</v>
      </c>
      <c r="K181" s="493">
        <f>K179*波及効果シート!$D$74</f>
        <v>0</v>
      </c>
      <c r="L181" s="493">
        <f>L179*波及効果シート!$D$74</f>
        <v>0</v>
      </c>
      <c r="M181" s="493">
        <f>M179*波及効果シート!$D$74</f>
        <v>0</v>
      </c>
      <c r="N181" s="493">
        <f>N179*波及効果シート!$D$74</f>
        <v>0</v>
      </c>
      <c r="O181" s="493">
        <f>O179*波及効果シート!$D$74</f>
        <v>0</v>
      </c>
      <c r="P181" s="493">
        <f>P179*波及効果シート!$D$74</f>
        <v>0</v>
      </c>
      <c r="Q181" s="493">
        <f>Q179*波及効果シート!$D$74</f>
        <v>0</v>
      </c>
      <c r="R181" s="493">
        <f>R179*波及効果シート!$D$74</f>
        <v>0</v>
      </c>
      <c r="S181" s="493">
        <f>S179*波及効果シート!$D$74</f>
        <v>0</v>
      </c>
      <c r="T181" s="493">
        <f>T179*波及効果シート!$D$74</f>
        <v>0</v>
      </c>
      <c r="U181" s="493">
        <f>U179*波及効果シート!$D$74</f>
        <v>0</v>
      </c>
      <c r="V181" s="493">
        <f>V179*波及効果シート!$D$74</f>
        <v>0</v>
      </c>
      <c r="W181" s="493">
        <f>W179*波及効果シート!$D$74</f>
        <v>0</v>
      </c>
      <c r="X181" s="493">
        <f>X179*波及効果シート!$D$74</f>
        <v>0</v>
      </c>
      <c r="Y181" s="493">
        <f>Y179*波及効果シート!$D$74</f>
        <v>0</v>
      </c>
      <c r="Z181" s="493">
        <f>Z179*波及効果シート!$D$74</f>
        <v>0</v>
      </c>
      <c r="AA181" s="493">
        <f>AA179*波及効果シート!$D$74</f>
        <v>0</v>
      </c>
      <c r="AB181" s="493">
        <f>AB179*波及効果シート!$D$74</f>
        <v>0</v>
      </c>
      <c r="AC181" s="493">
        <f>AC179*波及効果シート!$D$74</f>
        <v>0</v>
      </c>
      <c r="AD181" s="493">
        <f>AD179*波及効果シート!$D$74</f>
        <v>0</v>
      </c>
      <c r="AE181" s="493">
        <f>AE179*波及効果シート!$D$74</f>
        <v>0</v>
      </c>
      <c r="AF181" s="493">
        <f>AF179*波及効果シート!$D$74</f>
        <v>0</v>
      </c>
      <c r="AG181" s="493">
        <f>AG179*波及効果シート!$D$74</f>
        <v>0</v>
      </c>
      <c r="AH181" s="493">
        <f>AH179*波及効果シート!$D$74</f>
        <v>0</v>
      </c>
      <c r="AI181" s="535">
        <f t="shared" si="134"/>
        <v>0</v>
      </c>
      <c r="AJ181" s="535">
        <f t="shared" si="135"/>
        <v>0</v>
      </c>
      <c r="AK181" s="497">
        <f t="shared" si="136"/>
        <v>0</v>
      </c>
    </row>
    <row r="182" spans="1:37" ht="11.5" x14ac:dyDescent="0.25">
      <c r="A182" s="533" t="str">
        <f>A178&amp;B182</f>
        <v>0所得税（国税）</v>
      </c>
      <c r="B182" s="425" t="s">
        <v>577</v>
      </c>
      <c r="C182" s="449" t="s">
        <v>33</v>
      </c>
      <c r="D182" s="493">
        <f>D179*地域経済性分析・初期条件!$P$19</f>
        <v>0</v>
      </c>
      <c r="E182" s="493">
        <f>E179*地域経済性分析・初期条件!$P$19</f>
        <v>0</v>
      </c>
      <c r="F182" s="493">
        <f>F179*地域経済性分析・初期条件!$P$19</f>
        <v>0</v>
      </c>
      <c r="G182" s="493">
        <f>G179*地域経済性分析・初期条件!$P$19</f>
        <v>0</v>
      </c>
      <c r="H182" s="493">
        <f>H179*地域経済性分析・初期条件!$P$19</f>
        <v>0</v>
      </c>
      <c r="I182" s="493">
        <f>I179*地域経済性分析・初期条件!$P$19</f>
        <v>0</v>
      </c>
      <c r="J182" s="493">
        <f>J179*地域経済性分析・初期条件!$P$19</f>
        <v>0</v>
      </c>
      <c r="K182" s="493">
        <f>K179*地域経済性分析・初期条件!$P$19</f>
        <v>0</v>
      </c>
      <c r="L182" s="493">
        <f>L179*地域経済性分析・初期条件!$P$19</f>
        <v>0</v>
      </c>
      <c r="M182" s="493">
        <f>M179*地域経済性分析・初期条件!$P$19</f>
        <v>0</v>
      </c>
      <c r="N182" s="493">
        <f>N179*地域経済性分析・初期条件!$P$19</f>
        <v>0</v>
      </c>
      <c r="O182" s="493">
        <f>O179*地域経済性分析・初期条件!$P$19</f>
        <v>0</v>
      </c>
      <c r="P182" s="493">
        <f>P179*地域経済性分析・初期条件!$P$19</f>
        <v>0</v>
      </c>
      <c r="Q182" s="493">
        <f>Q179*地域経済性分析・初期条件!$P$19</f>
        <v>0</v>
      </c>
      <c r="R182" s="493">
        <f>R179*地域経済性分析・初期条件!$P$19</f>
        <v>0</v>
      </c>
      <c r="S182" s="493">
        <f>S179*地域経済性分析・初期条件!$P$19</f>
        <v>0</v>
      </c>
      <c r="T182" s="493">
        <f>T179*地域経済性分析・初期条件!$P$19</f>
        <v>0</v>
      </c>
      <c r="U182" s="493">
        <f>U179*地域経済性分析・初期条件!$P$19</f>
        <v>0</v>
      </c>
      <c r="V182" s="493">
        <f>V179*地域経済性分析・初期条件!$P$19</f>
        <v>0</v>
      </c>
      <c r="W182" s="493">
        <f>W179*地域経済性分析・初期条件!$P$19</f>
        <v>0</v>
      </c>
      <c r="X182" s="493">
        <f>X179*地域経済性分析・初期条件!$P$19</f>
        <v>0</v>
      </c>
      <c r="Y182" s="493">
        <f>Y179*地域経済性分析・初期条件!$P$19</f>
        <v>0</v>
      </c>
      <c r="Z182" s="493">
        <f>Z179*地域経済性分析・初期条件!$P$19</f>
        <v>0</v>
      </c>
      <c r="AA182" s="493">
        <f>AA179*地域経済性分析・初期条件!$P$19</f>
        <v>0</v>
      </c>
      <c r="AB182" s="493">
        <f>AB179*地域経済性分析・初期条件!$P$19</f>
        <v>0</v>
      </c>
      <c r="AC182" s="493">
        <f>AC179*地域経済性分析・初期条件!$P$19</f>
        <v>0</v>
      </c>
      <c r="AD182" s="493">
        <f>AD179*地域経済性分析・初期条件!$P$19</f>
        <v>0</v>
      </c>
      <c r="AE182" s="493">
        <f>AE179*地域経済性分析・初期条件!$P$19</f>
        <v>0</v>
      </c>
      <c r="AF182" s="493">
        <f>AF179*地域経済性分析・初期条件!$P$19</f>
        <v>0</v>
      </c>
      <c r="AG182" s="493">
        <f>AG179*地域経済性分析・初期条件!$P$19</f>
        <v>0</v>
      </c>
      <c r="AH182" s="493">
        <f>AH179*地域経済性分析・初期条件!$P$19</f>
        <v>0</v>
      </c>
      <c r="AI182" s="535">
        <f t="shared" ref="AI182:AI187" si="137">SUM(D182:N182)</f>
        <v>0</v>
      </c>
      <c r="AJ182" s="535">
        <f>SUM(D182:X182)</f>
        <v>0</v>
      </c>
      <c r="AK182" s="497">
        <f>SUM(D182:AH182)</f>
        <v>0</v>
      </c>
    </row>
    <row r="183" spans="1:37" ht="11.5" x14ac:dyDescent="0.25">
      <c r="A183" s="533" t="str">
        <f>A178&amp;B183</f>
        <v>0法人税（国税）</v>
      </c>
      <c r="B183" s="425" t="s">
        <v>576</v>
      </c>
      <c r="C183" s="449" t="s">
        <v>33</v>
      </c>
      <c r="D183" s="493">
        <f>D179*地域経済性分析・初期条件!$Q$19</f>
        <v>0</v>
      </c>
      <c r="E183" s="493">
        <f>E179*地域経済性分析・初期条件!$Q$19</f>
        <v>0</v>
      </c>
      <c r="F183" s="493">
        <f>F179*地域経済性分析・初期条件!$Q$19</f>
        <v>0</v>
      </c>
      <c r="G183" s="493">
        <f>G179*地域経済性分析・初期条件!$Q$19</f>
        <v>0</v>
      </c>
      <c r="H183" s="493">
        <f>H179*地域経済性分析・初期条件!$Q$19</f>
        <v>0</v>
      </c>
      <c r="I183" s="493">
        <f>I179*地域経済性分析・初期条件!$Q$19</f>
        <v>0</v>
      </c>
      <c r="J183" s="493">
        <f>J179*地域経済性分析・初期条件!$Q$19</f>
        <v>0</v>
      </c>
      <c r="K183" s="493">
        <f>K179*地域経済性分析・初期条件!$Q$19</f>
        <v>0</v>
      </c>
      <c r="L183" s="493">
        <f>L179*地域経済性分析・初期条件!$Q$19</f>
        <v>0</v>
      </c>
      <c r="M183" s="493">
        <f>M179*地域経済性分析・初期条件!$Q$19</f>
        <v>0</v>
      </c>
      <c r="N183" s="493">
        <f>N179*地域経済性分析・初期条件!$Q$19</f>
        <v>0</v>
      </c>
      <c r="O183" s="493">
        <f>O179*地域経済性分析・初期条件!$Q$19</f>
        <v>0</v>
      </c>
      <c r="P183" s="493">
        <f>P179*地域経済性分析・初期条件!$Q$19</f>
        <v>0</v>
      </c>
      <c r="Q183" s="493">
        <f>Q179*地域経済性分析・初期条件!$Q$19</f>
        <v>0</v>
      </c>
      <c r="R183" s="493">
        <f>R179*地域経済性分析・初期条件!$Q$19</f>
        <v>0</v>
      </c>
      <c r="S183" s="493">
        <f>S179*地域経済性分析・初期条件!$Q$19</f>
        <v>0</v>
      </c>
      <c r="T183" s="493">
        <f>T179*地域経済性分析・初期条件!$Q$19</f>
        <v>0</v>
      </c>
      <c r="U183" s="493">
        <f>U179*地域経済性分析・初期条件!$Q$19</f>
        <v>0</v>
      </c>
      <c r="V183" s="493">
        <f>V179*地域経済性分析・初期条件!$Q$19</f>
        <v>0</v>
      </c>
      <c r="W183" s="493">
        <f>W179*地域経済性分析・初期条件!$Q$19</f>
        <v>0</v>
      </c>
      <c r="X183" s="493">
        <f>X179*地域経済性分析・初期条件!$Q$19</f>
        <v>0</v>
      </c>
      <c r="Y183" s="493">
        <f>Y179*地域経済性分析・初期条件!$Q$19</f>
        <v>0</v>
      </c>
      <c r="Z183" s="493">
        <f>Z179*地域経済性分析・初期条件!$Q$19</f>
        <v>0</v>
      </c>
      <c r="AA183" s="493">
        <f>AA179*地域経済性分析・初期条件!$Q$19</f>
        <v>0</v>
      </c>
      <c r="AB183" s="493">
        <f>AB179*地域経済性分析・初期条件!$Q$19</f>
        <v>0</v>
      </c>
      <c r="AC183" s="493">
        <f>AC179*地域経済性分析・初期条件!$Q$19</f>
        <v>0</v>
      </c>
      <c r="AD183" s="493">
        <f>AD179*地域経済性分析・初期条件!$Q$19</f>
        <v>0</v>
      </c>
      <c r="AE183" s="493">
        <f>AE179*地域経済性分析・初期条件!$Q$19</f>
        <v>0</v>
      </c>
      <c r="AF183" s="493">
        <f>AF179*地域経済性分析・初期条件!$Q$19</f>
        <v>0</v>
      </c>
      <c r="AG183" s="493">
        <f>AG179*地域経済性分析・初期条件!$Q$19</f>
        <v>0</v>
      </c>
      <c r="AH183" s="493">
        <f>AH179*地域経済性分析・初期条件!$Q$19</f>
        <v>0</v>
      </c>
      <c r="AI183" s="535">
        <f t="shared" si="137"/>
        <v>0</v>
      </c>
      <c r="AJ183" s="535">
        <f>SUM(D183:X183)</f>
        <v>0</v>
      </c>
      <c r="AK183" s="497">
        <f>SUM(D183:AH183)</f>
        <v>0</v>
      </c>
    </row>
    <row r="184" spans="1:37" ht="11.5" x14ac:dyDescent="0.25">
      <c r="A184" s="533" t="str">
        <f>A178&amp;B184</f>
        <v>0従業員の可処分所得（一次）</v>
      </c>
      <c r="B184" s="425" t="s">
        <v>556</v>
      </c>
      <c r="C184" s="448" t="s">
        <v>33</v>
      </c>
      <c r="D184" s="493">
        <f>D179*地域経済性分析・初期条件!$H$19</f>
        <v>0</v>
      </c>
      <c r="E184" s="493">
        <f>E179*地域経済性分析・初期条件!$H$19</f>
        <v>0</v>
      </c>
      <c r="F184" s="463">
        <f>F179*地域経済性分析・初期条件!$H$19</f>
        <v>0</v>
      </c>
      <c r="G184" s="463">
        <f>G179*地域経済性分析・初期条件!$H$19</f>
        <v>0</v>
      </c>
      <c r="H184" s="463">
        <f>H179*地域経済性分析・初期条件!$H$19</f>
        <v>0</v>
      </c>
      <c r="I184" s="463">
        <f>I179*地域経済性分析・初期条件!$H$19</f>
        <v>0</v>
      </c>
      <c r="J184" s="463">
        <f>J179*地域経済性分析・初期条件!$H$19</f>
        <v>0</v>
      </c>
      <c r="K184" s="463">
        <f>K179*地域経済性分析・初期条件!$H$19</f>
        <v>0</v>
      </c>
      <c r="L184" s="463">
        <f>L179*地域経済性分析・初期条件!$H$19</f>
        <v>0</v>
      </c>
      <c r="M184" s="463">
        <f>M179*地域経済性分析・初期条件!$H$19</f>
        <v>0</v>
      </c>
      <c r="N184" s="463">
        <f>N179*地域経済性分析・初期条件!$H$19</f>
        <v>0</v>
      </c>
      <c r="O184" s="463">
        <f>O179*地域経済性分析・初期条件!$H$19</f>
        <v>0</v>
      </c>
      <c r="P184" s="463">
        <f>P179*地域経済性分析・初期条件!$H$19</f>
        <v>0</v>
      </c>
      <c r="Q184" s="463">
        <f>Q179*地域経済性分析・初期条件!$H$19</f>
        <v>0</v>
      </c>
      <c r="R184" s="463">
        <f>R179*地域経済性分析・初期条件!$H$19</f>
        <v>0</v>
      </c>
      <c r="S184" s="463">
        <f>S179*地域経済性分析・初期条件!$H$19</f>
        <v>0</v>
      </c>
      <c r="T184" s="463">
        <f>T179*地域経済性分析・初期条件!$H$19</f>
        <v>0</v>
      </c>
      <c r="U184" s="463">
        <f>U179*地域経済性分析・初期条件!$H$19</f>
        <v>0</v>
      </c>
      <c r="V184" s="463">
        <f>V179*地域経済性分析・初期条件!$H$19</f>
        <v>0</v>
      </c>
      <c r="W184" s="463">
        <f>W179*地域経済性分析・初期条件!$H$19</f>
        <v>0</v>
      </c>
      <c r="X184" s="463">
        <f>X179*地域経済性分析・初期条件!$H$19</f>
        <v>0</v>
      </c>
      <c r="Y184" s="463">
        <f>Y179*地域経済性分析・初期条件!$H$19</f>
        <v>0</v>
      </c>
      <c r="Z184" s="463">
        <f>Z179*地域経済性分析・初期条件!$H$19</f>
        <v>0</v>
      </c>
      <c r="AA184" s="463">
        <f>AA179*地域経済性分析・初期条件!$H$19</f>
        <v>0</v>
      </c>
      <c r="AB184" s="463">
        <f>AB179*地域経済性分析・初期条件!$H$19</f>
        <v>0</v>
      </c>
      <c r="AC184" s="463">
        <f>AC179*地域経済性分析・初期条件!$H$19</f>
        <v>0</v>
      </c>
      <c r="AD184" s="463">
        <f>AD179*地域経済性分析・初期条件!$H$19</f>
        <v>0</v>
      </c>
      <c r="AE184" s="463">
        <f>AE179*地域経済性分析・初期条件!$H$19</f>
        <v>0</v>
      </c>
      <c r="AF184" s="463">
        <f>AF179*地域経済性分析・初期条件!$H$19</f>
        <v>0</v>
      </c>
      <c r="AG184" s="463">
        <f>AG179*地域経済性分析・初期条件!$H$19</f>
        <v>0</v>
      </c>
      <c r="AH184" s="463">
        <f>AH179*地域経済性分析・初期条件!$H$19</f>
        <v>0</v>
      </c>
      <c r="AI184" s="535">
        <f t="shared" si="137"/>
        <v>0</v>
      </c>
      <c r="AJ184" s="535">
        <f t="shared" ref="AJ184:AJ191" si="138">SUM(D184:X184)</f>
        <v>0</v>
      </c>
      <c r="AK184" s="497">
        <f t="shared" ref="AK184:AK191" si="139">SUM(D184:AH184)</f>
        <v>0</v>
      </c>
    </row>
    <row r="185" spans="1:37" ht="11.5" x14ac:dyDescent="0.25">
      <c r="A185" s="533" t="str">
        <f>A178&amp;B185</f>
        <v>0企業の税引後利益（一次）</v>
      </c>
      <c r="B185" s="425" t="s">
        <v>557</v>
      </c>
      <c r="C185" s="448" t="s">
        <v>33</v>
      </c>
      <c r="D185" s="493">
        <f>D179*地域経済性分析・初期条件!$I$19</f>
        <v>0</v>
      </c>
      <c r="E185" s="493">
        <f>E179*地域経済性分析・初期条件!$I$19</f>
        <v>0</v>
      </c>
      <c r="F185" s="463">
        <f>F179*地域経済性分析・初期条件!$I$19</f>
        <v>0</v>
      </c>
      <c r="G185" s="463">
        <f>G179*地域経済性分析・初期条件!$I$19</f>
        <v>0</v>
      </c>
      <c r="H185" s="463">
        <f>H179*地域経済性分析・初期条件!$I$19</f>
        <v>0</v>
      </c>
      <c r="I185" s="463">
        <f>I179*地域経済性分析・初期条件!$I$19</f>
        <v>0</v>
      </c>
      <c r="J185" s="463">
        <f>J179*地域経済性分析・初期条件!$I$19</f>
        <v>0</v>
      </c>
      <c r="K185" s="463">
        <f>K179*地域経済性分析・初期条件!$I$19</f>
        <v>0</v>
      </c>
      <c r="L185" s="463">
        <f>L179*地域経済性分析・初期条件!$I$19</f>
        <v>0</v>
      </c>
      <c r="M185" s="463">
        <f>M179*地域経済性分析・初期条件!$I$19</f>
        <v>0</v>
      </c>
      <c r="N185" s="463">
        <f>N179*地域経済性分析・初期条件!$I$19</f>
        <v>0</v>
      </c>
      <c r="O185" s="463">
        <f>O179*地域経済性分析・初期条件!$I$19</f>
        <v>0</v>
      </c>
      <c r="P185" s="463">
        <f>P179*地域経済性分析・初期条件!$I$19</f>
        <v>0</v>
      </c>
      <c r="Q185" s="463">
        <f>Q179*地域経済性分析・初期条件!$I$19</f>
        <v>0</v>
      </c>
      <c r="R185" s="463">
        <f>R179*地域経済性分析・初期条件!$I$19</f>
        <v>0</v>
      </c>
      <c r="S185" s="463">
        <f>S179*地域経済性分析・初期条件!$I$19</f>
        <v>0</v>
      </c>
      <c r="T185" s="463">
        <f>T179*地域経済性分析・初期条件!$I$19</f>
        <v>0</v>
      </c>
      <c r="U185" s="463">
        <f>U179*地域経済性分析・初期条件!$I$19</f>
        <v>0</v>
      </c>
      <c r="V185" s="463">
        <f>V179*地域経済性分析・初期条件!$I$19</f>
        <v>0</v>
      </c>
      <c r="W185" s="463">
        <f>W179*地域経済性分析・初期条件!$I$19</f>
        <v>0</v>
      </c>
      <c r="X185" s="463">
        <f>X179*地域経済性分析・初期条件!$I$19</f>
        <v>0</v>
      </c>
      <c r="Y185" s="463">
        <f>Y179*地域経済性分析・初期条件!$I$19</f>
        <v>0</v>
      </c>
      <c r="Z185" s="463">
        <f>Z179*地域経済性分析・初期条件!$I$19</f>
        <v>0</v>
      </c>
      <c r="AA185" s="463">
        <f>AA179*地域経済性分析・初期条件!$I$19</f>
        <v>0</v>
      </c>
      <c r="AB185" s="463">
        <f>AB179*地域経済性分析・初期条件!$I$19</f>
        <v>0</v>
      </c>
      <c r="AC185" s="463">
        <f>AC179*地域経済性分析・初期条件!$I$19</f>
        <v>0</v>
      </c>
      <c r="AD185" s="463">
        <f>AD179*地域経済性分析・初期条件!$I$19</f>
        <v>0</v>
      </c>
      <c r="AE185" s="463">
        <f>AE179*地域経済性分析・初期条件!$I$19</f>
        <v>0</v>
      </c>
      <c r="AF185" s="463">
        <f>AF179*地域経済性分析・初期条件!$I$19</f>
        <v>0</v>
      </c>
      <c r="AG185" s="463">
        <f>AG179*地域経済性分析・初期条件!$I$19</f>
        <v>0</v>
      </c>
      <c r="AH185" s="463">
        <f>AH179*地域経済性分析・初期条件!$I$19</f>
        <v>0</v>
      </c>
      <c r="AI185" s="535">
        <f t="shared" si="137"/>
        <v>0</v>
      </c>
      <c r="AJ185" s="535">
        <f t="shared" si="138"/>
        <v>0</v>
      </c>
      <c r="AK185" s="497">
        <f t="shared" si="139"/>
        <v>0</v>
      </c>
    </row>
    <row r="186" spans="1:37" ht="11.5" x14ac:dyDescent="0.25">
      <c r="A186" s="533" t="str">
        <f>A178&amp;B186</f>
        <v>0都道府県税収（一次）</v>
      </c>
      <c r="B186" s="425" t="s">
        <v>558</v>
      </c>
      <c r="C186" s="448" t="s">
        <v>33</v>
      </c>
      <c r="D186" s="493">
        <f>D179*地域経済性分析・初期条件!$J$19</f>
        <v>0</v>
      </c>
      <c r="E186" s="493">
        <f>E179*地域経済性分析・初期条件!$J$19</f>
        <v>0</v>
      </c>
      <c r="F186" s="463">
        <f>F179*地域経済性分析・初期条件!$J$19</f>
        <v>0</v>
      </c>
      <c r="G186" s="463">
        <f>G179*地域経済性分析・初期条件!$J$19</f>
        <v>0</v>
      </c>
      <c r="H186" s="463">
        <f>H179*地域経済性分析・初期条件!$J$19</f>
        <v>0</v>
      </c>
      <c r="I186" s="463">
        <f>I179*地域経済性分析・初期条件!$J$19</f>
        <v>0</v>
      </c>
      <c r="J186" s="463">
        <f>J179*地域経済性分析・初期条件!$J$19</f>
        <v>0</v>
      </c>
      <c r="K186" s="463">
        <f>K179*地域経済性分析・初期条件!$J$19</f>
        <v>0</v>
      </c>
      <c r="L186" s="463">
        <f>L179*地域経済性分析・初期条件!$J$19</f>
        <v>0</v>
      </c>
      <c r="M186" s="463">
        <f>M179*地域経済性分析・初期条件!$J$19</f>
        <v>0</v>
      </c>
      <c r="N186" s="463">
        <f>N179*地域経済性分析・初期条件!$J$19</f>
        <v>0</v>
      </c>
      <c r="O186" s="463">
        <f>O179*地域経済性分析・初期条件!$J$19</f>
        <v>0</v>
      </c>
      <c r="P186" s="463">
        <f>P179*地域経済性分析・初期条件!$J$19</f>
        <v>0</v>
      </c>
      <c r="Q186" s="463">
        <f>Q179*地域経済性分析・初期条件!$J$19</f>
        <v>0</v>
      </c>
      <c r="R186" s="463">
        <f>R179*地域経済性分析・初期条件!$J$19</f>
        <v>0</v>
      </c>
      <c r="S186" s="463">
        <f>S179*地域経済性分析・初期条件!$J$19</f>
        <v>0</v>
      </c>
      <c r="T186" s="463">
        <f>T179*地域経済性分析・初期条件!$J$19</f>
        <v>0</v>
      </c>
      <c r="U186" s="463">
        <f>U179*地域経済性分析・初期条件!$J$19</f>
        <v>0</v>
      </c>
      <c r="V186" s="463">
        <f>V179*地域経済性分析・初期条件!$J$19</f>
        <v>0</v>
      </c>
      <c r="W186" s="463">
        <f>W179*地域経済性分析・初期条件!$J$19</f>
        <v>0</v>
      </c>
      <c r="X186" s="463">
        <f>X179*地域経済性分析・初期条件!$J$19</f>
        <v>0</v>
      </c>
      <c r="Y186" s="463">
        <f>Y179*地域経済性分析・初期条件!$J$19</f>
        <v>0</v>
      </c>
      <c r="Z186" s="463">
        <f>Z179*地域経済性分析・初期条件!$J$19</f>
        <v>0</v>
      </c>
      <c r="AA186" s="463">
        <f>AA179*地域経済性分析・初期条件!$J$19</f>
        <v>0</v>
      </c>
      <c r="AB186" s="463">
        <f>AB179*地域経済性分析・初期条件!$J$19</f>
        <v>0</v>
      </c>
      <c r="AC186" s="463">
        <f>AC179*地域経済性分析・初期条件!$J$19</f>
        <v>0</v>
      </c>
      <c r="AD186" s="463">
        <f>AD179*地域経済性分析・初期条件!$J$19</f>
        <v>0</v>
      </c>
      <c r="AE186" s="463">
        <f>AE179*地域経済性分析・初期条件!$J$19</f>
        <v>0</v>
      </c>
      <c r="AF186" s="463">
        <f>AF179*地域経済性分析・初期条件!$J$19</f>
        <v>0</v>
      </c>
      <c r="AG186" s="463">
        <f>AG179*地域経済性分析・初期条件!$J$19</f>
        <v>0</v>
      </c>
      <c r="AH186" s="463">
        <f>AH179*地域経済性分析・初期条件!$J$19</f>
        <v>0</v>
      </c>
      <c r="AI186" s="535">
        <f t="shared" si="137"/>
        <v>0</v>
      </c>
      <c r="AJ186" s="535">
        <f t="shared" si="138"/>
        <v>0</v>
      </c>
      <c r="AK186" s="497">
        <f t="shared" si="139"/>
        <v>0</v>
      </c>
    </row>
    <row r="187" spans="1:37" ht="11.5" x14ac:dyDescent="0.25">
      <c r="A187" s="533" t="str">
        <f>A178&amp;B187</f>
        <v>0市町村税収（一次）</v>
      </c>
      <c r="B187" s="425" t="s">
        <v>559</v>
      </c>
      <c r="C187" s="449" t="s">
        <v>33</v>
      </c>
      <c r="D187" s="493">
        <f>D179*地域経済性分析・初期条件!$K$19</f>
        <v>0</v>
      </c>
      <c r="E187" s="463">
        <f>E179*地域経済性分析・初期条件!$K$19</f>
        <v>0</v>
      </c>
      <c r="F187" s="463">
        <f>F179*地域経済性分析・初期条件!$K$19</f>
        <v>0</v>
      </c>
      <c r="G187" s="463">
        <f>G179*地域経済性分析・初期条件!$K$19</f>
        <v>0</v>
      </c>
      <c r="H187" s="463">
        <f>H179*地域経済性分析・初期条件!$K$19</f>
        <v>0</v>
      </c>
      <c r="I187" s="463">
        <f>I179*地域経済性分析・初期条件!$K$19</f>
        <v>0</v>
      </c>
      <c r="J187" s="463">
        <f>J179*地域経済性分析・初期条件!$K$19</f>
        <v>0</v>
      </c>
      <c r="K187" s="463">
        <f>K179*地域経済性分析・初期条件!$K$19</f>
        <v>0</v>
      </c>
      <c r="L187" s="463">
        <f>L179*地域経済性分析・初期条件!$K$19</f>
        <v>0</v>
      </c>
      <c r="M187" s="463">
        <f>M179*地域経済性分析・初期条件!$K$19</f>
        <v>0</v>
      </c>
      <c r="N187" s="463">
        <f>N179*地域経済性分析・初期条件!$K$19</f>
        <v>0</v>
      </c>
      <c r="O187" s="463">
        <f>O179*地域経済性分析・初期条件!$K$19</f>
        <v>0</v>
      </c>
      <c r="P187" s="463">
        <f>P179*地域経済性分析・初期条件!$K$19</f>
        <v>0</v>
      </c>
      <c r="Q187" s="463">
        <f>Q179*地域経済性分析・初期条件!$K$19</f>
        <v>0</v>
      </c>
      <c r="R187" s="463">
        <f>R179*地域経済性分析・初期条件!$K$19</f>
        <v>0</v>
      </c>
      <c r="S187" s="463">
        <f>S179*地域経済性分析・初期条件!$K$19</f>
        <v>0</v>
      </c>
      <c r="T187" s="463">
        <f>T179*地域経済性分析・初期条件!$K$19</f>
        <v>0</v>
      </c>
      <c r="U187" s="463">
        <f>U179*地域経済性分析・初期条件!$K$19</f>
        <v>0</v>
      </c>
      <c r="V187" s="463">
        <f>V179*地域経済性分析・初期条件!$K$19</f>
        <v>0</v>
      </c>
      <c r="W187" s="463">
        <f>W179*地域経済性分析・初期条件!$K$19</f>
        <v>0</v>
      </c>
      <c r="X187" s="463">
        <f>X179*地域経済性分析・初期条件!$K$19</f>
        <v>0</v>
      </c>
      <c r="Y187" s="463">
        <f>Y179*地域経済性分析・初期条件!$K$19</f>
        <v>0</v>
      </c>
      <c r="Z187" s="463">
        <f>Z179*地域経済性分析・初期条件!$K$19</f>
        <v>0</v>
      </c>
      <c r="AA187" s="463">
        <f>AA179*地域経済性分析・初期条件!$K$19</f>
        <v>0</v>
      </c>
      <c r="AB187" s="463">
        <f>AB179*地域経済性分析・初期条件!$K$19</f>
        <v>0</v>
      </c>
      <c r="AC187" s="463">
        <f>AC179*地域経済性分析・初期条件!$K$19</f>
        <v>0</v>
      </c>
      <c r="AD187" s="463">
        <f>AD179*地域経済性分析・初期条件!$K$19</f>
        <v>0</v>
      </c>
      <c r="AE187" s="463">
        <f>AE179*地域経済性分析・初期条件!$K$19</f>
        <v>0</v>
      </c>
      <c r="AF187" s="463">
        <f>AF179*地域経済性分析・初期条件!$K$19</f>
        <v>0</v>
      </c>
      <c r="AG187" s="463">
        <f>AG179*地域経済性分析・初期条件!$K$19</f>
        <v>0</v>
      </c>
      <c r="AH187" s="463">
        <f>AH179*地域経済性分析・初期条件!$K$19</f>
        <v>0</v>
      </c>
      <c r="AI187" s="535">
        <f t="shared" si="137"/>
        <v>0</v>
      </c>
      <c r="AJ187" s="535">
        <f t="shared" si="138"/>
        <v>0</v>
      </c>
      <c r="AK187" s="497">
        <f t="shared" si="139"/>
        <v>0</v>
      </c>
    </row>
    <row r="188" spans="1:37" ht="11.5" x14ac:dyDescent="0.25">
      <c r="A188" s="533" t="str">
        <f>A178&amp;B188</f>
        <v>0従業員の可処分所得（二次以降）</v>
      </c>
      <c r="B188" s="425" t="s">
        <v>561</v>
      </c>
      <c r="C188" s="449" t="s">
        <v>33</v>
      </c>
      <c r="D188" s="493">
        <f>D179*地域経済性分析・初期条件!$L$19</f>
        <v>0</v>
      </c>
      <c r="E188" s="493">
        <f>E179*地域経済性分析・初期条件!$L$19</f>
        <v>0</v>
      </c>
      <c r="F188" s="493">
        <f>F179*地域経済性分析・初期条件!$L$19</f>
        <v>0</v>
      </c>
      <c r="G188" s="493">
        <f>G179*地域経済性分析・初期条件!$L$19</f>
        <v>0</v>
      </c>
      <c r="H188" s="493">
        <f>H179*地域経済性分析・初期条件!$L$19</f>
        <v>0</v>
      </c>
      <c r="I188" s="493">
        <f>I179*地域経済性分析・初期条件!$L$19</f>
        <v>0</v>
      </c>
      <c r="J188" s="493">
        <f>J179*地域経済性分析・初期条件!$L$19</f>
        <v>0</v>
      </c>
      <c r="K188" s="493">
        <f>K179*地域経済性分析・初期条件!$L$19</f>
        <v>0</v>
      </c>
      <c r="L188" s="493">
        <f>L179*地域経済性分析・初期条件!$L$19</f>
        <v>0</v>
      </c>
      <c r="M188" s="493">
        <f>M179*地域経済性分析・初期条件!$L$19</f>
        <v>0</v>
      </c>
      <c r="N188" s="493">
        <f>N179*地域経済性分析・初期条件!$L$19</f>
        <v>0</v>
      </c>
      <c r="O188" s="493">
        <f>O179*地域経済性分析・初期条件!$L$19</f>
        <v>0</v>
      </c>
      <c r="P188" s="493">
        <f>P179*地域経済性分析・初期条件!$L$19</f>
        <v>0</v>
      </c>
      <c r="Q188" s="493">
        <f>Q179*地域経済性分析・初期条件!$L$19</f>
        <v>0</v>
      </c>
      <c r="R188" s="493">
        <f>R179*地域経済性分析・初期条件!$L$19</f>
        <v>0</v>
      </c>
      <c r="S188" s="493">
        <f>S179*地域経済性分析・初期条件!$L$19</f>
        <v>0</v>
      </c>
      <c r="T188" s="493">
        <f>T179*地域経済性分析・初期条件!$L$19</f>
        <v>0</v>
      </c>
      <c r="U188" s="493">
        <f>U179*地域経済性分析・初期条件!$L$19</f>
        <v>0</v>
      </c>
      <c r="V188" s="493">
        <f>V179*地域経済性分析・初期条件!$L$19</f>
        <v>0</v>
      </c>
      <c r="W188" s="493">
        <f>W179*地域経済性分析・初期条件!$L$19</f>
        <v>0</v>
      </c>
      <c r="X188" s="493">
        <f>X179*地域経済性分析・初期条件!$L$19</f>
        <v>0</v>
      </c>
      <c r="Y188" s="493">
        <f>Y179*地域経済性分析・初期条件!$L$19</f>
        <v>0</v>
      </c>
      <c r="Z188" s="493">
        <f>Z179*地域経済性分析・初期条件!$L$19</f>
        <v>0</v>
      </c>
      <c r="AA188" s="493">
        <f>AA179*地域経済性分析・初期条件!$L$19</f>
        <v>0</v>
      </c>
      <c r="AB188" s="493">
        <f>AB179*地域経済性分析・初期条件!$L$19</f>
        <v>0</v>
      </c>
      <c r="AC188" s="493">
        <f>AC179*地域経済性分析・初期条件!$L$19</f>
        <v>0</v>
      </c>
      <c r="AD188" s="493">
        <f>AD179*地域経済性分析・初期条件!$L$19</f>
        <v>0</v>
      </c>
      <c r="AE188" s="493">
        <f>AE179*地域経済性分析・初期条件!$L$19</f>
        <v>0</v>
      </c>
      <c r="AF188" s="493">
        <f>AF179*地域経済性分析・初期条件!$L$19</f>
        <v>0</v>
      </c>
      <c r="AG188" s="493">
        <f>AG179*地域経済性分析・初期条件!$L$19</f>
        <v>0</v>
      </c>
      <c r="AH188" s="493">
        <f>AH179*地域経済性分析・初期条件!$L$19</f>
        <v>0</v>
      </c>
      <c r="AI188" s="535">
        <f>SUM(D188:N188)</f>
        <v>0</v>
      </c>
      <c r="AJ188" s="535">
        <f t="shared" si="138"/>
        <v>0</v>
      </c>
      <c r="AK188" s="497">
        <f t="shared" si="139"/>
        <v>0</v>
      </c>
    </row>
    <row r="189" spans="1:37" ht="11.5" x14ac:dyDescent="0.25">
      <c r="A189" s="533" t="str">
        <f>A178&amp;B189</f>
        <v>0企業の税引後利益（二次以降）</v>
      </c>
      <c r="B189" s="425" t="s">
        <v>562</v>
      </c>
      <c r="C189" s="449" t="s">
        <v>33</v>
      </c>
      <c r="D189" s="493">
        <f>D179*地域経済性分析・初期条件!$M$19</f>
        <v>0</v>
      </c>
      <c r="E189" s="493">
        <f>E179*地域経済性分析・初期条件!$M$19</f>
        <v>0</v>
      </c>
      <c r="F189" s="493">
        <f>F179*地域経済性分析・初期条件!$M$19</f>
        <v>0</v>
      </c>
      <c r="G189" s="493">
        <f>G179*地域経済性分析・初期条件!$M$19</f>
        <v>0</v>
      </c>
      <c r="H189" s="493">
        <f>H179*地域経済性分析・初期条件!$M$19</f>
        <v>0</v>
      </c>
      <c r="I189" s="493">
        <f>I179*地域経済性分析・初期条件!$M$19</f>
        <v>0</v>
      </c>
      <c r="J189" s="493">
        <f>J179*地域経済性分析・初期条件!$M$19</f>
        <v>0</v>
      </c>
      <c r="K189" s="493">
        <f>K179*地域経済性分析・初期条件!$M$19</f>
        <v>0</v>
      </c>
      <c r="L189" s="493">
        <f>L179*地域経済性分析・初期条件!$M$19</f>
        <v>0</v>
      </c>
      <c r="M189" s="493">
        <f>M179*地域経済性分析・初期条件!$M$19</f>
        <v>0</v>
      </c>
      <c r="N189" s="493">
        <f>N179*地域経済性分析・初期条件!$M$19</f>
        <v>0</v>
      </c>
      <c r="O189" s="493">
        <f>O179*地域経済性分析・初期条件!$M$19</f>
        <v>0</v>
      </c>
      <c r="P189" s="493">
        <f>P179*地域経済性分析・初期条件!$M$19</f>
        <v>0</v>
      </c>
      <c r="Q189" s="493">
        <f>Q179*地域経済性分析・初期条件!$M$19</f>
        <v>0</v>
      </c>
      <c r="R189" s="493">
        <f>R179*地域経済性分析・初期条件!$M$19</f>
        <v>0</v>
      </c>
      <c r="S189" s="493">
        <f>S179*地域経済性分析・初期条件!$M$19</f>
        <v>0</v>
      </c>
      <c r="T189" s="493">
        <f>T179*地域経済性分析・初期条件!$M$19</f>
        <v>0</v>
      </c>
      <c r="U189" s="493">
        <f>U179*地域経済性分析・初期条件!$M$19</f>
        <v>0</v>
      </c>
      <c r="V189" s="493">
        <f>V179*地域経済性分析・初期条件!$M$19</f>
        <v>0</v>
      </c>
      <c r="W189" s="493">
        <f>W179*地域経済性分析・初期条件!$M$19</f>
        <v>0</v>
      </c>
      <c r="X189" s="493">
        <f>X179*地域経済性分析・初期条件!$M$19</f>
        <v>0</v>
      </c>
      <c r="Y189" s="493">
        <f>Y179*地域経済性分析・初期条件!$M$19</f>
        <v>0</v>
      </c>
      <c r="Z189" s="493">
        <f>Z179*地域経済性分析・初期条件!$M$19</f>
        <v>0</v>
      </c>
      <c r="AA189" s="493">
        <f>AA179*地域経済性分析・初期条件!$M$19</f>
        <v>0</v>
      </c>
      <c r="AB189" s="493">
        <f>AB179*地域経済性分析・初期条件!$M$19</f>
        <v>0</v>
      </c>
      <c r="AC189" s="493">
        <f>AC179*地域経済性分析・初期条件!$M$19</f>
        <v>0</v>
      </c>
      <c r="AD189" s="493">
        <f>AD179*地域経済性分析・初期条件!$M$19</f>
        <v>0</v>
      </c>
      <c r="AE189" s="493">
        <f>AE179*地域経済性分析・初期条件!$M$19</f>
        <v>0</v>
      </c>
      <c r="AF189" s="493">
        <f>AF179*地域経済性分析・初期条件!$M$19</f>
        <v>0</v>
      </c>
      <c r="AG189" s="493">
        <f>AG179*地域経済性分析・初期条件!$M$19</f>
        <v>0</v>
      </c>
      <c r="AH189" s="493">
        <f>AH179*地域経済性分析・初期条件!$M$19</f>
        <v>0</v>
      </c>
      <c r="AI189" s="535">
        <f>SUM(D189:N189)</f>
        <v>0</v>
      </c>
      <c r="AJ189" s="535">
        <f t="shared" si="138"/>
        <v>0</v>
      </c>
      <c r="AK189" s="497">
        <f t="shared" si="139"/>
        <v>0</v>
      </c>
    </row>
    <row r="190" spans="1:37" ht="11.5" x14ac:dyDescent="0.25">
      <c r="A190" s="533" t="str">
        <f>A178&amp;B190</f>
        <v>0都道府県税収（二次以降）</v>
      </c>
      <c r="B190" s="425" t="s">
        <v>563</v>
      </c>
      <c r="C190" s="449" t="s">
        <v>33</v>
      </c>
      <c r="D190" s="493">
        <f>D179*地域経済性分析・初期条件!$N$19</f>
        <v>0</v>
      </c>
      <c r="E190" s="493">
        <f>E179*地域経済性分析・初期条件!$N$19</f>
        <v>0</v>
      </c>
      <c r="F190" s="493">
        <f>F179*地域経済性分析・初期条件!$N$19</f>
        <v>0</v>
      </c>
      <c r="G190" s="493">
        <f>G179*地域経済性分析・初期条件!$N$19</f>
        <v>0</v>
      </c>
      <c r="H190" s="493">
        <f>H179*地域経済性分析・初期条件!$N$19</f>
        <v>0</v>
      </c>
      <c r="I190" s="493">
        <f>I179*地域経済性分析・初期条件!$N$19</f>
        <v>0</v>
      </c>
      <c r="J190" s="493">
        <f>J179*地域経済性分析・初期条件!$N$19</f>
        <v>0</v>
      </c>
      <c r="K190" s="493">
        <f>K179*地域経済性分析・初期条件!$N$19</f>
        <v>0</v>
      </c>
      <c r="L190" s="493">
        <f>L179*地域経済性分析・初期条件!$N$19</f>
        <v>0</v>
      </c>
      <c r="M190" s="493">
        <f>M179*地域経済性分析・初期条件!$N$19</f>
        <v>0</v>
      </c>
      <c r="N190" s="493">
        <f>N179*地域経済性分析・初期条件!$N$19</f>
        <v>0</v>
      </c>
      <c r="O190" s="493">
        <f>O179*地域経済性分析・初期条件!$N$19</f>
        <v>0</v>
      </c>
      <c r="P190" s="493">
        <f>P179*地域経済性分析・初期条件!$N$19</f>
        <v>0</v>
      </c>
      <c r="Q190" s="493">
        <f>Q179*地域経済性分析・初期条件!$N$19</f>
        <v>0</v>
      </c>
      <c r="R190" s="493">
        <f>R179*地域経済性分析・初期条件!$N$19</f>
        <v>0</v>
      </c>
      <c r="S190" s="493">
        <f>S179*地域経済性分析・初期条件!$N$19</f>
        <v>0</v>
      </c>
      <c r="T190" s="493">
        <f>T179*地域経済性分析・初期条件!$N$19</f>
        <v>0</v>
      </c>
      <c r="U190" s="493">
        <f>U179*地域経済性分析・初期条件!$N$19</f>
        <v>0</v>
      </c>
      <c r="V190" s="493">
        <f>V179*地域経済性分析・初期条件!$N$19</f>
        <v>0</v>
      </c>
      <c r="W190" s="493">
        <f>W179*地域経済性分析・初期条件!$N$19</f>
        <v>0</v>
      </c>
      <c r="X190" s="493">
        <f>X179*地域経済性分析・初期条件!$N$19</f>
        <v>0</v>
      </c>
      <c r="Y190" s="493">
        <f>Y179*地域経済性分析・初期条件!$N$19</f>
        <v>0</v>
      </c>
      <c r="Z190" s="493">
        <f>Z179*地域経済性分析・初期条件!$N$19</f>
        <v>0</v>
      </c>
      <c r="AA190" s="493">
        <f>AA179*地域経済性分析・初期条件!$N$19</f>
        <v>0</v>
      </c>
      <c r="AB190" s="493">
        <f>AB179*地域経済性分析・初期条件!$N$19</f>
        <v>0</v>
      </c>
      <c r="AC190" s="493">
        <f>AC179*地域経済性分析・初期条件!$N$19</f>
        <v>0</v>
      </c>
      <c r="AD190" s="493">
        <f>AD179*地域経済性分析・初期条件!$N$19</f>
        <v>0</v>
      </c>
      <c r="AE190" s="493">
        <f>AE179*地域経済性分析・初期条件!$N$19</f>
        <v>0</v>
      </c>
      <c r="AF190" s="493">
        <f>AF179*地域経済性分析・初期条件!$N$19</f>
        <v>0</v>
      </c>
      <c r="AG190" s="493">
        <f>AG179*地域経済性分析・初期条件!$N$19</f>
        <v>0</v>
      </c>
      <c r="AH190" s="493">
        <f>AH179*地域経済性分析・初期条件!$N$19</f>
        <v>0</v>
      </c>
      <c r="AI190" s="535">
        <f>SUM(D190:N190)</f>
        <v>0</v>
      </c>
      <c r="AJ190" s="535">
        <f t="shared" si="138"/>
        <v>0</v>
      </c>
      <c r="AK190" s="497">
        <f t="shared" si="139"/>
        <v>0</v>
      </c>
    </row>
    <row r="191" spans="1:37" ht="12" thickBot="1" x14ac:dyDescent="0.3">
      <c r="A191" s="684" t="str">
        <f>A178&amp;B191</f>
        <v>0市町村税収（二次以降）</v>
      </c>
      <c r="B191" s="685" t="s">
        <v>564</v>
      </c>
      <c r="C191" s="686" t="s">
        <v>33</v>
      </c>
      <c r="D191" s="687">
        <f>D179*地域経済性分析・初期条件!$O$19</f>
        <v>0</v>
      </c>
      <c r="E191" s="687">
        <f>E179*地域経済性分析・初期条件!$O$19</f>
        <v>0</v>
      </c>
      <c r="F191" s="687">
        <f>F179*地域経済性分析・初期条件!$O$19</f>
        <v>0</v>
      </c>
      <c r="G191" s="687">
        <f>G179*地域経済性分析・初期条件!$O$19</f>
        <v>0</v>
      </c>
      <c r="H191" s="687">
        <f>H179*地域経済性分析・初期条件!$O$19</f>
        <v>0</v>
      </c>
      <c r="I191" s="687">
        <f>I179*地域経済性分析・初期条件!$O$19</f>
        <v>0</v>
      </c>
      <c r="J191" s="687">
        <f>J179*地域経済性分析・初期条件!$O$19</f>
        <v>0</v>
      </c>
      <c r="K191" s="687">
        <f>K179*地域経済性分析・初期条件!$O$19</f>
        <v>0</v>
      </c>
      <c r="L191" s="687">
        <f>L179*地域経済性分析・初期条件!$O$19</f>
        <v>0</v>
      </c>
      <c r="M191" s="687">
        <f>M179*地域経済性分析・初期条件!$O$19</f>
        <v>0</v>
      </c>
      <c r="N191" s="687">
        <f>N179*地域経済性分析・初期条件!$O$19</f>
        <v>0</v>
      </c>
      <c r="O191" s="687">
        <f>O179*地域経済性分析・初期条件!$O$19</f>
        <v>0</v>
      </c>
      <c r="P191" s="687">
        <f>P179*地域経済性分析・初期条件!$O$19</f>
        <v>0</v>
      </c>
      <c r="Q191" s="687">
        <f>Q179*地域経済性分析・初期条件!$O$19</f>
        <v>0</v>
      </c>
      <c r="R191" s="687">
        <f>R179*地域経済性分析・初期条件!$O$19</f>
        <v>0</v>
      </c>
      <c r="S191" s="687">
        <f>S179*地域経済性分析・初期条件!$O$19</f>
        <v>0</v>
      </c>
      <c r="T191" s="687">
        <f>T179*地域経済性分析・初期条件!$O$19</f>
        <v>0</v>
      </c>
      <c r="U191" s="687">
        <f>U179*地域経済性分析・初期条件!$O$19</f>
        <v>0</v>
      </c>
      <c r="V191" s="687">
        <f>V179*地域経済性分析・初期条件!$O$19</f>
        <v>0</v>
      </c>
      <c r="W191" s="687">
        <f>W179*地域経済性分析・初期条件!$O$19</f>
        <v>0</v>
      </c>
      <c r="X191" s="687">
        <f>X179*地域経済性分析・初期条件!$O$19</f>
        <v>0</v>
      </c>
      <c r="Y191" s="687">
        <f>Y179*地域経済性分析・初期条件!$O$19</f>
        <v>0</v>
      </c>
      <c r="Z191" s="687">
        <f>Z179*地域経済性分析・初期条件!$O$19</f>
        <v>0</v>
      </c>
      <c r="AA191" s="687">
        <f>AA179*地域経済性分析・初期条件!$O$19</f>
        <v>0</v>
      </c>
      <c r="AB191" s="687">
        <f>AB179*地域経済性分析・初期条件!$O$19</f>
        <v>0</v>
      </c>
      <c r="AC191" s="687">
        <f>AC179*地域経済性分析・初期条件!$O$19</f>
        <v>0</v>
      </c>
      <c r="AD191" s="687">
        <f>AD179*地域経済性分析・初期条件!$O$19</f>
        <v>0</v>
      </c>
      <c r="AE191" s="687">
        <f>AE179*地域経済性分析・初期条件!$O$19</f>
        <v>0</v>
      </c>
      <c r="AF191" s="687">
        <f>AF179*地域経済性分析・初期条件!$O$19</f>
        <v>0</v>
      </c>
      <c r="AG191" s="687">
        <f>AG179*地域経済性分析・初期条件!$O$19</f>
        <v>0</v>
      </c>
      <c r="AH191" s="687">
        <f>AH179*地域経済性分析・初期条件!$O$19</f>
        <v>0</v>
      </c>
      <c r="AI191" s="688">
        <f>SUM(D191:N191)</f>
        <v>0</v>
      </c>
      <c r="AJ191" s="688">
        <f t="shared" si="138"/>
        <v>0</v>
      </c>
      <c r="AK191" s="689">
        <f t="shared" si="139"/>
        <v>0</v>
      </c>
    </row>
    <row r="192" spans="1:37" ht="12" thickTop="1" x14ac:dyDescent="0.25">
      <c r="A192" s="1347" t="s">
        <v>1157</v>
      </c>
      <c r="B192" s="425"/>
      <c r="C192" s="449" t="s">
        <v>1158</v>
      </c>
      <c r="D192" s="493">
        <f>SUM(D152:D153,D156:D163,D166:D167,D170:D177,D180:D181,D184:D191)</f>
        <v>35225497.196612172</v>
      </c>
      <c r="E192" s="493">
        <f t="shared" ref="E192:AK192" si="140">SUM(E152:E153,E156:E163,E166:E167,E170:E177,E180:E181,E184:E191)</f>
        <v>0</v>
      </c>
      <c r="F192" s="493">
        <f t="shared" si="140"/>
        <v>0</v>
      </c>
      <c r="G192" s="493">
        <f t="shared" si="140"/>
        <v>0</v>
      </c>
      <c r="H192" s="493">
        <f t="shared" si="140"/>
        <v>0</v>
      </c>
      <c r="I192" s="493">
        <f t="shared" si="140"/>
        <v>0</v>
      </c>
      <c r="J192" s="493">
        <f t="shared" si="140"/>
        <v>0</v>
      </c>
      <c r="K192" s="493">
        <f t="shared" si="140"/>
        <v>0</v>
      </c>
      <c r="L192" s="493">
        <f t="shared" si="140"/>
        <v>0</v>
      </c>
      <c r="M192" s="493">
        <f t="shared" si="140"/>
        <v>0</v>
      </c>
      <c r="N192" s="493">
        <f t="shared" si="140"/>
        <v>0</v>
      </c>
      <c r="O192" s="493">
        <f t="shared" si="140"/>
        <v>0</v>
      </c>
      <c r="P192" s="493">
        <f t="shared" si="140"/>
        <v>0</v>
      </c>
      <c r="Q192" s="493">
        <f t="shared" si="140"/>
        <v>0</v>
      </c>
      <c r="R192" s="493">
        <f t="shared" si="140"/>
        <v>0</v>
      </c>
      <c r="S192" s="493">
        <f t="shared" si="140"/>
        <v>0</v>
      </c>
      <c r="T192" s="493">
        <f t="shared" si="140"/>
        <v>0</v>
      </c>
      <c r="U192" s="493">
        <f t="shared" si="140"/>
        <v>0</v>
      </c>
      <c r="V192" s="493">
        <f t="shared" si="140"/>
        <v>0</v>
      </c>
      <c r="W192" s="493">
        <f t="shared" si="140"/>
        <v>0</v>
      </c>
      <c r="X192" s="493">
        <f t="shared" si="140"/>
        <v>0</v>
      </c>
      <c r="Y192" s="493">
        <f t="shared" si="140"/>
        <v>0</v>
      </c>
      <c r="Z192" s="493">
        <f t="shared" si="140"/>
        <v>0</v>
      </c>
      <c r="AA192" s="493">
        <f t="shared" si="140"/>
        <v>0</v>
      </c>
      <c r="AB192" s="493">
        <f t="shared" si="140"/>
        <v>0</v>
      </c>
      <c r="AC192" s="493">
        <f t="shared" si="140"/>
        <v>0</v>
      </c>
      <c r="AD192" s="493">
        <f t="shared" si="140"/>
        <v>0</v>
      </c>
      <c r="AE192" s="493">
        <f t="shared" si="140"/>
        <v>0</v>
      </c>
      <c r="AF192" s="493">
        <f t="shared" si="140"/>
        <v>0</v>
      </c>
      <c r="AG192" s="493">
        <f t="shared" si="140"/>
        <v>0</v>
      </c>
      <c r="AH192" s="493">
        <f t="shared" si="140"/>
        <v>0</v>
      </c>
      <c r="AI192" s="535">
        <f t="shared" si="140"/>
        <v>35225497.196612172</v>
      </c>
      <c r="AJ192" s="535">
        <f t="shared" si="140"/>
        <v>35225497.196612172</v>
      </c>
      <c r="AK192" s="497">
        <f t="shared" si="140"/>
        <v>35225497.196612172</v>
      </c>
    </row>
    <row r="193" spans="1:37" ht="11.5" x14ac:dyDescent="0.25">
      <c r="A193" s="1348" t="s">
        <v>1159</v>
      </c>
      <c r="B193" s="1349"/>
      <c r="C193" s="450" t="s">
        <v>33</v>
      </c>
      <c r="D193" s="1350">
        <f>D149*1.1-D192</f>
        <v>184774502.80338785</v>
      </c>
      <c r="E193" s="1350">
        <f t="shared" ref="E193" si="141">E149*1.1-E192</f>
        <v>0</v>
      </c>
      <c r="F193" s="1350">
        <f t="shared" ref="F193" si="142">F149*1.1-F192</f>
        <v>0</v>
      </c>
      <c r="G193" s="1350">
        <f t="shared" ref="G193" si="143">G149*1.1-G192</f>
        <v>0</v>
      </c>
      <c r="H193" s="1350">
        <f t="shared" ref="H193" si="144">H149*1.1-H192</f>
        <v>0</v>
      </c>
      <c r="I193" s="1350">
        <f t="shared" ref="I193" si="145">I149*1.1-I192</f>
        <v>0</v>
      </c>
      <c r="J193" s="1350">
        <f t="shared" ref="J193" si="146">J149*1.1-J192</f>
        <v>0</v>
      </c>
      <c r="K193" s="1350">
        <f t="shared" ref="K193" si="147">K149*1.1-K192</f>
        <v>0</v>
      </c>
      <c r="L193" s="1350">
        <f t="shared" ref="L193" si="148">L149*1.1-L192</f>
        <v>0</v>
      </c>
      <c r="M193" s="1350">
        <f t="shared" ref="M193" si="149">M149*1.1-M192</f>
        <v>0</v>
      </c>
      <c r="N193" s="1350">
        <f t="shared" ref="N193" si="150">N149*1.1-N192</f>
        <v>0</v>
      </c>
      <c r="O193" s="1350">
        <f t="shared" ref="O193" si="151">O149*1.1-O192</f>
        <v>0</v>
      </c>
      <c r="P193" s="1350">
        <f t="shared" ref="P193" si="152">P149*1.1-P192</f>
        <v>0</v>
      </c>
      <c r="Q193" s="1350">
        <f t="shared" ref="Q193" si="153">Q149*1.1-Q192</f>
        <v>0</v>
      </c>
      <c r="R193" s="1350">
        <f t="shared" ref="R193" si="154">R149*1.1-R192</f>
        <v>0</v>
      </c>
      <c r="S193" s="1350">
        <f t="shared" ref="S193" si="155">S149*1.1-S192</f>
        <v>0</v>
      </c>
      <c r="T193" s="1350">
        <f t="shared" ref="T193" si="156">T149*1.1-T192</f>
        <v>0</v>
      </c>
      <c r="U193" s="1350">
        <f t="shared" ref="U193" si="157">U149*1.1-U192</f>
        <v>0</v>
      </c>
      <c r="V193" s="1350">
        <f t="shared" ref="V193" si="158">V149*1.1-V192</f>
        <v>0</v>
      </c>
      <c r="W193" s="1350">
        <f t="shared" ref="W193" si="159">W149*1.1-W192</f>
        <v>0</v>
      </c>
      <c r="X193" s="1350">
        <f t="shared" ref="X193" si="160">X149*1.1-X192</f>
        <v>0</v>
      </c>
      <c r="Y193" s="1350">
        <f t="shared" ref="Y193" si="161">Y149*1.1-Y192</f>
        <v>0</v>
      </c>
      <c r="Z193" s="1350">
        <f t="shared" ref="Z193" si="162">Z149*1.1-Z192</f>
        <v>0</v>
      </c>
      <c r="AA193" s="1350">
        <f t="shared" ref="AA193" si="163">AA149*1.1-AA192</f>
        <v>0</v>
      </c>
      <c r="AB193" s="1350">
        <f t="shared" ref="AB193" si="164">AB149*1.1-AB192</f>
        <v>0</v>
      </c>
      <c r="AC193" s="1350">
        <f t="shared" ref="AC193" si="165">AC149*1.1-AC192</f>
        <v>0</v>
      </c>
      <c r="AD193" s="1350">
        <f t="shared" ref="AD193" si="166">AD149*1.1-AD192</f>
        <v>0</v>
      </c>
      <c r="AE193" s="1350">
        <f t="shared" ref="AE193" si="167">AE149*1.1-AE192</f>
        <v>0</v>
      </c>
      <c r="AF193" s="1350">
        <f t="shared" ref="AF193" si="168">AF149*1.1-AF192</f>
        <v>0</v>
      </c>
      <c r="AG193" s="1350">
        <f t="shared" ref="AG193" si="169">AG149*1.1-AG192</f>
        <v>0</v>
      </c>
      <c r="AH193" s="1350">
        <f t="shared" ref="AH193" si="170">AH149*1.1-AH192</f>
        <v>0</v>
      </c>
      <c r="AI193" s="537">
        <f t="shared" ref="AI193" si="171">AI149*1.1-AI192</f>
        <v>184774502.80338785</v>
      </c>
      <c r="AJ193" s="537">
        <f t="shared" ref="AJ193" si="172">AJ149*1.1-AJ192</f>
        <v>184774502.80338785</v>
      </c>
      <c r="AK193" s="538">
        <f t="shared" ref="AK193" si="173">AK149*1.1-AK192</f>
        <v>184774502.80338785</v>
      </c>
    </row>
    <row r="194" spans="1:37" ht="11.5" x14ac:dyDescent="0.25">
      <c r="A194" s="425" t="str">
        <f>B31</f>
        <v>電気計装設備</v>
      </c>
      <c r="B194" s="425"/>
      <c r="C194" s="448" t="s">
        <v>33</v>
      </c>
      <c r="D194" s="493">
        <f t="shared" ref="D194:AH194" si="174">D31</f>
        <v>50000000</v>
      </c>
      <c r="E194" s="493">
        <f t="shared" si="174"/>
        <v>0</v>
      </c>
      <c r="F194" s="493">
        <f t="shared" si="174"/>
        <v>0</v>
      </c>
      <c r="G194" s="493">
        <f t="shared" si="174"/>
        <v>0</v>
      </c>
      <c r="H194" s="493">
        <f t="shared" si="174"/>
        <v>0</v>
      </c>
      <c r="I194" s="493">
        <f t="shared" si="174"/>
        <v>0</v>
      </c>
      <c r="J194" s="493">
        <f t="shared" si="174"/>
        <v>0</v>
      </c>
      <c r="K194" s="493">
        <f t="shared" si="174"/>
        <v>0</v>
      </c>
      <c r="L194" s="493">
        <f t="shared" si="174"/>
        <v>0</v>
      </c>
      <c r="M194" s="493">
        <f t="shared" si="174"/>
        <v>0</v>
      </c>
      <c r="N194" s="493">
        <f t="shared" si="174"/>
        <v>0</v>
      </c>
      <c r="O194" s="493">
        <f t="shared" si="174"/>
        <v>0</v>
      </c>
      <c r="P194" s="493">
        <f t="shared" si="174"/>
        <v>0</v>
      </c>
      <c r="Q194" s="493">
        <f t="shared" si="174"/>
        <v>0</v>
      </c>
      <c r="R194" s="493">
        <f t="shared" si="174"/>
        <v>0</v>
      </c>
      <c r="S194" s="493">
        <f t="shared" si="174"/>
        <v>0</v>
      </c>
      <c r="T194" s="493">
        <f t="shared" si="174"/>
        <v>0</v>
      </c>
      <c r="U194" s="493">
        <f t="shared" si="174"/>
        <v>0</v>
      </c>
      <c r="V194" s="493">
        <f t="shared" si="174"/>
        <v>0</v>
      </c>
      <c r="W194" s="493">
        <f t="shared" si="174"/>
        <v>0</v>
      </c>
      <c r="X194" s="493">
        <f t="shared" si="174"/>
        <v>0</v>
      </c>
      <c r="Y194" s="493">
        <f t="shared" si="174"/>
        <v>0</v>
      </c>
      <c r="Z194" s="493">
        <f t="shared" si="174"/>
        <v>0</v>
      </c>
      <c r="AA194" s="493">
        <f t="shared" si="174"/>
        <v>0</v>
      </c>
      <c r="AB194" s="493">
        <f t="shared" si="174"/>
        <v>0</v>
      </c>
      <c r="AC194" s="493">
        <f t="shared" si="174"/>
        <v>0</v>
      </c>
      <c r="AD194" s="493">
        <f t="shared" si="174"/>
        <v>0</v>
      </c>
      <c r="AE194" s="493">
        <f t="shared" si="174"/>
        <v>0</v>
      </c>
      <c r="AF194" s="493">
        <f t="shared" si="174"/>
        <v>0</v>
      </c>
      <c r="AG194" s="493">
        <f t="shared" si="174"/>
        <v>0</v>
      </c>
      <c r="AH194" s="493">
        <f t="shared" si="174"/>
        <v>0</v>
      </c>
      <c r="AI194" s="535">
        <f>SUM(D194:N194)</f>
        <v>50000000</v>
      </c>
      <c r="AJ194" s="535">
        <f>SUM(D194:X194)</f>
        <v>50000000</v>
      </c>
      <c r="AK194" s="497">
        <f>SUM(D194:AH194)</f>
        <v>50000000</v>
      </c>
    </row>
    <row r="195" spans="1:37" ht="11.5" x14ac:dyDescent="0.25">
      <c r="A195" s="487" t="str">
        <f>地域経済性分析・初期条件!$G$21</f>
        <v>電気機械器具製造業</v>
      </c>
      <c r="C195" s="449"/>
      <c r="D195" s="493"/>
      <c r="E195" s="463"/>
      <c r="F195" s="464"/>
      <c r="G195" s="463"/>
      <c r="H195" s="463"/>
      <c r="I195" s="463"/>
      <c r="J195" s="463"/>
      <c r="K195" s="463"/>
      <c r="L195" s="463"/>
      <c r="M195" s="463"/>
      <c r="N195" s="463"/>
      <c r="O195" s="463"/>
      <c r="P195" s="463"/>
      <c r="Q195" s="463"/>
      <c r="R195" s="463"/>
      <c r="S195" s="463"/>
      <c r="T195" s="463"/>
      <c r="U195" s="463"/>
      <c r="V195" s="463"/>
      <c r="W195" s="463"/>
      <c r="X195" s="463"/>
      <c r="Y195" s="463"/>
      <c r="Z195" s="463"/>
      <c r="AA195" s="463"/>
      <c r="AB195" s="463"/>
      <c r="AC195" s="463"/>
      <c r="AD195" s="463"/>
      <c r="AE195" s="463"/>
      <c r="AF195" s="463"/>
      <c r="AG195" s="463"/>
      <c r="AH195" s="463"/>
      <c r="AI195" s="535"/>
      <c r="AJ195" s="535"/>
      <c r="AK195" s="497"/>
    </row>
    <row r="196" spans="1:37" ht="11.5" x14ac:dyDescent="0.25">
      <c r="A196" s="533" t="str">
        <f>A195&amp;B196</f>
        <v>電気機械器具製造業売上（税別）</v>
      </c>
      <c r="B196" s="425" t="s">
        <v>1166</v>
      </c>
      <c r="C196" s="448" t="s">
        <v>33</v>
      </c>
      <c r="D196" s="493">
        <f>D194*地域経済性分析・初期条件!$F$21</f>
        <v>12500000</v>
      </c>
      <c r="E196" s="493">
        <f>E194*地域経済性分析・初期条件!$F$21</f>
        <v>0</v>
      </c>
      <c r="F196" s="493">
        <f>F194*地域経済性分析・初期条件!$F$21</f>
        <v>0</v>
      </c>
      <c r="G196" s="493">
        <f>G194*地域経済性分析・初期条件!$F$21</f>
        <v>0</v>
      </c>
      <c r="H196" s="493">
        <f>H194*地域経済性分析・初期条件!$F$21</f>
        <v>0</v>
      </c>
      <c r="I196" s="493">
        <f>I194*地域経済性分析・初期条件!$F$21</f>
        <v>0</v>
      </c>
      <c r="J196" s="493">
        <f>J194*地域経済性分析・初期条件!$F$21</f>
        <v>0</v>
      </c>
      <c r="K196" s="493">
        <f>K194*地域経済性分析・初期条件!$F$21</f>
        <v>0</v>
      </c>
      <c r="L196" s="493">
        <f>L194*地域経済性分析・初期条件!$F$21</f>
        <v>0</v>
      </c>
      <c r="M196" s="493">
        <f>M194*地域経済性分析・初期条件!$F$21</f>
        <v>0</v>
      </c>
      <c r="N196" s="493">
        <f>N194*地域経済性分析・初期条件!$F$21</f>
        <v>0</v>
      </c>
      <c r="O196" s="493">
        <f>O194*地域経済性分析・初期条件!$F$21</f>
        <v>0</v>
      </c>
      <c r="P196" s="493">
        <f>P194*地域経済性分析・初期条件!$F$21</f>
        <v>0</v>
      </c>
      <c r="Q196" s="493">
        <f>Q194*地域経済性分析・初期条件!$F$21</f>
        <v>0</v>
      </c>
      <c r="R196" s="493">
        <f>R194*地域経済性分析・初期条件!$F$21</f>
        <v>0</v>
      </c>
      <c r="S196" s="493">
        <f>S194*地域経済性分析・初期条件!$F$21</f>
        <v>0</v>
      </c>
      <c r="T196" s="493">
        <f>T194*地域経済性分析・初期条件!$F$21</f>
        <v>0</v>
      </c>
      <c r="U196" s="493">
        <f>U194*地域経済性分析・初期条件!$F$21</f>
        <v>0</v>
      </c>
      <c r="V196" s="493">
        <f>V194*地域経済性分析・初期条件!$F$21</f>
        <v>0</v>
      </c>
      <c r="W196" s="493">
        <f>W194*地域経済性分析・初期条件!$F$21</f>
        <v>0</v>
      </c>
      <c r="X196" s="493">
        <f>X194*地域経済性分析・初期条件!$F$21</f>
        <v>0</v>
      </c>
      <c r="Y196" s="493">
        <f>Y194*地域経済性分析・初期条件!$F$21</f>
        <v>0</v>
      </c>
      <c r="Z196" s="493">
        <f>Z194*地域経済性分析・初期条件!$F$21</f>
        <v>0</v>
      </c>
      <c r="AA196" s="493">
        <f>AA194*地域経済性分析・初期条件!$F$21</f>
        <v>0</v>
      </c>
      <c r="AB196" s="493">
        <f>AB194*地域経済性分析・初期条件!$F$21</f>
        <v>0</v>
      </c>
      <c r="AC196" s="493">
        <f>AC194*地域経済性分析・初期条件!$F$21</f>
        <v>0</v>
      </c>
      <c r="AD196" s="493">
        <f>AD194*地域経済性分析・初期条件!$F$21</f>
        <v>0</v>
      </c>
      <c r="AE196" s="493">
        <f>AE194*地域経済性分析・初期条件!$F$21</f>
        <v>0</v>
      </c>
      <c r="AF196" s="493">
        <f>AF194*地域経済性分析・初期条件!$F$21</f>
        <v>0</v>
      </c>
      <c r="AG196" s="493">
        <f>AG194*地域経済性分析・初期条件!$F$21</f>
        <v>0</v>
      </c>
      <c r="AH196" s="493">
        <f>AH194*地域経済性分析・初期条件!$F$21</f>
        <v>0</v>
      </c>
      <c r="AI196" s="535">
        <f t="shared" ref="AI196:AI204" si="175">SUM(D196:N196)</f>
        <v>12500000</v>
      </c>
      <c r="AJ196" s="535">
        <f t="shared" ref="AJ196:AJ204" si="176">SUM(D196:X196)</f>
        <v>12500000</v>
      </c>
      <c r="AK196" s="497">
        <f t="shared" ref="AK196:AK204" si="177">SUM(D196:AH196)</f>
        <v>12500000</v>
      </c>
    </row>
    <row r="197" spans="1:37" ht="11.5" x14ac:dyDescent="0.25">
      <c r="A197" s="533" t="str">
        <f>A195&amp;B197</f>
        <v>電気機械器具製造業消費税（都道府県）</v>
      </c>
      <c r="B197" s="425" t="s">
        <v>270</v>
      </c>
      <c r="C197" s="448" t="s">
        <v>33</v>
      </c>
      <c r="D197" s="493">
        <f>D196*波及効果シート!$D$72</f>
        <v>137500</v>
      </c>
      <c r="E197" s="493">
        <f>E196*波及効果シート!$D$72</f>
        <v>0</v>
      </c>
      <c r="F197" s="493">
        <f>F196*波及効果シート!$D$72</f>
        <v>0</v>
      </c>
      <c r="G197" s="493">
        <f>G196*波及効果シート!$D$72</f>
        <v>0</v>
      </c>
      <c r="H197" s="493">
        <f>H196*波及効果シート!$D$72</f>
        <v>0</v>
      </c>
      <c r="I197" s="493">
        <f>I196*波及効果シート!$D$72</f>
        <v>0</v>
      </c>
      <c r="J197" s="493">
        <f>J196*波及効果シート!$D$72</f>
        <v>0</v>
      </c>
      <c r="K197" s="493">
        <f>K196*波及効果シート!$D$72</f>
        <v>0</v>
      </c>
      <c r="L197" s="493">
        <f>L196*波及効果シート!$D$72</f>
        <v>0</v>
      </c>
      <c r="M197" s="493">
        <f>M196*波及効果シート!$D$72</f>
        <v>0</v>
      </c>
      <c r="N197" s="493">
        <f>N196*波及効果シート!$D$72</f>
        <v>0</v>
      </c>
      <c r="O197" s="493">
        <f>O196*波及効果シート!$D$72</f>
        <v>0</v>
      </c>
      <c r="P197" s="493">
        <f>P196*波及効果シート!$D$72</f>
        <v>0</v>
      </c>
      <c r="Q197" s="493">
        <f>Q196*波及効果シート!$D$72</f>
        <v>0</v>
      </c>
      <c r="R197" s="493">
        <f>R196*波及効果シート!$D$72</f>
        <v>0</v>
      </c>
      <c r="S197" s="493">
        <f>S196*波及効果シート!$D$72</f>
        <v>0</v>
      </c>
      <c r="T197" s="493">
        <f>T196*波及効果シート!$D$72</f>
        <v>0</v>
      </c>
      <c r="U197" s="493">
        <f>U196*波及効果シート!$D$72</f>
        <v>0</v>
      </c>
      <c r="V197" s="493">
        <f>V196*波及効果シート!$D$72</f>
        <v>0</v>
      </c>
      <c r="W197" s="493">
        <f>W196*波及効果シート!$D$72</f>
        <v>0</v>
      </c>
      <c r="X197" s="493">
        <f>X196*波及効果シート!$D$72</f>
        <v>0</v>
      </c>
      <c r="Y197" s="493">
        <f>Y196*波及効果シート!$D$72</f>
        <v>0</v>
      </c>
      <c r="Z197" s="493">
        <f>Z196*波及効果シート!$D$72</f>
        <v>0</v>
      </c>
      <c r="AA197" s="493">
        <f>AA196*波及効果シート!$D$72</f>
        <v>0</v>
      </c>
      <c r="AB197" s="493">
        <f>AB196*波及効果シート!$D$72</f>
        <v>0</v>
      </c>
      <c r="AC197" s="493">
        <f>AC196*波及効果シート!$D$72</f>
        <v>0</v>
      </c>
      <c r="AD197" s="493">
        <f>AD196*波及効果シート!$D$72</f>
        <v>0</v>
      </c>
      <c r="AE197" s="493">
        <f>AE196*波及効果シート!$D$72</f>
        <v>0</v>
      </c>
      <c r="AF197" s="493">
        <f>AF196*波及効果シート!$D$72</f>
        <v>0</v>
      </c>
      <c r="AG197" s="493">
        <f>AG196*波及効果シート!$D$72</f>
        <v>0</v>
      </c>
      <c r="AH197" s="493">
        <f>AH196*波及効果シート!$D$72</f>
        <v>0</v>
      </c>
      <c r="AI197" s="535">
        <f t="shared" si="175"/>
        <v>137500</v>
      </c>
      <c r="AJ197" s="535">
        <f t="shared" si="176"/>
        <v>137500</v>
      </c>
      <c r="AK197" s="497">
        <f t="shared" si="177"/>
        <v>137500</v>
      </c>
    </row>
    <row r="198" spans="1:37" ht="11.5" x14ac:dyDescent="0.25">
      <c r="A198" s="533" t="str">
        <f>A195&amp;B198</f>
        <v>電気機械器具製造業消費税（市町村）</v>
      </c>
      <c r="B198" s="425" t="s">
        <v>1156</v>
      </c>
      <c r="C198" s="449" t="s">
        <v>33</v>
      </c>
      <c r="D198" s="493">
        <f>D196*波及効果シート!$D$74</f>
        <v>137500</v>
      </c>
      <c r="E198" s="493">
        <f>E196*波及効果シート!$D$74</f>
        <v>0</v>
      </c>
      <c r="F198" s="493">
        <f>F196*波及効果シート!$D$74</f>
        <v>0</v>
      </c>
      <c r="G198" s="493">
        <f>G196*波及効果シート!$D$74</f>
        <v>0</v>
      </c>
      <c r="H198" s="493">
        <f>H196*波及効果シート!$D$74</f>
        <v>0</v>
      </c>
      <c r="I198" s="493">
        <f>I196*波及効果シート!$D$74</f>
        <v>0</v>
      </c>
      <c r="J198" s="493">
        <f>J196*波及効果シート!$D$74</f>
        <v>0</v>
      </c>
      <c r="K198" s="493">
        <f>K196*波及効果シート!$D$74</f>
        <v>0</v>
      </c>
      <c r="L198" s="493">
        <f>L196*波及効果シート!$D$74</f>
        <v>0</v>
      </c>
      <c r="M198" s="493">
        <f>M196*波及効果シート!$D$74</f>
        <v>0</v>
      </c>
      <c r="N198" s="493">
        <f>N196*波及効果シート!$D$74</f>
        <v>0</v>
      </c>
      <c r="O198" s="493">
        <f>O196*波及効果シート!$D$74</f>
        <v>0</v>
      </c>
      <c r="P198" s="493">
        <f>P196*波及効果シート!$D$74</f>
        <v>0</v>
      </c>
      <c r="Q198" s="493">
        <f>Q196*波及効果シート!$D$74</f>
        <v>0</v>
      </c>
      <c r="R198" s="493">
        <f>R196*波及効果シート!$D$74</f>
        <v>0</v>
      </c>
      <c r="S198" s="493">
        <f>S196*波及効果シート!$D$74</f>
        <v>0</v>
      </c>
      <c r="T198" s="493">
        <f>T196*波及効果シート!$D$74</f>
        <v>0</v>
      </c>
      <c r="U198" s="493">
        <f>U196*波及効果シート!$D$74</f>
        <v>0</v>
      </c>
      <c r="V198" s="493">
        <f>V196*波及効果シート!$D$74</f>
        <v>0</v>
      </c>
      <c r="W198" s="493">
        <f>W196*波及効果シート!$D$74</f>
        <v>0</v>
      </c>
      <c r="X198" s="493">
        <f>X196*波及効果シート!$D$74</f>
        <v>0</v>
      </c>
      <c r="Y198" s="493">
        <f>Y196*波及効果シート!$D$74</f>
        <v>0</v>
      </c>
      <c r="Z198" s="493">
        <f>Z196*波及効果シート!$D$74</f>
        <v>0</v>
      </c>
      <c r="AA198" s="493">
        <f>AA196*波及効果シート!$D$74</f>
        <v>0</v>
      </c>
      <c r="AB198" s="493">
        <f>AB196*波及効果シート!$D$74</f>
        <v>0</v>
      </c>
      <c r="AC198" s="493">
        <f>AC196*波及効果シート!$D$74</f>
        <v>0</v>
      </c>
      <c r="AD198" s="493">
        <f>AD196*波及効果シート!$D$74</f>
        <v>0</v>
      </c>
      <c r="AE198" s="493">
        <f>AE196*波及効果シート!$D$74</f>
        <v>0</v>
      </c>
      <c r="AF198" s="493">
        <f>AF196*波及効果シート!$D$74</f>
        <v>0</v>
      </c>
      <c r="AG198" s="493">
        <f>AG196*波及効果シート!$D$74</f>
        <v>0</v>
      </c>
      <c r="AH198" s="493">
        <f>AH196*波及効果シート!$D$74</f>
        <v>0</v>
      </c>
      <c r="AI198" s="535">
        <f t="shared" si="175"/>
        <v>137500</v>
      </c>
      <c r="AJ198" s="535">
        <f t="shared" si="176"/>
        <v>137500</v>
      </c>
      <c r="AK198" s="497">
        <f t="shared" si="177"/>
        <v>137500</v>
      </c>
    </row>
    <row r="199" spans="1:37" ht="11.5" x14ac:dyDescent="0.25">
      <c r="A199" s="533" t="str">
        <f>A195&amp;B199</f>
        <v>電気機械器具製造業所得税（国税）</v>
      </c>
      <c r="B199" s="425" t="s">
        <v>577</v>
      </c>
      <c r="C199" s="449" t="s">
        <v>33</v>
      </c>
      <c r="D199" s="493">
        <f>D196*地域経済性分析・初期条件!$P$21</f>
        <v>330189.16238577256</v>
      </c>
      <c r="E199" s="493">
        <f>E196*地域経済性分析・初期条件!$P$21</f>
        <v>0</v>
      </c>
      <c r="F199" s="493">
        <f>F196*地域経済性分析・初期条件!$P$21</f>
        <v>0</v>
      </c>
      <c r="G199" s="493">
        <f>G196*地域経済性分析・初期条件!$P$21</f>
        <v>0</v>
      </c>
      <c r="H199" s="493">
        <f>H196*地域経済性分析・初期条件!$P$21</f>
        <v>0</v>
      </c>
      <c r="I199" s="493">
        <f>I196*地域経済性分析・初期条件!$P$21</f>
        <v>0</v>
      </c>
      <c r="J199" s="493">
        <f>J196*地域経済性分析・初期条件!$P$21</f>
        <v>0</v>
      </c>
      <c r="K199" s="493">
        <f>K196*地域経済性分析・初期条件!$P$21</f>
        <v>0</v>
      </c>
      <c r="L199" s="493">
        <f>L196*地域経済性分析・初期条件!$P$21</f>
        <v>0</v>
      </c>
      <c r="M199" s="493">
        <f>M196*地域経済性分析・初期条件!$P$21</f>
        <v>0</v>
      </c>
      <c r="N199" s="493">
        <f>N196*地域経済性分析・初期条件!$P$21</f>
        <v>0</v>
      </c>
      <c r="O199" s="493">
        <f>O196*地域経済性分析・初期条件!$P$21</f>
        <v>0</v>
      </c>
      <c r="P199" s="493">
        <f>P196*地域経済性分析・初期条件!$P$21</f>
        <v>0</v>
      </c>
      <c r="Q199" s="493">
        <f>Q196*地域経済性分析・初期条件!$P$21</f>
        <v>0</v>
      </c>
      <c r="R199" s="493">
        <f>R196*地域経済性分析・初期条件!$P$21</f>
        <v>0</v>
      </c>
      <c r="S199" s="493">
        <f>S196*地域経済性分析・初期条件!$P$21</f>
        <v>0</v>
      </c>
      <c r="T199" s="493">
        <f>T196*地域経済性分析・初期条件!$P$21</f>
        <v>0</v>
      </c>
      <c r="U199" s="493">
        <f>U196*地域経済性分析・初期条件!$P$21</f>
        <v>0</v>
      </c>
      <c r="V199" s="493">
        <f>V196*地域経済性分析・初期条件!$P$21</f>
        <v>0</v>
      </c>
      <c r="W199" s="493">
        <f>W196*地域経済性分析・初期条件!$P$21</f>
        <v>0</v>
      </c>
      <c r="X199" s="493">
        <f>X196*地域経済性分析・初期条件!$P$21</f>
        <v>0</v>
      </c>
      <c r="Y199" s="493">
        <f>Y196*地域経済性分析・初期条件!$P$21</f>
        <v>0</v>
      </c>
      <c r="Z199" s="493">
        <f>Z196*地域経済性分析・初期条件!$P$21</f>
        <v>0</v>
      </c>
      <c r="AA199" s="493">
        <f>AA196*地域経済性分析・初期条件!$P$21</f>
        <v>0</v>
      </c>
      <c r="AB199" s="493">
        <f>AB196*地域経済性分析・初期条件!$P$21</f>
        <v>0</v>
      </c>
      <c r="AC199" s="493">
        <f>AC196*地域経済性分析・初期条件!$P$21</f>
        <v>0</v>
      </c>
      <c r="AD199" s="493">
        <f>AD196*地域経済性分析・初期条件!$P$21</f>
        <v>0</v>
      </c>
      <c r="AE199" s="493">
        <f>AE196*地域経済性分析・初期条件!$P$21</f>
        <v>0</v>
      </c>
      <c r="AF199" s="493">
        <f>AF196*地域経済性分析・初期条件!$P$21</f>
        <v>0</v>
      </c>
      <c r="AG199" s="493">
        <f>AG196*地域経済性分析・初期条件!$P$21</f>
        <v>0</v>
      </c>
      <c r="AH199" s="493">
        <f>AH196*地域経済性分析・初期条件!$P$21</f>
        <v>0</v>
      </c>
      <c r="AI199" s="535">
        <f t="shared" si="175"/>
        <v>330189.16238577256</v>
      </c>
      <c r="AJ199" s="535">
        <f t="shared" si="176"/>
        <v>330189.16238577256</v>
      </c>
      <c r="AK199" s="497">
        <f t="shared" si="177"/>
        <v>330189.16238577256</v>
      </c>
    </row>
    <row r="200" spans="1:37" ht="11.5" x14ac:dyDescent="0.25">
      <c r="A200" s="533" t="str">
        <f>A195&amp;B200</f>
        <v>電気機械器具製造業法人税（国税）</v>
      </c>
      <c r="B200" s="425" t="s">
        <v>576</v>
      </c>
      <c r="C200" s="449" t="s">
        <v>33</v>
      </c>
      <c r="D200" s="493">
        <f>D196*地域経済性分析・初期条件!$Q$21</f>
        <v>116945.59905513549</v>
      </c>
      <c r="E200" s="493">
        <f>E196*地域経済性分析・初期条件!$Q$21</f>
        <v>0</v>
      </c>
      <c r="F200" s="493">
        <f>F196*地域経済性分析・初期条件!$Q$21</f>
        <v>0</v>
      </c>
      <c r="G200" s="493">
        <f>G196*地域経済性分析・初期条件!$Q$21</f>
        <v>0</v>
      </c>
      <c r="H200" s="493">
        <f>H196*地域経済性分析・初期条件!$Q$21</f>
        <v>0</v>
      </c>
      <c r="I200" s="493">
        <f>I196*地域経済性分析・初期条件!$Q$21</f>
        <v>0</v>
      </c>
      <c r="J200" s="493">
        <f>J196*地域経済性分析・初期条件!$Q$21</f>
        <v>0</v>
      </c>
      <c r="K200" s="493">
        <f>K196*地域経済性分析・初期条件!$Q$21</f>
        <v>0</v>
      </c>
      <c r="L200" s="493">
        <f>L196*地域経済性分析・初期条件!$Q$21</f>
        <v>0</v>
      </c>
      <c r="M200" s="493">
        <f>M196*地域経済性分析・初期条件!$Q$21</f>
        <v>0</v>
      </c>
      <c r="N200" s="493">
        <f>N196*地域経済性分析・初期条件!$Q$21</f>
        <v>0</v>
      </c>
      <c r="O200" s="493">
        <f>O196*地域経済性分析・初期条件!$Q$21</f>
        <v>0</v>
      </c>
      <c r="P200" s="493">
        <f>P196*地域経済性分析・初期条件!$Q$21</f>
        <v>0</v>
      </c>
      <c r="Q200" s="493">
        <f>Q196*地域経済性分析・初期条件!$Q$21</f>
        <v>0</v>
      </c>
      <c r="R200" s="493">
        <f>R196*地域経済性分析・初期条件!$Q$21</f>
        <v>0</v>
      </c>
      <c r="S200" s="493">
        <f>S196*地域経済性分析・初期条件!$Q$21</f>
        <v>0</v>
      </c>
      <c r="T200" s="493">
        <f>T196*地域経済性分析・初期条件!$Q$21</f>
        <v>0</v>
      </c>
      <c r="U200" s="493">
        <f>U196*地域経済性分析・初期条件!$Q$21</f>
        <v>0</v>
      </c>
      <c r="V200" s="493">
        <f>V196*地域経済性分析・初期条件!$Q$21</f>
        <v>0</v>
      </c>
      <c r="W200" s="493">
        <f>W196*地域経済性分析・初期条件!$Q$21</f>
        <v>0</v>
      </c>
      <c r="X200" s="493">
        <f>X196*地域経済性分析・初期条件!$Q$21</f>
        <v>0</v>
      </c>
      <c r="Y200" s="493">
        <f>Y196*地域経済性分析・初期条件!$Q$21</f>
        <v>0</v>
      </c>
      <c r="Z200" s="493">
        <f>Z196*地域経済性分析・初期条件!$Q$21</f>
        <v>0</v>
      </c>
      <c r="AA200" s="493">
        <f>AA196*地域経済性分析・初期条件!$Q$21</f>
        <v>0</v>
      </c>
      <c r="AB200" s="493">
        <f>AB196*地域経済性分析・初期条件!$Q$21</f>
        <v>0</v>
      </c>
      <c r="AC200" s="493">
        <f>AC196*地域経済性分析・初期条件!$Q$21</f>
        <v>0</v>
      </c>
      <c r="AD200" s="493">
        <f>AD196*地域経済性分析・初期条件!$Q$21</f>
        <v>0</v>
      </c>
      <c r="AE200" s="493">
        <f>AE196*地域経済性分析・初期条件!$Q$21</f>
        <v>0</v>
      </c>
      <c r="AF200" s="493">
        <f>AF196*地域経済性分析・初期条件!$Q$21</f>
        <v>0</v>
      </c>
      <c r="AG200" s="493">
        <f>AG196*地域経済性分析・初期条件!$Q$21</f>
        <v>0</v>
      </c>
      <c r="AH200" s="493">
        <f>AH196*地域経済性分析・初期条件!$Q$21</f>
        <v>0</v>
      </c>
      <c r="AI200" s="535">
        <f t="shared" si="175"/>
        <v>116945.59905513549</v>
      </c>
      <c r="AJ200" s="535">
        <f t="shared" si="176"/>
        <v>116945.59905513549</v>
      </c>
      <c r="AK200" s="497">
        <f t="shared" si="177"/>
        <v>116945.59905513549</v>
      </c>
    </row>
    <row r="201" spans="1:37" ht="11.5" x14ac:dyDescent="0.25">
      <c r="A201" s="533" t="str">
        <f>A195&amp;B201</f>
        <v>電気機械器具製造業従業員の可処分所得（一次）</v>
      </c>
      <c r="B201" s="425" t="s">
        <v>556</v>
      </c>
      <c r="C201" s="448" t="s">
        <v>33</v>
      </c>
      <c r="D201" s="493">
        <f>D196*地域経済性分析・初期条件!$H$21</f>
        <v>1151674.8305063641</v>
      </c>
      <c r="E201" s="493">
        <f>E196*地域経済性分析・初期条件!$H$21</f>
        <v>0</v>
      </c>
      <c r="F201" s="493">
        <f>F196*地域経済性分析・初期条件!$H$21</f>
        <v>0</v>
      </c>
      <c r="G201" s="493">
        <f>G196*地域経済性分析・初期条件!$H$21</f>
        <v>0</v>
      </c>
      <c r="H201" s="493">
        <f>H196*地域経済性分析・初期条件!$H$21</f>
        <v>0</v>
      </c>
      <c r="I201" s="493">
        <f>I196*地域経済性分析・初期条件!$H$21</f>
        <v>0</v>
      </c>
      <c r="J201" s="493">
        <f>J196*地域経済性分析・初期条件!$H$21</f>
        <v>0</v>
      </c>
      <c r="K201" s="493">
        <f>K196*地域経済性分析・初期条件!$H$21</f>
        <v>0</v>
      </c>
      <c r="L201" s="493">
        <f>L196*地域経済性分析・初期条件!$H$21</f>
        <v>0</v>
      </c>
      <c r="M201" s="493">
        <f>M196*地域経済性分析・初期条件!$H$21</f>
        <v>0</v>
      </c>
      <c r="N201" s="493">
        <f>N196*地域経済性分析・初期条件!$H$21</f>
        <v>0</v>
      </c>
      <c r="O201" s="493">
        <f>O196*地域経済性分析・初期条件!$H$21</f>
        <v>0</v>
      </c>
      <c r="P201" s="493">
        <f>P196*地域経済性分析・初期条件!$H$21</f>
        <v>0</v>
      </c>
      <c r="Q201" s="493">
        <f>Q196*地域経済性分析・初期条件!$H$21</f>
        <v>0</v>
      </c>
      <c r="R201" s="493">
        <f>R196*地域経済性分析・初期条件!$H$21</f>
        <v>0</v>
      </c>
      <c r="S201" s="493">
        <f>S196*地域経済性分析・初期条件!$H$21</f>
        <v>0</v>
      </c>
      <c r="T201" s="493">
        <f>T196*地域経済性分析・初期条件!$H$21</f>
        <v>0</v>
      </c>
      <c r="U201" s="493">
        <f>U196*地域経済性分析・初期条件!$H$21</f>
        <v>0</v>
      </c>
      <c r="V201" s="493">
        <f>V196*地域経済性分析・初期条件!$H$21</f>
        <v>0</v>
      </c>
      <c r="W201" s="493">
        <f>W196*地域経済性分析・初期条件!$H$21</f>
        <v>0</v>
      </c>
      <c r="X201" s="493">
        <f>X196*地域経済性分析・初期条件!$H$21</f>
        <v>0</v>
      </c>
      <c r="Y201" s="493">
        <f>Y196*地域経済性分析・初期条件!$H$21</f>
        <v>0</v>
      </c>
      <c r="Z201" s="493">
        <f>Z196*地域経済性分析・初期条件!$H$21</f>
        <v>0</v>
      </c>
      <c r="AA201" s="493">
        <f>AA196*地域経済性分析・初期条件!$H$21</f>
        <v>0</v>
      </c>
      <c r="AB201" s="493">
        <f>AB196*地域経済性分析・初期条件!$H$21</f>
        <v>0</v>
      </c>
      <c r="AC201" s="493">
        <f>AC196*地域経済性分析・初期条件!$H$21</f>
        <v>0</v>
      </c>
      <c r="AD201" s="493">
        <f>AD196*地域経済性分析・初期条件!$H$21</f>
        <v>0</v>
      </c>
      <c r="AE201" s="493">
        <f>AE196*地域経済性分析・初期条件!$H$21</f>
        <v>0</v>
      </c>
      <c r="AF201" s="493">
        <f>AF196*地域経済性分析・初期条件!$H$21</f>
        <v>0</v>
      </c>
      <c r="AG201" s="493">
        <f>AG196*地域経済性分析・初期条件!$H$21</f>
        <v>0</v>
      </c>
      <c r="AH201" s="493">
        <f>AH196*地域経済性分析・初期条件!$H$21</f>
        <v>0</v>
      </c>
      <c r="AI201" s="535">
        <f t="shared" si="175"/>
        <v>1151674.8305063641</v>
      </c>
      <c r="AJ201" s="535">
        <f t="shared" si="176"/>
        <v>1151674.8305063641</v>
      </c>
      <c r="AK201" s="497">
        <f t="shared" si="177"/>
        <v>1151674.8305063641</v>
      </c>
    </row>
    <row r="202" spans="1:37" ht="11.5" x14ac:dyDescent="0.25">
      <c r="A202" s="533" t="str">
        <f>A195&amp;B202</f>
        <v>電気機械器具製造業企業の税引後利益（一次）</v>
      </c>
      <c r="B202" s="425" t="s">
        <v>557</v>
      </c>
      <c r="C202" s="448" t="s">
        <v>33</v>
      </c>
      <c r="D202" s="493">
        <f>D196*地域経済性分析・初期条件!$I$21</f>
        <v>577580.54322191246</v>
      </c>
      <c r="E202" s="493">
        <f>E196*地域経済性分析・初期条件!$I$21</f>
        <v>0</v>
      </c>
      <c r="F202" s="493">
        <f>F196*地域経済性分析・初期条件!$I$21</f>
        <v>0</v>
      </c>
      <c r="G202" s="493">
        <f>G196*地域経済性分析・初期条件!$I$21</f>
        <v>0</v>
      </c>
      <c r="H202" s="493">
        <f>H196*地域経済性分析・初期条件!$I$21</f>
        <v>0</v>
      </c>
      <c r="I202" s="493">
        <f>I196*地域経済性分析・初期条件!$I$21</f>
        <v>0</v>
      </c>
      <c r="J202" s="493">
        <f>J196*地域経済性分析・初期条件!$I$21</f>
        <v>0</v>
      </c>
      <c r="K202" s="493">
        <f>K196*地域経済性分析・初期条件!$I$21</f>
        <v>0</v>
      </c>
      <c r="L202" s="493">
        <f>L196*地域経済性分析・初期条件!$I$21</f>
        <v>0</v>
      </c>
      <c r="M202" s="493">
        <f>M196*地域経済性分析・初期条件!$I$21</f>
        <v>0</v>
      </c>
      <c r="N202" s="493">
        <f>N196*地域経済性分析・初期条件!$I$21</f>
        <v>0</v>
      </c>
      <c r="O202" s="493">
        <f>O196*地域経済性分析・初期条件!$I$21</f>
        <v>0</v>
      </c>
      <c r="P202" s="493">
        <f>P196*地域経済性分析・初期条件!$I$21</f>
        <v>0</v>
      </c>
      <c r="Q202" s="493">
        <f>Q196*地域経済性分析・初期条件!$I$21</f>
        <v>0</v>
      </c>
      <c r="R202" s="493">
        <f>R196*地域経済性分析・初期条件!$I$21</f>
        <v>0</v>
      </c>
      <c r="S202" s="493">
        <f>S196*地域経済性分析・初期条件!$I$21</f>
        <v>0</v>
      </c>
      <c r="T202" s="493">
        <f>T196*地域経済性分析・初期条件!$I$21</f>
        <v>0</v>
      </c>
      <c r="U202" s="493">
        <f>U196*地域経済性分析・初期条件!$I$21</f>
        <v>0</v>
      </c>
      <c r="V202" s="493">
        <f>V196*地域経済性分析・初期条件!$I$21</f>
        <v>0</v>
      </c>
      <c r="W202" s="493">
        <f>W196*地域経済性分析・初期条件!$I$21</f>
        <v>0</v>
      </c>
      <c r="X202" s="493">
        <f>X196*地域経済性分析・初期条件!$I$21</f>
        <v>0</v>
      </c>
      <c r="Y202" s="493">
        <f>Y196*地域経済性分析・初期条件!$I$21</f>
        <v>0</v>
      </c>
      <c r="Z202" s="493">
        <f>Z196*地域経済性分析・初期条件!$I$21</f>
        <v>0</v>
      </c>
      <c r="AA202" s="493">
        <f>AA196*地域経済性分析・初期条件!$I$21</f>
        <v>0</v>
      </c>
      <c r="AB202" s="493">
        <f>AB196*地域経済性分析・初期条件!$I$21</f>
        <v>0</v>
      </c>
      <c r="AC202" s="493">
        <f>AC196*地域経済性分析・初期条件!$I$21</f>
        <v>0</v>
      </c>
      <c r="AD202" s="493">
        <f>AD196*地域経済性分析・初期条件!$I$21</f>
        <v>0</v>
      </c>
      <c r="AE202" s="493">
        <f>AE196*地域経済性分析・初期条件!$I$21</f>
        <v>0</v>
      </c>
      <c r="AF202" s="493">
        <f>AF196*地域経済性分析・初期条件!$I$21</f>
        <v>0</v>
      </c>
      <c r="AG202" s="493">
        <f>AG196*地域経済性分析・初期条件!$I$21</f>
        <v>0</v>
      </c>
      <c r="AH202" s="493">
        <f>AH196*地域経済性分析・初期条件!$I$21</f>
        <v>0</v>
      </c>
      <c r="AI202" s="535">
        <f t="shared" si="175"/>
        <v>577580.54322191246</v>
      </c>
      <c r="AJ202" s="535">
        <f t="shared" si="176"/>
        <v>577580.54322191246</v>
      </c>
      <c r="AK202" s="497">
        <f t="shared" si="177"/>
        <v>577580.54322191246</v>
      </c>
    </row>
    <row r="203" spans="1:37" ht="11.5" x14ac:dyDescent="0.25">
      <c r="A203" s="533" t="str">
        <f>A195&amp;B203</f>
        <v>電気機械器具製造業都道府県税収（一次）</v>
      </c>
      <c r="B203" s="425" t="s">
        <v>558</v>
      </c>
      <c r="C203" s="448" t="s">
        <v>33</v>
      </c>
      <c r="D203" s="493">
        <f>D196*地域経済性分析・初期条件!$J$21</f>
        <v>177462.1260002075</v>
      </c>
      <c r="E203" s="493">
        <f>E196*地域経済性分析・初期条件!$J$21</f>
        <v>0</v>
      </c>
      <c r="F203" s="493">
        <f>F196*地域経済性分析・初期条件!$J$21</f>
        <v>0</v>
      </c>
      <c r="G203" s="493">
        <f>G196*地域経済性分析・初期条件!$J$21</f>
        <v>0</v>
      </c>
      <c r="H203" s="493">
        <f>H196*地域経済性分析・初期条件!$J$21</f>
        <v>0</v>
      </c>
      <c r="I203" s="493">
        <f>I196*地域経済性分析・初期条件!$J$21</f>
        <v>0</v>
      </c>
      <c r="J203" s="493">
        <f>J196*地域経済性分析・初期条件!$J$21</f>
        <v>0</v>
      </c>
      <c r="K203" s="493">
        <f>K196*地域経済性分析・初期条件!$J$21</f>
        <v>0</v>
      </c>
      <c r="L203" s="493">
        <f>L196*地域経済性分析・初期条件!$J$21</f>
        <v>0</v>
      </c>
      <c r="M203" s="493">
        <f>M196*地域経済性分析・初期条件!$J$21</f>
        <v>0</v>
      </c>
      <c r="N203" s="493">
        <f>N196*地域経済性分析・初期条件!$J$21</f>
        <v>0</v>
      </c>
      <c r="O203" s="493">
        <f>O196*地域経済性分析・初期条件!$J$21</f>
        <v>0</v>
      </c>
      <c r="P203" s="493">
        <f>P196*地域経済性分析・初期条件!$J$21</f>
        <v>0</v>
      </c>
      <c r="Q203" s="493">
        <f>Q196*地域経済性分析・初期条件!$J$21</f>
        <v>0</v>
      </c>
      <c r="R203" s="493">
        <f>R196*地域経済性分析・初期条件!$J$21</f>
        <v>0</v>
      </c>
      <c r="S203" s="493">
        <f>S196*地域経済性分析・初期条件!$J$21</f>
        <v>0</v>
      </c>
      <c r="T203" s="493">
        <f>T196*地域経済性分析・初期条件!$J$21</f>
        <v>0</v>
      </c>
      <c r="U203" s="493">
        <f>U196*地域経済性分析・初期条件!$J$21</f>
        <v>0</v>
      </c>
      <c r="V203" s="493">
        <f>V196*地域経済性分析・初期条件!$J$21</f>
        <v>0</v>
      </c>
      <c r="W203" s="493">
        <f>W196*地域経済性分析・初期条件!$J$21</f>
        <v>0</v>
      </c>
      <c r="X203" s="493">
        <f>X196*地域経済性分析・初期条件!$J$21</f>
        <v>0</v>
      </c>
      <c r="Y203" s="493">
        <f>Y196*地域経済性分析・初期条件!$J$21</f>
        <v>0</v>
      </c>
      <c r="Z203" s="493">
        <f>Z196*地域経済性分析・初期条件!$J$21</f>
        <v>0</v>
      </c>
      <c r="AA203" s="493">
        <f>AA196*地域経済性分析・初期条件!$J$21</f>
        <v>0</v>
      </c>
      <c r="AB203" s="493">
        <f>AB196*地域経済性分析・初期条件!$J$21</f>
        <v>0</v>
      </c>
      <c r="AC203" s="493">
        <f>AC196*地域経済性分析・初期条件!$J$21</f>
        <v>0</v>
      </c>
      <c r="AD203" s="493">
        <f>AD196*地域経済性分析・初期条件!$J$21</f>
        <v>0</v>
      </c>
      <c r="AE203" s="493">
        <f>AE196*地域経済性分析・初期条件!$J$21</f>
        <v>0</v>
      </c>
      <c r="AF203" s="493">
        <f>AF196*地域経済性分析・初期条件!$J$21</f>
        <v>0</v>
      </c>
      <c r="AG203" s="493">
        <f>AG196*地域経済性分析・初期条件!$J$21</f>
        <v>0</v>
      </c>
      <c r="AH203" s="493">
        <f>AH196*地域経済性分析・初期条件!$J$21</f>
        <v>0</v>
      </c>
      <c r="AI203" s="535">
        <f t="shared" si="175"/>
        <v>177462.1260002075</v>
      </c>
      <c r="AJ203" s="535">
        <f t="shared" si="176"/>
        <v>177462.1260002075</v>
      </c>
      <c r="AK203" s="497">
        <f t="shared" si="177"/>
        <v>177462.1260002075</v>
      </c>
    </row>
    <row r="204" spans="1:37" ht="11.5" x14ac:dyDescent="0.25">
      <c r="A204" s="533" t="str">
        <f>A195&amp;B204</f>
        <v>電気機械器具製造業市町村税収（一次）</v>
      </c>
      <c r="B204" s="425" t="s">
        <v>559</v>
      </c>
      <c r="C204" s="449" t="s">
        <v>33</v>
      </c>
      <c r="D204" s="493">
        <f>D196*地域経済性分析・初期条件!$K$21</f>
        <v>76730.877793707041</v>
      </c>
      <c r="E204" s="493">
        <f>E196*地域経済性分析・初期条件!$K$21</f>
        <v>0</v>
      </c>
      <c r="F204" s="493">
        <f>F196*地域経済性分析・初期条件!$K$21</f>
        <v>0</v>
      </c>
      <c r="G204" s="493">
        <f>G196*地域経済性分析・初期条件!$K$21</f>
        <v>0</v>
      </c>
      <c r="H204" s="493">
        <f>H196*地域経済性分析・初期条件!$K$21</f>
        <v>0</v>
      </c>
      <c r="I204" s="493">
        <f>I196*地域経済性分析・初期条件!$K$21</f>
        <v>0</v>
      </c>
      <c r="J204" s="493">
        <f>J196*地域経済性分析・初期条件!$K$21</f>
        <v>0</v>
      </c>
      <c r="K204" s="493">
        <f>K196*地域経済性分析・初期条件!$K$21</f>
        <v>0</v>
      </c>
      <c r="L204" s="493">
        <f>L196*地域経済性分析・初期条件!$K$21</f>
        <v>0</v>
      </c>
      <c r="M204" s="493">
        <f>M196*地域経済性分析・初期条件!$K$21</f>
        <v>0</v>
      </c>
      <c r="N204" s="493">
        <f>N196*地域経済性分析・初期条件!$K$21</f>
        <v>0</v>
      </c>
      <c r="O204" s="493">
        <f>O196*地域経済性分析・初期条件!$K$21</f>
        <v>0</v>
      </c>
      <c r="P204" s="493">
        <f>P196*地域経済性分析・初期条件!$K$21</f>
        <v>0</v>
      </c>
      <c r="Q204" s="493">
        <f>Q196*地域経済性分析・初期条件!$K$21</f>
        <v>0</v>
      </c>
      <c r="R204" s="493">
        <f>R196*地域経済性分析・初期条件!$K$21</f>
        <v>0</v>
      </c>
      <c r="S204" s="493">
        <f>S196*地域経済性分析・初期条件!$K$21</f>
        <v>0</v>
      </c>
      <c r="T204" s="493">
        <f>T196*地域経済性分析・初期条件!$K$21</f>
        <v>0</v>
      </c>
      <c r="U204" s="493">
        <f>U196*地域経済性分析・初期条件!$K$21</f>
        <v>0</v>
      </c>
      <c r="V204" s="493">
        <f>V196*地域経済性分析・初期条件!$K$21</f>
        <v>0</v>
      </c>
      <c r="W204" s="493">
        <f>W196*地域経済性分析・初期条件!$K$21</f>
        <v>0</v>
      </c>
      <c r="X204" s="493">
        <f>X196*地域経済性分析・初期条件!$K$21</f>
        <v>0</v>
      </c>
      <c r="Y204" s="493">
        <f>Y196*地域経済性分析・初期条件!$K$21</f>
        <v>0</v>
      </c>
      <c r="Z204" s="493">
        <f>Z196*地域経済性分析・初期条件!$K$21</f>
        <v>0</v>
      </c>
      <c r="AA204" s="493">
        <f>AA196*地域経済性分析・初期条件!$K$21</f>
        <v>0</v>
      </c>
      <c r="AB204" s="493">
        <f>AB196*地域経済性分析・初期条件!$K$21</f>
        <v>0</v>
      </c>
      <c r="AC204" s="493">
        <f>AC196*地域経済性分析・初期条件!$K$21</f>
        <v>0</v>
      </c>
      <c r="AD204" s="493">
        <f>AD196*地域経済性分析・初期条件!$K$21</f>
        <v>0</v>
      </c>
      <c r="AE204" s="493">
        <f>AE196*地域経済性分析・初期条件!$K$21</f>
        <v>0</v>
      </c>
      <c r="AF204" s="493">
        <f>AF196*地域経済性分析・初期条件!$K$21</f>
        <v>0</v>
      </c>
      <c r="AG204" s="493">
        <f>AG196*地域経済性分析・初期条件!$K$21</f>
        <v>0</v>
      </c>
      <c r="AH204" s="493">
        <f>AH196*地域経済性分析・初期条件!$K$21</f>
        <v>0</v>
      </c>
      <c r="AI204" s="535">
        <f t="shared" si="175"/>
        <v>76730.877793707041</v>
      </c>
      <c r="AJ204" s="535">
        <f t="shared" si="176"/>
        <v>76730.877793707041</v>
      </c>
      <c r="AK204" s="497">
        <f t="shared" si="177"/>
        <v>76730.877793707041</v>
      </c>
    </row>
    <row r="205" spans="1:37" ht="11.5" x14ac:dyDescent="0.25">
      <c r="A205" s="533" t="str">
        <f>A195&amp;B205</f>
        <v>電気機械器具製造業従業員の可処分所得（二次以降）</v>
      </c>
      <c r="B205" s="425" t="s">
        <v>561</v>
      </c>
      <c r="C205" s="449" t="s">
        <v>33</v>
      </c>
      <c r="D205" s="493">
        <f>D196*地域経済性分析・初期条件!$L$21</f>
        <v>0</v>
      </c>
      <c r="E205" s="493">
        <f>E196*地域経済性分析・初期条件!$L$21</f>
        <v>0</v>
      </c>
      <c r="F205" s="493">
        <f>F196*地域経済性分析・初期条件!$L$21</f>
        <v>0</v>
      </c>
      <c r="G205" s="493">
        <f>G196*地域経済性分析・初期条件!$L$21</f>
        <v>0</v>
      </c>
      <c r="H205" s="493">
        <f>H196*地域経済性分析・初期条件!$L$21</f>
        <v>0</v>
      </c>
      <c r="I205" s="493">
        <f>I196*地域経済性分析・初期条件!$L$21</f>
        <v>0</v>
      </c>
      <c r="J205" s="493">
        <f>J196*地域経済性分析・初期条件!$L$21</f>
        <v>0</v>
      </c>
      <c r="K205" s="493">
        <f>K196*地域経済性分析・初期条件!$L$21</f>
        <v>0</v>
      </c>
      <c r="L205" s="493">
        <f>L196*地域経済性分析・初期条件!$L$21</f>
        <v>0</v>
      </c>
      <c r="M205" s="493">
        <f>M196*地域経済性分析・初期条件!$L$21</f>
        <v>0</v>
      </c>
      <c r="N205" s="493">
        <f>N196*地域経済性分析・初期条件!$L$21</f>
        <v>0</v>
      </c>
      <c r="O205" s="493">
        <f>O196*地域経済性分析・初期条件!$L$21</f>
        <v>0</v>
      </c>
      <c r="P205" s="493">
        <f>P196*地域経済性分析・初期条件!$L$21</f>
        <v>0</v>
      </c>
      <c r="Q205" s="493">
        <f>Q196*地域経済性分析・初期条件!$L$21</f>
        <v>0</v>
      </c>
      <c r="R205" s="493">
        <f>R196*地域経済性分析・初期条件!$L$21</f>
        <v>0</v>
      </c>
      <c r="S205" s="493">
        <f>S196*地域経済性分析・初期条件!$L$21</f>
        <v>0</v>
      </c>
      <c r="T205" s="493">
        <f>T196*地域経済性分析・初期条件!$L$21</f>
        <v>0</v>
      </c>
      <c r="U205" s="493">
        <f>U196*地域経済性分析・初期条件!$L$21</f>
        <v>0</v>
      </c>
      <c r="V205" s="493">
        <f>V196*地域経済性分析・初期条件!$L$21</f>
        <v>0</v>
      </c>
      <c r="W205" s="493">
        <f>W196*地域経済性分析・初期条件!$L$21</f>
        <v>0</v>
      </c>
      <c r="X205" s="493">
        <f>X196*地域経済性分析・初期条件!$L$21</f>
        <v>0</v>
      </c>
      <c r="Y205" s="493">
        <f>Y196*地域経済性分析・初期条件!$L$21</f>
        <v>0</v>
      </c>
      <c r="Z205" s="493">
        <f>Z196*地域経済性分析・初期条件!$L$21</f>
        <v>0</v>
      </c>
      <c r="AA205" s="493">
        <f>AA196*地域経済性分析・初期条件!$L$21</f>
        <v>0</v>
      </c>
      <c r="AB205" s="493">
        <f>AB196*地域経済性分析・初期条件!$L$21</f>
        <v>0</v>
      </c>
      <c r="AC205" s="493">
        <f>AC196*地域経済性分析・初期条件!$L$21</f>
        <v>0</v>
      </c>
      <c r="AD205" s="493">
        <f>AD196*地域経済性分析・初期条件!$L$21</f>
        <v>0</v>
      </c>
      <c r="AE205" s="493">
        <f>AE196*地域経済性分析・初期条件!$L$21</f>
        <v>0</v>
      </c>
      <c r="AF205" s="493">
        <f>AF196*地域経済性分析・初期条件!$L$21</f>
        <v>0</v>
      </c>
      <c r="AG205" s="493">
        <f>AG196*地域経済性分析・初期条件!$L$21</f>
        <v>0</v>
      </c>
      <c r="AH205" s="493">
        <f>AH196*地域経済性分析・初期条件!$L$21</f>
        <v>0</v>
      </c>
      <c r="AI205" s="535">
        <f>SUM(D205:N205)</f>
        <v>0</v>
      </c>
      <c r="AJ205" s="535">
        <f>SUM(D205:X205)</f>
        <v>0</v>
      </c>
      <c r="AK205" s="497">
        <f>SUM(D205:AH205)</f>
        <v>0</v>
      </c>
    </row>
    <row r="206" spans="1:37" ht="11.5" x14ac:dyDescent="0.25">
      <c r="A206" s="533" t="str">
        <f>A195&amp;B206</f>
        <v>電気機械器具製造業企業の税引後利益（二次以降）</v>
      </c>
      <c r="B206" s="425" t="s">
        <v>562</v>
      </c>
      <c r="C206" s="449" t="s">
        <v>33</v>
      </c>
      <c r="D206" s="493">
        <f>D196*地域経済性分析・初期条件!$M$21</f>
        <v>0</v>
      </c>
      <c r="E206" s="493">
        <f>E196*地域経済性分析・初期条件!$M$21</f>
        <v>0</v>
      </c>
      <c r="F206" s="493">
        <f>F196*地域経済性分析・初期条件!$M$21</f>
        <v>0</v>
      </c>
      <c r="G206" s="493">
        <f>G196*地域経済性分析・初期条件!$M$21</f>
        <v>0</v>
      </c>
      <c r="H206" s="493">
        <f>H196*地域経済性分析・初期条件!$M$21</f>
        <v>0</v>
      </c>
      <c r="I206" s="493">
        <f>I196*地域経済性分析・初期条件!$M$21</f>
        <v>0</v>
      </c>
      <c r="J206" s="493">
        <f>J196*地域経済性分析・初期条件!$M$21</f>
        <v>0</v>
      </c>
      <c r="K206" s="493">
        <f>K196*地域経済性分析・初期条件!$M$21</f>
        <v>0</v>
      </c>
      <c r="L206" s="493">
        <f>L196*地域経済性分析・初期条件!$M$21</f>
        <v>0</v>
      </c>
      <c r="M206" s="493">
        <f>M196*地域経済性分析・初期条件!$M$21</f>
        <v>0</v>
      </c>
      <c r="N206" s="493">
        <f>N196*地域経済性分析・初期条件!$M$21</f>
        <v>0</v>
      </c>
      <c r="O206" s="493">
        <f>O196*地域経済性分析・初期条件!$M$21</f>
        <v>0</v>
      </c>
      <c r="P206" s="493">
        <f>P196*地域経済性分析・初期条件!$M$21</f>
        <v>0</v>
      </c>
      <c r="Q206" s="493">
        <f>Q196*地域経済性分析・初期条件!$M$21</f>
        <v>0</v>
      </c>
      <c r="R206" s="493">
        <f>R196*地域経済性分析・初期条件!$M$21</f>
        <v>0</v>
      </c>
      <c r="S206" s="493">
        <f>S196*地域経済性分析・初期条件!$M$21</f>
        <v>0</v>
      </c>
      <c r="T206" s="493">
        <f>T196*地域経済性分析・初期条件!$M$21</f>
        <v>0</v>
      </c>
      <c r="U206" s="493">
        <f>U196*地域経済性分析・初期条件!$M$21</f>
        <v>0</v>
      </c>
      <c r="V206" s="493">
        <f>V196*地域経済性分析・初期条件!$M$21</f>
        <v>0</v>
      </c>
      <c r="W206" s="493">
        <f>W196*地域経済性分析・初期条件!$M$21</f>
        <v>0</v>
      </c>
      <c r="X206" s="493">
        <f>X196*地域経済性分析・初期条件!$M$21</f>
        <v>0</v>
      </c>
      <c r="Y206" s="493">
        <f>Y196*地域経済性分析・初期条件!$M$21</f>
        <v>0</v>
      </c>
      <c r="Z206" s="493">
        <f>Z196*地域経済性分析・初期条件!$M$21</f>
        <v>0</v>
      </c>
      <c r="AA206" s="493">
        <f>AA196*地域経済性分析・初期条件!$M$21</f>
        <v>0</v>
      </c>
      <c r="AB206" s="493">
        <f>AB196*地域経済性分析・初期条件!$M$21</f>
        <v>0</v>
      </c>
      <c r="AC206" s="493">
        <f>AC196*地域経済性分析・初期条件!$M$21</f>
        <v>0</v>
      </c>
      <c r="AD206" s="493">
        <f>AD196*地域経済性分析・初期条件!$M$21</f>
        <v>0</v>
      </c>
      <c r="AE206" s="493">
        <f>AE196*地域経済性分析・初期条件!$M$21</f>
        <v>0</v>
      </c>
      <c r="AF206" s="493">
        <f>AF196*地域経済性分析・初期条件!$M$21</f>
        <v>0</v>
      </c>
      <c r="AG206" s="493">
        <f>AG196*地域経済性分析・初期条件!$M$21</f>
        <v>0</v>
      </c>
      <c r="AH206" s="493">
        <f>AH196*地域経済性分析・初期条件!$M$21</f>
        <v>0</v>
      </c>
      <c r="AI206" s="535">
        <f>SUM(D206:N206)</f>
        <v>0</v>
      </c>
      <c r="AJ206" s="535">
        <f>SUM(D206:X206)</f>
        <v>0</v>
      </c>
      <c r="AK206" s="497">
        <f>SUM(D206:AH206)</f>
        <v>0</v>
      </c>
    </row>
    <row r="207" spans="1:37" ht="11.5" x14ac:dyDescent="0.25">
      <c r="A207" s="533" t="str">
        <f>A195&amp;B207</f>
        <v>電気機械器具製造業都道府県税収（二次以降）</v>
      </c>
      <c r="B207" s="425" t="s">
        <v>563</v>
      </c>
      <c r="C207" s="449" t="s">
        <v>33</v>
      </c>
      <c r="D207" s="493">
        <f>D196*地域経済性分析・初期条件!$N$21</f>
        <v>0</v>
      </c>
      <c r="E207" s="493">
        <f>E196*地域経済性分析・初期条件!$N$21</f>
        <v>0</v>
      </c>
      <c r="F207" s="493">
        <f>F196*地域経済性分析・初期条件!$N$21</f>
        <v>0</v>
      </c>
      <c r="G207" s="493">
        <f>G196*地域経済性分析・初期条件!$N$21</f>
        <v>0</v>
      </c>
      <c r="H207" s="493">
        <f>H196*地域経済性分析・初期条件!$N$21</f>
        <v>0</v>
      </c>
      <c r="I207" s="493">
        <f>I196*地域経済性分析・初期条件!$N$21</f>
        <v>0</v>
      </c>
      <c r="J207" s="493">
        <f>J196*地域経済性分析・初期条件!$N$21</f>
        <v>0</v>
      </c>
      <c r="K207" s="493">
        <f>K196*地域経済性分析・初期条件!$N$21</f>
        <v>0</v>
      </c>
      <c r="L207" s="493">
        <f>L196*地域経済性分析・初期条件!$N$21</f>
        <v>0</v>
      </c>
      <c r="M207" s="493">
        <f>M196*地域経済性分析・初期条件!$N$21</f>
        <v>0</v>
      </c>
      <c r="N207" s="493">
        <f>N196*地域経済性分析・初期条件!$N$21</f>
        <v>0</v>
      </c>
      <c r="O207" s="493">
        <f>O196*地域経済性分析・初期条件!$N$21</f>
        <v>0</v>
      </c>
      <c r="P207" s="493">
        <f>P196*地域経済性分析・初期条件!$N$21</f>
        <v>0</v>
      </c>
      <c r="Q207" s="493">
        <f>Q196*地域経済性分析・初期条件!$N$21</f>
        <v>0</v>
      </c>
      <c r="R207" s="493">
        <f>R196*地域経済性分析・初期条件!$N$21</f>
        <v>0</v>
      </c>
      <c r="S207" s="493">
        <f>S196*地域経済性分析・初期条件!$N$21</f>
        <v>0</v>
      </c>
      <c r="T207" s="493">
        <f>T196*地域経済性分析・初期条件!$N$21</f>
        <v>0</v>
      </c>
      <c r="U207" s="493">
        <f>U196*地域経済性分析・初期条件!$N$21</f>
        <v>0</v>
      </c>
      <c r="V207" s="493">
        <f>V196*地域経済性分析・初期条件!$N$21</f>
        <v>0</v>
      </c>
      <c r="W207" s="493">
        <f>W196*地域経済性分析・初期条件!$N$21</f>
        <v>0</v>
      </c>
      <c r="X207" s="493">
        <f>X196*地域経済性分析・初期条件!$N$21</f>
        <v>0</v>
      </c>
      <c r="Y207" s="493">
        <f>Y196*地域経済性分析・初期条件!$N$21</f>
        <v>0</v>
      </c>
      <c r="Z207" s="493">
        <f>Z196*地域経済性分析・初期条件!$N$21</f>
        <v>0</v>
      </c>
      <c r="AA207" s="493">
        <f>AA196*地域経済性分析・初期条件!$N$21</f>
        <v>0</v>
      </c>
      <c r="AB207" s="493">
        <f>AB196*地域経済性分析・初期条件!$N$21</f>
        <v>0</v>
      </c>
      <c r="AC207" s="493">
        <f>AC196*地域経済性分析・初期条件!$N$21</f>
        <v>0</v>
      </c>
      <c r="AD207" s="493">
        <f>AD196*地域経済性分析・初期条件!$N$21</f>
        <v>0</v>
      </c>
      <c r="AE207" s="493">
        <f>AE196*地域経済性分析・初期条件!$N$21</f>
        <v>0</v>
      </c>
      <c r="AF207" s="493">
        <f>AF196*地域経済性分析・初期条件!$N$21</f>
        <v>0</v>
      </c>
      <c r="AG207" s="493">
        <f>AG196*地域経済性分析・初期条件!$N$21</f>
        <v>0</v>
      </c>
      <c r="AH207" s="493">
        <f>AH196*地域経済性分析・初期条件!$N$21</f>
        <v>0</v>
      </c>
      <c r="AI207" s="535">
        <f>SUM(D207:N207)</f>
        <v>0</v>
      </c>
      <c r="AJ207" s="535">
        <f>SUM(D207:X207)</f>
        <v>0</v>
      </c>
      <c r="AK207" s="497">
        <f>SUM(D207:AH207)</f>
        <v>0</v>
      </c>
    </row>
    <row r="208" spans="1:37" ht="11.5" x14ac:dyDescent="0.25">
      <c r="A208" s="533" t="str">
        <f>A195&amp;B208</f>
        <v>電気機械器具製造業市町村税収（二次以降）</v>
      </c>
      <c r="B208" s="425" t="s">
        <v>564</v>
      </c>
      <c r="C208" s="449" t="s">
        <v>33</v>
      </c>
      <c r="D208" s="493">
        <f>D196*地域経済性分析・初期条件!$O$21</f>
        <v>0</v>
      </c>
      <c r="E208" s="493">
        <f>E196*地域経済性分析・初期条件!$O$21</f>
        <v>0</v>
      </c>
      <c r="F208" s="493">
        <f>F196*地域経済性分析・初期条件!$O$21</f>
        <v>0</v>
      </c>
      <c r="G208" s="493">
        <f>G196*地域経済性分析・初期条件!$O$21</f>
        <v>0</v>
      </c>
      <c r="H208" s="493">
        <f>H196*地域経済性分析・初期条件!$O$21</f>
        <v>0</v>
      </c>
      <c r="I208" s="493">
        <f>I196*地域経済性分析・初期条件!$O$21</f>
        <v>0</v>
      </c>
      <c r="J208" s="493">
        <f>J196*地域経済性分析・初期条件!$O$21</f>
        <v>0</v>
      </c>
      <c r="K208" s="493">
        <f>K196*地域経済性分析・初期条件!$O$21</f>
        <v>0</v>
      </c>
      <c r="L208" s="493">
        <f>L196*地域経済性分析・初期条件!$O$21</f>
        <v>0</v>
      </c>
      <c r="M208" s="493">
        <f>M196*地域経済性分析・初期条件!$O$21</f>
        <v>0</v>
      </c>
      <c r="N208" s="493">
        <f>N196*地域経済性分析・初期条件!$O$21</f>
        <v>0</v>
      </c>
      <c r="O208" s="493">
        <f>O196*地域経済性分析・初期条件!$O$21</f>
        <v>0</v>
      </c>
      <c r="P208" s="493">
        <f>P196*地域経済性分析・初期条件!$O$21</f>
        <v>0</v>
      </c>
      <c r="Q208" s="493">
        <f>Q196*地域経済性分析・初期条件!$O$21</f>
        <v>0</v>
      </c>
      <c r="R208" s="493">
        <f>R196*地域経済性分析・初期条件!$O$21</f>
        <v>0</v>
      </c>
      <c r="S208" s="493">
        <f>S196*地域経済性分析・初期条件!$O$21</f>
        <v>0</v>
      </c>
      <c r="T208" s="493">
        <f>T196*地域経済性分析・初期条件!$O$21</f>
        <v>0</v>
      </c>
      <c r="U208" s="493">
        <f>U196*地域経済性分析・初期条件!$O$21</f>
        <v>0</v>
      </c>
      <c r="V208" s="493">
        <f>V196*地域経済性分析・初期条件!$O$21</f>
        <v>0</v>
      </c>
      <c r="W208" s="493">
        <f>W196*地域経済性分析・初期条件!$O$21</f>
        <v>0</v>
      </c>
      <c r="X208" s="493">
        <f>X196*地域経済性分析・初期条件!$O$21</f>
        <v>0</v>
      </c>
      <c r="Y208" s="493">
        <f>Y196*地域経済性分析・初期条件!$O$21</f>
        <v>0</v>
      </c>
      <c r="Z208" s="493">
        <f>Z196*地域経済性分析・初期条件!$O$21</f>
        <v>0</v>
      </c>
      <c r="AA208" s="493">
        <f>AA196*地域経済性分析・初期条件!$O$21</f>
        <v>0</v>
      </c>
      <c r="AB208" s="493">
        <f>AB196*地域経済性分析・初期条件!$O$21</f>
        <v>0</v>
      </c>
      <c r="AC208" s="493">
        <f>AC196*地域経済性分析・初期条件!$O$21</f>
        <v>0</v>
      </c>
      <c r="AD208" s="493">
        <f>AD196*地域経済性分析・初期条件!$O$21</f>
        <v>0</v>
      </c>
      <c r="AE208" s="493">
        <f>AE196*地域経済性分析・初期条件!$O$21</f>
        <v>0</v>
      </c>
      <c r="AF208" s="493">
        <f>AF196*地域経済性分析・初期条件!$O$21</f>
        <v>0</v>
      </c>
      <c r="AG208" s="493">
        <f>AG196*地域経済性分析・初期条件!$O$21</f>
        <v>0</v>
      </c>
      <c r="AH208" s="493">
        <f>AH196*地域経済性分析・初期条件!$O$21</f>
        <v>0</v>
      </c>
      <c r="AI208" s="535">
        <f>SUM(D208:N208)</f>
        <v>0</v>
      </c>
      <c r="AJ208" s="535">
        <f>SUM(D208:X208)</f>
        <v>0</v>
      </c>
      <c r="AK208" s="497">
        <f>SUM(D208:AH208)</f>
        <v>0</v>
      </c>
    </row>
    <row r="209" spans="1:37" ht="11.5" x14ac:dyDescent="0.25">
      <c r="A209" s="488">
        <f>地域経済性分析・初期条件!$G$22</f>
        <v>0</v>
      </c>
      <c r="C209" s="449"/>
      <c r="D209" s="493"/>
      <c r="E209" s="493"/>
      <c r="F209" s="463"/>
      <c r="G209" s="463"/>
      <c r="H209" s="463"/>
      <c r="I209" s="463"/>
      <c r="J209" s="463"/>
      <c r="K209" s="463"/>
      <c r="L209" s="463"/>
      <c r="M209" s="463"/>
      <c r="N209" s="463"/>
      <c r="O209" s="463"/>
      <c r="P209" s="463"/>
      <c r="Q209" s="463"/>
      <c r="R209" s="463"/>
      <c r="S209" s="463"/>
      <c r="T209" s="463"/>
      <c r="U209" s="463"/>
      <c r="V209" s="463"/>
      <c r="W209" s="463"/>
      <c r="X209" s="463"/>
      <c r="Y209" s="463"/>
      <c r="Z209" s="463"/>
      <c r="AA209" s="463"/>
      <c r="AB209" s="463"/>
      <c r="AC209" s="463"/>
      <c r="AD209" s="463"/>
      <c r="AE209" s="463"/>
      <c r="AF209" s="463"/>
      <c r="AG209" s="463"/>
      <c r="AH209" s="463"/>
      <c r="AI209" s="535"/>
      <c r="AJ209" s="535"/>
      <c r="AK209" s="497"/>
    </row>
    <row r="210" spans="1:37" ht="11.5" x14ac:dyDescent="0.25">
      <c r="A210" s="533" t="str">
        <f>A209&amp;B210</f>
        <v>0売上（税別）</v>
      </c>
      <c r="B210" s="425" t="s">
        <v>1166</v>
      </c>
      <c r="C210" s="448" t="s">
        <v>33</v>
      </c>
      <c r="D210" s="493">
        <f>D194*地域経済性分析・初期条件!$F$22</f>
        <v>0</v>
      </c>
      <c r="E210" s="493">
        <f>E194*地域経済性分析・初期条件!$F$22</f>
        <v>0</v>
      </c>
      <c r="F210" s="493">
        <f>F194*地域経済性分析・初期条件!$F$22</f>
        <v>0</v>
      </c>
      <c r="G210" s="493">
        <f>G194*地域経済性分析・初期条件!$F$22</f>
        <v>0</v>
      </c>
      <c r="H210" s="493">
        <f>H194*地域経済性分析・初期条件!$F$22</f>
        <v>0</v>
      </c>
      <c r="I210" s="493">
        <f>I194*地域経済性分析・初期条件!$F$22</f>
        <v>0</v>
      </c>
      <c r="J210" s="493">
        <f>J194*地域経済性分析・初期条件!$F$22</f>
        <v>0</v>
      </c>
      <c r="K210" s="493">
        <f>K194*地域経済性分析・初期条件!$F$22</f>
        <v>0</v>
      </c>
      <c r="L210" s="493">
        <f>L194*地域経済性分析・初期条件!$F$22</f>
        <v>0</v>
      </c>
      <c r="M210" s="493">
        <f>M194*地域経済性分析・初期条件!$F$22</f>
        <v>0</v>
      </c>
      <c r="N210" s="493">
        <f>N194*地域経済性分析・初期条件!$F$22</f>
        <v>0</v>
      </c>
      <c r="O210" s="493">
        <f>O194*地域経済性分析・初期条件!$F$22</f>
        <v>0</v>
      </c>
      <c r="P210" s="493">
        <f>P194*地域経済性分析・初期条件!$F$22</f>
        <v>0</v>
      </c>
      <c r="Q210" s="493">
        <f>Q194*地域経済性分析・初期条件!$F$22</f>
        <v>0</v>
      </c>
      <c r="R210" s="493">
        <f>R194*地域経済性分析・初期条件!$F$22</f>
        <v>0</v>
      </c>
      <c r="S210" s="493">
        <f>S194*地域経済性分析・初期条件!$F$22</f>
        <v>0</v>
      </c>
      <c r="T210" s="493">
        <f>T194*地域経済性分析・初期条件!$F$22</f>
        <v>0</v>
      </c>
      <c r="U210" s="493">
        <f>U194*地域経済性分析・初期条件!$F$22</f>
        <v>0</v>
      </c>
      <c r="V210" s="493">
        <f>V194*地域経済性分析・初期条件!$F$22</f>
        <v>0</v>
      </c>
      <c r="W210" s="493">
        <f>W194*地域経済性分析・初期条件!$F$22</f>
        <v>0</v>
      </c>
      <c r="X210" s="493">
        <f>X194*地域経済性分析・初期条件!$F$22</f>
        <v>0</v>
      </c>
      <c r="Y210" s="493">
        <f>Y194*地域経済性分析・初期条件!$F$22</f>
        <v>0</v>
      </c>
      <c r="Z210" s="493">
        <f>Z194*地域経済性分析・初期条件!$F$22</f>
        <v>0</v>
      </c>
      <c r="AA210" s="493">
        <f>AA194*地域経済性分析・初期条件!$F$22</f>
        <v>0</v>
      </c>
      <c r="AB210" s="493">
        <f>AB194*地域経済性分析・初期条件!$F$22</f>
        <v>0</v>
      </c>
      <c r="AC210" s="493">
        <f>AC194*地域経済性分析・初期条件!$F$22</f>
        <v>0</v>
      </c>
      <c r="AD210" s="493">
        <f>AD194*地域経済性分析・初期条件!$F$22</f>
        <v>0</v>
      </c>
      <c r="AE210" s="493">
        <f>AE194*地域経済性分析・初期条件!$F$22</f>
        <v>0</v>
      </c>
      <c r="AF210" s="493">
        <f>AF194*地域経済性分析・初期条件!$F$22</f>
        <v>0</v>
      </c>
      <c r="AG210" s="493">
        <f>AG194*地域経済性分析・初期条件!$F$22</f>
        <v>0</v>
      </c>
      <c r="AH210" s="493">
        <f>AH194*地域経済性分析・初期条件!$F$22</f>
        <v>0</v>
      </c>
      <c r="AI210" s="535">
        <f t="shared" ref="AI210" si="178">SUM(D210:N210)</f>
        <v>0</v>
      </c>
      <c r="AJ210" s="535">
        <f>SUM(D210:X210)</f>
        <v>0</v>
      </c>
      <c r="AK210" s="497">
        <f>SUM(D210:AH210)</f>
        <v>0</v>
      </c>
    </row>
    <row r="211" spans="1:37" ht="11.5" x14ac:dyDescent="0.25">
      <c r="A211" s="533" t="str">
        <f>A209&amp;B211</f>
        <v>0消費税（都道府県）</v>
      </c>
      <c r="B211" s="425" t="s">
        <v>270</v>
      </c>
      <c r="C211" s="448" t="s">
        <v>33</v>
      </c>
      <c r="D211" s="493">
        <f>D210*波及効果シート!$D$72</f>
        <v>0</v>
      </c>
      <c r="E211" s="493">
        <f>E210*波及効果シート!$D$72</f>
        <v>0</v>
      </c>
      <c r="F211" s="493">
        <f>F210*波及効果シート!$D$72</f>
        <v>0</v>
      </c>
      <c r="G211" s="493">
        <f>G210*波及効果シート!$D$72</f>
        <v>0</v>
      </c>
      <c r="H211" s="493">
        <f>H210*波及効果シート!$D$72</f>
        <v>0</v>
      </c>
      <c r="I211" s="493">
        <f>I210*波及効果シート!$D$72</f>
        <v>0</v>
      </c>
      <c r="J211" s="493">
        <f>J210*波及効果シート!$D$72</f>
        <v>0</v>
      </c>
      <c r="K211" s="493">
        <f>K210*波及効果シート!$D$72</f>
        <v>0</v>
      </c>
      <c r="L211" s="493">
        <f>L210*波及効果シート!$D$72</f>
        <v>0</v>
      </c>
      <c r="M211" s="493">
        <f>M210*波及効果シート!$D$72</f>
        <v>0</v>
      </c>
      <c r="N211" s="493">
        <f>N210*波及効果シート!$D$72</f>
        <v>0</v>
      </c>
      <c r="O211" s="493">
        <f>O210*波及効果シート!$D$72</f>
        <v>0</v>
      </c>
      <c r="P211" s="493">
        <f>P210*波及効果シート!$D$72</f>
        <v>0</v>
      </c>
      <c r="Q211" s="493">
        <f>Q210*波及効果シート!$D$72</f>
        <v>0</v>
      </c>
      <c r="R211" s="493">
        <f>R210*波及効果シート!$D$72</f>
        <v>0</v>
      </c>
      <c r="S211" s="493">
        <f>S210*波及効果シート!$D$72</f>
        <v>0</v>
      </c>
      <c r="T211" s="493">
        <f>T210*波及効果シート!$D$72</f>
        <v>0</v>
      </c>
      <c r="U211" s="493">
        <f>U210*波及効果シート!$D$72</f>
        <v>0</v>
      </c>
      <c r="V211" s="493">
        <f>V210*波及効果シート!$D$72</f>
        <v>0</v>
      </c>
      <c r="W211" s="493">
        <f>W210*波及効果シート!$D$72</f>
        <v>0</v>
      </c>
      <c r="X211" s="493">
        <f>X210*波及効果シート!$D$72</f>
        <v>0</v>
      </c>
      <c r="Y211" s="493">
        <f>Y210*波及効果シート!$D$72</f>
        <v>0</v>
      </c>
      <c r="Z211" s="493">
        <f>Z210*波及効果シート!$D$72</f>
        <v>0</v>
      </c>
      <c r="AA211" s="493">
        <f>AA210*波及効果シート!$D$72</f>
        <v>0</v>
      </c>
      <c r="AB211" s="493">
        <f>AB210*波及効果シート!$D$72</f>
        <v>0</v>
      </c>
      <c r="AC211" s="493">
        <f>AC210*波及効果シート!$D$72</f>
        <v>0</v>
      </c>
      <c r="AD211" s="493">
        <f>AD210*波及効果シート!$D$72</f>
        <v>0</v>
      </c>
      <c r="AE211" s="493">
        <f>AE210*波及効果シート!$D$72</f>
        <v>0</v>
      </c>
      <c r="AF211" s="493">
        <f>AF210*波及効果シート!$D$72</f>
        <v>0</v>
      </c>
      <c r="AG211" s="493">
        <f>AG210*波及効果シート!$D$72</f>
        <v>0</v>
      </c>
      <c r="AH211" s="493">
        <f>AH210*波及効果シート!$D$72</f>
        <v>0</v>
      </c>
      <c r="AI211" s="535">
        <f t="shared" ref="AI211:AI212" si="179">SUM(D211:N211)</f>
        <v>0</v>
      </c>
      <c r="AJ211" s="535">
        <f t="shared" ref="AJ211:AJ212" si="180">SUM(D211:X211)</f>
        <v>0</v>
      </c>
      <c r="AK211" s="497">
        <f t="shared" ref="AK211:AK212" si="181">SUM(D211:AH211)</f>
        <v>0</v>
      </c>
    </row>
    <row r="212" spans="1:37" ht="11.5" x14ac:dyDescent="0.25">
      <c r="A212" s="533" t="str">
        <f>A209&amp;B212</f>
        <v>0消費税（市町村）</v>
      </c>
      <c r="B212" s="425" t="s">
        <v>1156</v>
      </c>
      <c r="C212" s="449" t="s">
        <v>33</v>
      </c>
      <c r="D212" s="493">
        <f>D210*波及効果シート!$D$74</f>
        <v>0</v>
      </c>
      <c r="E212" s="493">
        <f>E210*波及効果シート!$D$74</f>
        <v>0</v>
      </c>
      <c r="F212" s="493">
        <f>F210*波及効果シート!$D$74</f>
        <v>0</v>
      </c>
      <c r="G212" s="493">
        <f>G210*波及効果シート!$D$74</f>
        <v>0</v>
      </c>
      <c r="H212" s="493">
        <f>H210*波及効果シート!$D$74</f>
        <v>0</v>
      </c>
      <c r="I212" s="493">
        <f>I210*波及効果シート!$D$74</f>
        <v>0</v>
      </c>
      <c r="J212" s="493">
        <f>J210*波及効果シート!$D$74</f>
        <v>0</v>
      </c>
      <c r="K212" s="493">
        <f>K210*波及効果シート!$D$74</f>
        <v>0</v>
      </c>
      <c r="L212" s="493">
        <f>L210*波及効果シート!$D$74</f>
        <v>0</v>
      </c>
      <c r="M212" s="493">
        <f>M210*波及効果シート!$D$74</f>
        <v>0</v>
      </c>
      <c r="N212" s="493">
        <f>N210*波及効果シート!$D$74</f>
        <v>0</v>
      </c>
      <c r="O212" s="493">
        <f>O210*波及効果シート!$D$74</f>
        <v>0</v>
      </c>
      <c r="P212" s="493">
        <f>P210*波及効果シート!$D$74</f>
        <v>0</v>
      </c>
      <c r="Q212" s="493">
        <f>Q210*波及効果シート!$D$74</f>
        <v>0</v>
      </c>
      <c r="R212" s="493">
        <f>R210*波及効果シート!$D$74</f>
        <v>0</v>
      </c>
      <c r="S212" s="493">
        <f>S210*波及効果シート!$D$74</f>
        <v>0</v>
      </c>
      <c r="T212" s="493">
        <f>T210*波及効果シート!$D$74</f>
        <v>0</v>
      </c>
      <c r="U212" s="493">
        <f>U210*波及効果シート!$D$74</f>
        <v>0</v>
      </c>
      <c r="V212" s="493">
        <f>V210*波及効果シート!$D$74</f>
        <v>0</v>
      </c>
      <c r="W212" s="493">
        <f>W210*波及効果シート!$D$74</f>
        <v>0</v>
      </c>
      <c r="X212" s="493">
        <f>X210*波及効果シート!$D$74</f>
        <v>0</v>
      </c>
      <c r="Y212" s="493">
        <f>Y210*波及効果シート!$D$74</f>
        <v>0</v>
      </c>
      <c r="Z212" s="493">
        <f>Z210*波及効果シート!$D$74</f>
        <v>0</v>
      </c>
      <c r="AA212" s="493">
        <f>AA210*波及効果シート!$D$74</f>
        <v>0</v>
      </c>
      <c r="AB212" s="493">
        <f>AB210*波及効果シート!$D$74</f>
        <v>0</v>
      </c>
      <c r="AC212" s="493">
        <f>AC210*波及効果シート!$D$74</f>
        <v>0</v>
      </c>
      <c r="AD212" s="493">
        <f>AD210*波及効果シート!$D$74</f>
        <v>0</v>
      </c>
      <c r="AE212" s="493">
        <f>AE210*波及効果シート!$D$74</f>
        <v>0</v>
      </c>
      <c r="AF212" s="493">
        <f>AF210*波及効果シート!$D$74</f>
        <v>0</v>
      </c>
      <c r="AG212" s="493">
        <f>AG210*波及効果シート!$D$74</f>
        <v>0</v>
      </c>
      <c r="AH212" s="493">
        <f>AH210*波及効果シート!$D$74</f>
        <v>0</v>
      </c>
      <c r="AI212" s="535">
        <f t="shared" si="179"/>
        <v>0</v>
      </c>
      <c r="AJ212" s="535">
        <f t="shared" si="180"/>
        <v>0</v>
      </c>
      <c r="AK212" s="497">
        <f t="shared" si="181"/>
        <v>0</v>
      </c>
    </row>
    <row r="213" spans="1:37" ht="11.5" x14ac:dyDescent="0.25">
      <c r="A213" s="533" t="str">
        <f>A209&amp;B213</f>
        <v>0所得税（国税）</v>
      </c>
      <c r="B213" s="425" t="s">
        <v>577</v>
      </c>
      <c r="C213" s="449" t="s">
        <v>33</v>
      </c>
      <c r="D213" s="493">
        <f>D210*地域経済性分析・初期条件!$P$22</f>
        <v>0</v>
      </c>
      <c r="E213" s="493">
        <f>E210*地域経済性分析・初期条件!$P$22</f>
        <v>0</v>
      </c>
      <c r="F213" s="493">
        <f>F210*地域経済性分析・初期条件!$P$22</f>
        <v>0</v>
      </c>
      <c r="G213" s="493">
        <f>G210*地域経済性分析・初期条件!$P$22</f>
        <v>0</v>
      </c>
      <c r="H213" s="493">
        <f>H210*地域経済性分析・初期条件!$P$22</f>
        <v>0</v>
      </c>
      <c r="I213" s="493">
        <f>I210*地域経済性分析・初期条件!$P$22</f>
        <v>0</v>
      </c>
      <c r="J213" s="493">
        <f>J210*地域経済性分析・初期条件!$P$22</f>
        <v>0</v>
      </c>
      <c r="K213" s="493">
        <f>K210*地域経済性分析・初期条件!$P$22</f>
        <v>0</v>
      </c>
      <c r="L213" s="493">
        <f>L210*地域経済性分析・初期条件!$P$22</f>
        <v>0</v>
      </c>
      <c r="M213" s="493">
        <f>M210*地域経済性分析・初期条件!$P$22</f>
        <v>0</v>
      </c>
      <c r="N213" s="493">
        <f>N210*地域経済性分析・初期条件!$P$22</f>
        <v>0</v>
      </c>
      <c r="O213" s="493">
        <f>O210*地域経済性分析・初期条件!$P$22</f>
        <v>0</v>
      </c>
      <c r="P213" s="493">
        <f>P210*地域経済性分析・初期条件!$P$22</f>
        <v>0</v>
      </c>
      <c r="Q213" s="493">
        <f>Q210*地域経済性分析・初期条件!$P$22</f>
        <v>0</v>
      </c>
      <c r="R213" s="493">
        <f>R210*地域経済性分析・初期条件!$P$22</f>
        <v>0</v>
      </c>
      <c r="S213" s="493">
        <f>S210*地域経済性分析・初期条件!$P$22</f>
        <v>0</v>
      </c>
      <c r="T213" s="493">
        <f>T210*地域経済性分析・初期条件!$P$22</f>
        <v>0</v>
      </c>
      <c r="U213" s="493">
        <f>U210*地域経済性分析・初期条件!$P$22</f>
        <v>0</v>
      </c>
      <c r="V213" s="493">
        <f>V210*地域経済性分析・初期条件!$P$22</f>
        <v>0</v>
      </c>
      <c r="W213" s="493">
        <f>W210*地域経済性分析・初期条件!$P$22</f>
        <v>0</v>
      </c>
      <c r="X213" s="493">
        <f>X210*地域経済性分析・初期条件!$P$22</f>
        <v>0</v>
      </c>
      <c r="Y213" s="493">
        <f>Y210*地域経済性分析・初期条件!$P$22</f>
        <v>0</v>
      </c>
      <c r="Z213" s="493">
        <f>Z210*地域経済性分析・初期条件!$P$22</f>
        <v>0</v>
      </c>
      <c r="AA213" s="493">
        <f>AA210*地域経済性分析・初期条件!$P$22</f>
        <v>0</v>
      </c>
      <c r="AB213" s="493">
        <f>AB210*地域経済性分析・初期条件!$P$22</f>
        <v>0</v>
      </c>
      <c r="AC213" s="493">
        <f>AC210*地域経済性分析・初期条件!$P$22</f>
        <v>0</v>
      </c>
      <c r="AD213" s="493">
        <f>AD210*地域経済性分析・初期条件!$P$22</f>
        <v>0</v>
      </c>
      <c r="AE213" s="493">
        <f>AE210*地域経済性分析・初期条件!$P$22</f>
        <v>0</v>
      </c>
      <c r="AF213" s="493">
        <f>AF210*地域経済性分析・初期条件!$P$22</f>
        <v>0</v>
      </c>
      <c r="AG213" s="493">
        <f>AG210*地域経済性分析・初期条件!$P$22</f>
        <v>0</v>
      </c>
      <c r="AH213" s="493">
        <f>AH210*地域経済性分析・初期条件!$P$22</f>
        <v>0</v>
      </c>
      <c r="AI213" s="535">
        <f t="shared" ref="AI213:AI218" si="182">SUM(D213:N213)</f>
        <v>0</v>
      </c>
      <c r="AJ213" s="535">
        <f>SUM(D213:X213)</f>
        <v>0</v>
      </c>
      <c r="AK213" s="497">
        <f>SUM(D213:AH213)</f>
        <v>0</v>
      </c>
    </row>
    <row r="214" spans="1:37" ht="11.5" x14ac:dyDescent="0.25">
      <c r="A214" s="533" t="str">
        <f>A209&amp;B214</f>
        <v>0法人税（国税）</v>
      </c>
      <c r="B214" s="425" t="s">
        <v>576</v>
      </c>
      <c r="C214" s="449" t="s">
        <v>33</v>
      </c>
      <c r="D214" s="493">
        <f>D210*地域経済性分析・初期条件!$Q$22</f>
        <v>0</v>
      </c>
      <c r="E214" s="493">
        <f>E210*地域経済性分析・初期条件!$Q$22</f>
        <v>0</v>
      </c>
      <c r="F214" s="493">
        <f>F210*地域経済性分析・初期条件!$Q$22</f>
        <v>0</v>
      </c>
      <c r="G214" s="493">
        <f>G210*地域経済性分析・初期条件!$Q$22</f>
        <v>0</v>
      </c>
      <c r="H214" s="493">
        <f>H210*地域経済性分析・初期条件!$Q$22</f>
        <v>0</v>
      </c>
      <c r="I214" s="493">
        <f>I210*地域経済性分析・初期条件!$Q$22</f>
        <v>0</v>
      </c>
      <c r="J214" s="493">
        <f>J210*地域経済性分析・初期条件!$Q$22</f>
        <v>0</v>
      </c>
      <c r="K214" s="493">
        <f>K210*地域経済性分析・初期条件!$Q$22</f>
        <v>0</v>
      </c>
      <c r="L214" s="493">
        <f>L210*地域経済性分析・初期条件!$Q$22</f>
        <v>0</v>
      </c>
      <c r="M214" s="493">
        <f>M210*地域経済性分析・初期条件!$Q$22</f>
        <v>0</v>
      </c>
      <c r="N214" s="493">
        <f>N210*地域経済性分析・初期条件!$Q$22</f>
        <v>0</v>
      </c>
      <c r="O214" s="493">
        <f>O210*地域経済性分析・初期条件!$Q$22</f>
        <v>0</v>
      </c>
      <c r="P214" s="493">
        <f>P210*地域経済性分析・初期条件!$Q$22</f>
        <v>0</v>
      </c>
      <c r="Q214" s="493">
        <f>Q210*地域経済性分析・初期条件!$Q$22</f>
        <v>0</v>
      </c>
      <c r="R214" s="493">
        <f>R210*地域経済性分析・初期条件!$Q$22</f>
        <v>0</v>
      </c>
      <c r="S214" s="493">
        <f>S210*地域経済性分析・初期条件!$Q$22</f>
        <v>0</v>
      </c>
      <c r="T214" s="493">
        <f>T210*地域経済性分析・初期条件!$Q$22</f>
        <v>0</v>
      </c>
      <c r="U214" s="493">
        <f>U210*地域経済性分析・初期条件!$Q$22</f>
        <v>0</v>
      </c>
      <c r="V214" s="493">
        <f>V210*地域経済性分析・初期条件!$Q$22</f>
        <v>0</v>
      </c>
      <c r="W214" s="493">
        <f>W210*地域経済性分析・初期条件!$Q$22</f>
        <v>0</v>
      </c>
      <c r="X214" s="493">
        <f>X210*地域経済性分析・初期条件!$Q$22</f>
        <v>0</v>
      </c>
      <c r="Y214" s="493">
        <f>Y210*地域経済性分析・初期条件!$Q$22</f>
        <v>0</v>
      </c>
      <c r="Z214" s="493">
        <f>Z210*地域経済性分析・初期条件!$Q$22</f>
        <v>0</v>
      </c>
      <c r="AA214" s="493">
        <f>AA210*地域経済性分析・初期条件!$Q$22</f>
        <v>0</v>
      </c>
      <c r="AB214" s="493">
        <f>AB210*地域経済性分析・初期条件!$Q$22</f>
        <v>0</v>
      </c>
      <c r="AC214" s="493">
        <f>AC210*地域経済性分析・初期条件!$Q$22</f>
        <v>0</v>
      </c>
      <c r="AD214" s="493">
        <f>AD210*地域経済性分析・初期条件!$Q$22</f>
        <v>0</v>
      </c>
      <c r="AE214" s="493">
        <f>AE210*地域経済性分析・初期条件!$Q$22</f>
        <v>0</v>
      </c>
      <c r="AF214" s="493">
        <f>AF210*地域経済性分析・初期条件!$Q$22</f>
        <v>0</v>
      </c>
      <c r="AG214" s="493">
        <f>AG210*地域経済性分析・初期条件!$Q$22</f>
        <v>0</v>
      </c>
      <c r="AH214" s="493">
        <f>AH210*地域経済性分析・初期条件!$Q$22</f>
        <v>0</v>
      </c>
      <c r="AI214" s="535">
        <f t="shared" si="182"/>
        <v>0</v>
      </c>
      <c r="AJ214" s="535">
        <f>SUM(D214:X214)</f>
        <v>0</v>
      </c>
      <c r="AK214" s="497">
        <f>SUM(D214:AH214)</f>
        <v>0</v>
      </c>
    </row>
    <row r="215" spans="1:37" ht="11.5" x14ac:dyDescent="0.25">
      <c r="A215" s="533" t="str">
        <f>A209&amp;B215</f>
        <v>0従業員の可処分所得（一次）</v>
      </c>
      <c r="B215" s="425" t="s">
        <v>556</v>
      </c>
      <c r="C215" s="448" t="s">
        <v>33</v>
      </c>
      <c r="D215" s="493">
        <f>D210*地域経済性分析・初期条件!$H$22</f>
        <v>0</v>
      </c>
      <c r="E215" s="493">
        <f>E210*地域経済性分析・初期条件!$H$22</f>
        <v>0</v>
      </c>
      <c r="F215" s="493">
        <f>F210*地域経済性分析・初期条件!$H$22</f>
        <v>0</v>
      </c>
      <c r="G215" s="493">
        <f>G210*地域経済性分析・初期条件!$H$22</f>
        <v>0</v>
      </c>
      <c r="H215" s="493">
        <f>H210*地域経済性分析・初期条件!$H$22</f>
        <v>0</v>
      </c>
      <c r="I215" s="493">
        <f>I210*地域経済性分析・初期条件!$H$22</f>
        <v>0</v>
      </c>
      <c r="J215" s="493">
        <f>J210*地域経済性分析・初期条件!$H$22</f>
        <v>0</v>
      </c>
      <c r="K215" s="493">
        <f>K210*地域経済性分析・初期条件!$H$22</f>
        <v>0</v>
      </c>
      <c r="L215" s="493">
        <f>L210*地域経済性分析・初期条件!$H$22</f>
        <v>0</v>
      </c>
      <c r="M215" s="493">
        <f>M210*地域経済性分析・初期条件!$H$22</f>
        <v>0</v>
      </c>
      <c r="N215" s="493">
        <f>N210*地域経済性分析・初期条件!$H$22</f>
        <v>0</v>
      </c>
      <c r="O215" s="493">
        <f>O210*地域経済性分析・初期条件!$H$22</f>
        <v>0</v>
      </c>
      <c r="P215" s="493">
        <f>P210*地域経済性分析・初期条件!$H$22</f>
        <v>0</v>
      </c>
      <c r="Q215" s="493">
        <f>Q210*地域経済性分析・初期条件!$H$22</f>
        <v>0</v>
      </c>
      <c r="R215" s="493">
        <f>R210*地域経済性分析・初期条件!$H$22</f>
        <v>0</v>
      </c>
      <c r="S215" s="493">
        <f>S210*地域経済性分析・初期条件!$H$22</f>
        <v>0</v>
      </c>
      <c r="T215" s="493">
        <f>T210*地域経済性分析・初期条件!$H$22</f>
        <v>0</v>
      </c>
      <c r="U215" s="493">
        <f>U210*地域経済性分析・初期条件!$H$22</f>
        <v>0</v>
      </c>
      <c r="V215" s="493">
        <f>V210*地域経済性分析・初期条件!$H$22</f>
        <v>0</v>
      </c>
      <c r="W215" s="493">
        <f>W210*地域経済性分析・初期条件!$H$22</f>
        <v>0</v>
      </c>
      <c r="X215" s="493">
        <f>X210*地域経済性分析・初期条件!$H$22</f>
        <v>0</v>
      </c>
      <c r="Y215" s="493">
        <f>Y210*地域経済性分析・初期条件!$H$22</f>
        <v>0</v>
      </c>
      <c r="Z215" s="493">
        <f>Z210*地域経済性分析・初期条件!$H$22</f>
        <v>0</v>
      </c>
      <c r="AA215" s="493">
        <f>AA210*地域経済性分析・初期条件!$H$22</f>
        <v>0</v>
      </c>
      <c r="AB215" s="493">
        <f>AB210*地域経済性分析・初期条件!$H$22</f>
        <v>0</v>
      </c>
      <c r="AC215" s="493">
        <f>AC210*地域経済性分析・初期条件!$H$22</f>
        <v>0</v>
      </c>
      <c r="AD215" s="493">
        <f>AD210*地域経済性分析・初期条件!$H$22</f>
        <v>0</v>
      </c>
      <c r="AE215" s="493">
        <f>AE210*地域経済性分析・初期条件!$H$22</f>
        <v>0</v>
      </c>
      <c r="AF215" s="493">
        <f>AF210*地域経済性分析・初期条件!$H$22</f>
        <v>0</v>
      </c>
      <c r="AG215" s="493">
        <f>AG210*地域経済性分析・初期条件!$H$22</f>
        <v>0</v>
      </c>
      <c r="AH215" s="493">
        <f>AH210*地域経済性分析・初期条件!$H$22</f>
        <v>0</v>
      </c>
      <c r="AI215" s="535">
        <f t="shared" si="182"/>
        <v>0</v>
      </c>
      <c r="AJ215" s="535">
        <f t="shared" ref="AJ215:AJ222" si="183">SUM(D215:X215)</f>
        <v>0</v>
      </c>
      <c r="AK215" s="497">
        <f t="shared" ref="AK215:AK222" si="184">SUM(D215:AH215)</f>
        <v>0</v>
      </c>
    </row>
    <row r="216" spans="1:37" ht="11.5" x14ac:dyDescent="0.25">
      <c r="A216" s="533" t="str">
        <f>A209&amp;B216</f>
        <v>0企業の税引後利益（一次）</v>
      </c>
      <c r="B216" s="425" t="s">
        <v>557</v>
      </c>
      <c r="C216" s="448" t="s">
        <v>33</v>
      </c>
      <c r="D216" s="493">
        <f>D210*地域経済性分析・初期条件!$I$22</f>
        <v>0</v>
      </c>
      <c r="E216" s="493">
        <f>E210*地域経済性分析・初期条件!$I$22</f>
        <v>0</v>
      </c>
      <c r="F216" s="493">
        <f>F210*地域経済性分析・初期条件!$I$22</f>
        <v>0</v>
      </c>
      <c r="G216" s="493">
        <f>G210*地域経済性分析・初期条件!$I$22</f>
        <v>0</v>
      </c>
      <c r="H216" s="493">
        <f>H210*地域経済性分析・初期条件!$I$22</f>
        <v>0</v>
      </c>
      <c r="I216" s="493">
        <f>I210*地域経済性分析・初期条件!$I$22</f>
        <v>0</v>
      </c>
      <c r="J216" s="493">
        <f>J210*地域経済性分析・初期条件!$I$22</f>
        <v>0</v>
      </c>
      <c r="K216" s="493">
        <f>K210*地域経済性分析・初期条件!$I$22</f>
        <v>0</v>
      </c>
      <c r="L216" s="493">
        <f>L210*地域経済性分析・初期条件!$I$22</f>
        <v>0</v>
      </c>
      <c r="M216" s="493">
        <f>M210*地域経済性分析・初期条件!$I$22</f>
        <v>0</v>
      </c>
      <c r="N216" s="493">
        <f>N210*地域経済性分析・初期条件!$I$22</f>
        <v>0</v>
      </c>
      <c r="O216" s="493">
        <f>O210*地域経済性分析・初期条件!$I$22</f>
        <v>0</v>
      </c>
      <c r="P216" s="493">
        <f>P210*地域経済性分析・初期条件!$I$22</f>
        <v>0</v>
      </c>
      <c r="Q216" s="493">
        <f>Q210*地域経済性分析・初期条件!$I$22</f>
        <v>0</v>
      </c>
      <c r="R216" s="493">
        <f>R210*地域経済性分析・初期条件!$I$22</f>
        <v>0</v>
      </c>
      <c r="S216" s="493">
        <f>S210*地域経済性分析・初期条件!$I$22</f>
        <v>0</v>
      </c>
      <c r="T216" s="493">
        <f>T210*地域経済性分析・初期条件!$I$22</f>
        <v>0</v>
      </c>
      <c r="U216" s="493">
        <f>U210*地域経済性分析・初期条件!$I$22</f>
        <v>0</v>
      </c>
      <c r="V216" s="493">
        <f>V210*地域経済性分析・初期条件!$I$22</f>
        <v>0</v>
      </c>
      <c r="W216" s="493">
        <f>W210*地域経済性分析・初期条件!$I$22</f>
        <v>0</v>
      </c>
      <c r="X216" s="493">
        <f>X210*地域経済性分析・初期条件!$I$22</f>
        <v>0</v>
      </c>
      <c r="Y216" s="493">
        <f>Y210*地域経済性分析・初期条件!$I$22</f>
        <v>0</v>
      </c>
      <c r="Z216" s="493">
        <f>Z210*地域経済性分析・初期条件!$I$22</f>
        <v>0</v>
      </c>
      <c r="AA216" s="493">
        <f>AA210*地域経済性分析・初期条件!$I$22</f>
        <v>0</v>
      </c>
      <c r="AB216" s="493">
        <f>AB210*地域経済性分析・初期条件!$I$22</f>
        <v>0</v>
      </c>
      <c r="AC216" s="493">
        <f>AC210*地域経済性分析・初期条件!$I$22</f>
        <v>0</v>
      </c>
      <c r="AD216" s="493">
        <f>AD210*地域経済性分析・初期条件!$I$22</f>
        <v>0</v>
      </c>
      <c r="AE216" s="493">
        <f>AE210*地域経済性分析・初期条件!$I$22</f>
        <v>0</v>
      </c>
      <c r="AF216" s="493">
        <f>AF210*地域経済性分析・初期条件!$I$22</f>
        <v>0</v>
      </c>
      <c r="AG216" s="493">
        <f>AG210*地域経済性分析・初期条件!$I$22</f>
        <v>0</v>
      </c>
      <c r="AH216" s="493">
        <f>AH210*地域経済性分析・初期条件!$I$22</f>
        <v>0</v>
      </c>
      <c r="AI216" s="535">
        <f t="shared" si="182"/>
        <v>0</v>
      </c>
      <c r="AJ216" s="535">
        <f t="shared" si="183"/>
        <v>0</v>
      </c>
      <c r="AK216" s="497">
        <f t="shared" si="184"/>
        <v>0</v>
      </c>
    </row>
    <row r="217" spans="1:37" ht="11.5" x14ac:dyDescent="0.25">
      <c r="A217" s="533" t="str">
        <f>A209&amp;B217</f>
        <v>0都道府県税収（一次）</v>
      </c>
      <c r="B217" s="425" t="s">
        <v>558</v>
      </c>
      <c r="C217" s="448" t="s">
        <v>33</v>
      </c>
      <c r="D217" s="493">
        <f>D210*地域経済性分析・初期条件!$J$22</f>
        <v>0</v>
      </c>
      <c r="E217" s="493">
        <f>E210*地域経済性分析・初期条件!$J$22</f>
        <v>0</v>
      </c>
      <c r="F217" s="493">
        <f>F210*地域経済性分析・初期条件!$J$22</f>
        <v>0</v>
      </c>
      <c r="G217" s="493">
        <f>G210*地域経済性分析・初期条件!$J$22</f>
        <v>0</v>
      </c>
      <c r="H217" s="493">
        <f>H210*地域経済性分析・初期条件!$J$22</f>
        <v>0</v>
      </c>
      <c r="I217" s="493">
        <f>I210*地域経済性分析・初期条件!$J$22</f>
        <v>0</v>
      </c>
      <c r="J217" s="493">
        <f>J210*地域経済性分析・初期条件!$J$22</f>
        <v>0</v>
      </c>
      <c r="K217" s="493">
        <f>K210*地域経済性分析・初期条件!$J$22</f>
        <v>0</v>
      </c>
      <c r="L217" s="493">
        <f>L210*地域経済性分析・初期条件!$J$22</f>
        <v>0</v>
      </c>
      <c r="M217" s="493">
        <f>M210*地域経済性分析・初期条件!$J$22</f>
        <v>0</v>
      </c>
      <c r="N217" s="493">
        <f>N210*地域経済性分析・初期条件!$J$22</f>
        <v>0</v>
      </c>
      <c r="O217" s="493">
        <f>O210*地域経済性分析・初期条件!$J$22</f>
        <v>0</v>
      </c>
      <c r="P217" s="493">
        <f>P210*地域経済性分析・初期条件!$J$22</f>
        <v>0</v>
      </c>
      <c r="Q217" s="493">
        <f>Q210*地域経済性分析・初期条件!$J$22</f>
        <v>0</v>
      </c>
      <c r="R217" s="493">
        <f>R210*地域経済性分析・初期条件!$J$22</f>
        <v>0</v>
      </c>
      <c r="S217" s="493">
        <f>S210*地域経済性分析・初期条件!$J$22</f>
        <v>0</v>
      </c>
      <c r="T217" s="493">
        <f>T210*地域経済性分析・初期条件!$J$22</f>
        <v>0</v>
      </c>
      <c r="U217" s="493">
        <f>U210*地域経済性分析・初期条件!$J$22</f>
        <v>0</v>
      </c>
      <c r="V217" s="493">
        <f>V210*地域経済性分析・初期条件!$J$22</f>
        <v>0</v>
      </c>
      <c r="W217" s="493">
        <f>W210*地域経済性分析・初期条件!$J$22</f>
        <v>0</v>
      </c>
      <c r="X217" s="493">
        <f>X210*地域経済性分析・初期条件!$J$22</f>
        <v>0</v>
      </c>
      <c r="Y217" s="493">
        <f>Y210*地域経済性分析・初期条件!$J$22</f>
        <v>0</v>
      </c>
      <c r="Z217" s="493">
        <f>Z210*地域経済性分析・初期条件!$J$22</f>
        <v>0</v>
      </c>
      <c r="AA217" s="493">
        <f>AA210*地域経済性分析・初期条件!$J$22</f>
        <v>0</v>
      </c>
      <c r="AB217" s="493">
        <f>AB210*地域経済性分析・初期条件!$J$22</f>
        <v>0</v>
      </c>
      <c r="AC217" s="493">
        <f>AC210*地域経済性分析・初期条件!$J$22</f>
        <v>0</v>
      </c>
      <c r="AD217" s="493">
        <f>AD210*地域経済性分析・初期条件!$J$22</f>
        <v>0</v>
      </c>
      <c r="AE217" s="493">
        <f>AE210*地域経済性分析・初期条件!$J$22</f>
        <v>0</v>
      </c>
      <c r="AF217" s="493">
        <f>AF210*地域経済性分析・初期条件!$J$22</f>
        <v>0</v>
      </c>
      <c r="AG217" s="493">
        <f>AG210*地域経済性分析・初期条件!$J$22</f>
        <v>0</v>
      </c>
      <c r="AH217" s="493">
        <f>AH210*地域経済性分析・初期条件!$J$22</f>
        <v>0</v>
      </c>
      <c r="AI217" s="535">
        <f t="shared" si="182"/>
        <v>0</v>
      </c>
      <c r="AJ217" s="535">
        <f t="shared" si="183"/>
        <v>0</v>
      </c>
      <c r="AK217" s="497">
        <f t="shared" si="184"/>
        <v>0</v>
      </c>
    </row>
    <row r="218" spans="1:37" ht="11.5" x14ac:dyDescent="0.25">
      <c r="A218" s="533" t="str">
        <f>A209&amp;B218</f>
        <v>0市町村税収（一次）</v>
      </c>
      <c r="B218" s="425" t="s">
        <v>559</v>
      </c>
      <c r="C218" s="449" t="s">
        <v>33</v>
      </c>
      <c r="D218" s="493">
        <f>D210*地域経済性分析・初期条件!$K$22</f>
        <v>0</v>
      </c>
      <c r="E218" s="493">
        <f>E210*地域経済性分析・初期条件!$K$22</f>
        <v>0</v>
      </c>
      <c r="F218" s="493">
        <f>F210*地域経済性分析・初期条件!$K$22</f>
        <v>0</v>
      </c>
      <c r="G218" s="493">
        <f>G210*地域経済性分析・初期条件!$K$22</f>
        <v>0</v>
      </c>
      <c r="H218" s="493">
        <f>H210*地域経済性分析・初期条件!$K$22</f>
        <v>0</v>
      </c>
      <c r="I218" s="493">
        <f>I210*地域経済性分析・初期条件!$K$22</f>
        <v>0</v>
      </c>
      <c r="J218" s="493">
        <f>J210*地域経済性分析・初期条件!$K$22</f>
        <v>0</v>
      </c>
      <c r="K218" s="493">
        <f>K210*地域経済性分析・初期条件!$K$22</f>
        <v>0</v>
      </c>
      <c r="L218" s="493">
        <f>L210*地域経済性分析・初期条件!$K$22</f>
        <v>0</v>
      </c>
      <c r="M218" s="493">
        <f>M210*地域経済性分析・初期条件!$K$22</f>
        <v>0</v>
      </c>
      <c r="N218" s="493">
        <f>N210*地域経済性分析・初期条件!$K$22</f>
        <v>0</v>
      </c>
      <c r="O218" s="493">
        <f>O210*地域経済性分析・初期条件!$K$22</f>
        <v>0</v>
      </c>
      <c r="P218" s="493">
        <f>P210*地域経済性分析・初期条件!$K$22</f>
        <v>0</v>
      </c>
      <c r="Q218" s="493">
        <f>Q210*地域経済性分析・初期条件!$K$22</f>
        <v>0</v>
      </c>
      <c r="R218" s="493">
        <f>R210*地域経済性分析・初期条件!$K$22</f>
        <v>0</v>
      </c>
      <c r="S218" s="493">
        <f>S210*地域経済性分析・初期条件!$K$22</f>
        <v>0</v>
      </c>
      <c r="T218" s="493">
        <f>T210*地域経済性分析・初期条件!$K$22</f>
        <v>0</v>
      </c>
      <c r="U218" s="493">
        <f>U210*地域経済性分析・初期条件!$K$22</f>
        <v>0</v>
      </c>
      <c r="V218" s="493">
        <f>V210*地域経済性分析・初期条件!$K$22</f>
        <v>0</v>
      </c>
      <c r="W218" s="493">
        <f>W210*地域経済性分析・初期条件!$K$22</f>
        <v>0</v>
      </c>
      <c r="X218" s="493">
        <f>X210*地域経済性分析・初期条件!$K$22</f>
        <v>0</v>
      </c>
      <c r="Y218" s="493">
        <f>Y210*地域経済性分析・初期条件!$K$22</f>
        <v>0</v>
      </c>
      <c r="Z218" s="493">
        <f>Z210*地域経済性分析・初期条件!$K$22</f>
        <v>0</v>
      </c>
      <c r="AA218" s="493">
        <f>AA210*地域経済性分析・初期条件!$K$22</f>
        <v>0</v>
      </c>
      <c r="AB218" s="493">
        <f>AB210*地域経済性分析・初期条件!$K$22</f>
        <v>0</v>
      </c>
      <c r="AC218" s="493">
        <f>AC210*地域経済性分析・初期条件!$K$22</f>
        <v>0</v>
      </c>
      <c r="AD218" s="493">
        <f>AD210*地域経済性分析・初期条件!$K$22</f>
        <v>0</v>
      </c>
      <c r="AE218" s="493">
        <f>AE210*地域経済性分析・初期条件!$K$22</f>
        <v>0</v>
      </c>
      <c r="AF218" s="493">
        <f>AF210*地域経済性分析・初期条件!$K$22</f>
        <v>0</v>
      </c>
      <c r="AG218" s="493">
        <f>AG210*地域経済性分析・初期条件!$K$22</f>
        <v>0</v>
      </c>
      <c r="AH218" s="493">
        <f>AH210*地域経済性分析・初期条件!$K$22</f>
        <v>0</v>
      </c>
      <c r="AI218" s="535">
        <f t="shared" si="182"/>
        <v>0</v>
      </c>
      <c r="AJ218" s="535">
        <f t="shared" si="183"/>
        <v>0</v>
      </c>
      <c r="AK218" s="497">
        <f t="shared" si="184"/>
        <v>0</v>
      </c>
    </row>
    <row r="219" spans="1:37" ht="11.5" x14ac:dyDescent="0.25">
      <c r="A219" s="533" t="str">
        <f>A209&amp;B219</f>
        <v>0従業員の可処分所得（二次以降）</v>
      </c>
      <c r="B219" s="425" t="s">
        <v>561</v>
      </c>
      <c r="C219" s="449" t="s">
        <v>33</v>
      </c>
      <c r="D219" s="493">
        <f>D210*地域経済性分析・初期条件!$L$22</f>
        <v>0</v>
      </c>
      <c r="E219" s="493">
        <f>E210*地域経済性分析・初期条件!$L$22</f>
        <v>0</v>
      </c>
      <c r="F219" s="493">
        <f>F210*地域経済性分析・初期条件!$L$22</f>
        <v>0</v>
      </c>
      <c r="G219" s="493">
        <f>G210*地域経済性分析・初期条件!$L$22</f>
        <v>0</v>
      </c>
      <c r="H219" s="493">
        <f>H210*地域経済性分析・初期条件!$L$22</f>
        <v>0</v>
      </c>
      <c r="I219" s="493">
        <f>I210*地域経済性分析・初期条件!$L$22</f>
        <v>0</v>
      </c>
      <c r="J219" s="493">
        <f>J210*地域経済性分析・初期条件!$L$22</f>
        <v>0</v>
      </c>
      <c r="K219" s="493">
        <f>K210*地域経済性分析・初期条件!$L$22</f>
        <v>0</v>
      </c>
      <c r="L219" s="493">
        <f>L210*地域経済性分析・初期条件!$L$22</f>
        <v>0</v>
      </c>
      <c r="M219" s="493">
        <f>M210*地域経済性分析・初期条件!$L$22</f>
        <v>0</v>
      </c>
      <c r="N219" s="493">
        <f>N210*地域経済性分析・初期条件!$L$22</f>
        <v>0</v>
      </c>
      <c r="O219" s="493">
        <f>O210*地域経済性分析・初期条件!$L$22</f>
        <v>0</v>
      </c>
      <c r="P219" s="493">
        <f>P210*地域経済性分析・初期条件!$L$22</f>
        <v>0</v>
      </c>
      <c r="Q219" s="493">
        <f>Q210*地域経済性分析・初期条件!$L$22</f>
        <v>0</v>
      </c>
      <c r="R219" s="493">
        <f>R210*地域経済性分析・初期条件!$L$22</f>
        <v>0</v>
      </c>
      <c r="S219" s="493">
        <f>S210*地域経済性分析・初期条件!$L$22</f>
        <v>0</v>
      </c>
      <c r="T219" s="493">
        <f>T210*地域経済性分析・初期条件!$L$22</f>
        <v>0</v>
      </c>
      <c r="U219" s="493">
        <f>U210*地域経済性分析・初期条件!$L$22</f>
        <v>0</v>
      </c>
      <c r="V219" s="493">
        <f>V210*地域経済性分析・初期条件!$L$22</f>
        <v>0</v>
      </c>
      <c r="W219" s="493">
        <f>W210*地域経済性分析・初期条件!$L$22</f>
        <v>0</v>
      </c>
      <c r="X219" s="493">
        <f>X210*地域経済性分析・初期条件!$L$22</f>
        <v>0</v>
      </c>
      <c r="Y219" s="493">
        <f>Y210*地域経済性分析・初期条件!$L$22</f>
        <v>0</v>
      </c>
      <c r="Z219" s="493">
        <f>Z210*地域経済性分析・初期条件!$L$22</f>
        <v>0</v>
      </c>
      <c r="AA219" s="493">
        <f>AA210*地域経済性分析・初期条件!$L$22</f>
        <v>0</v>
      </c>
      <c r="AB219" s="493">
        <f>AB210*地域経済性分析・初期条件!$L$22</f>
        <v>0</v>
      </c>
      <c r="AC219" s="493">
        <f>AC210*地域経済性分析・初期条件!$L$22</f>
        <v>0</v>
      </c>
      <c r="AD219" s="493">
        <f>AD210*地域経済性分析・初期条件!$L$22</f>
        <v>0</v>
      </c>
      <c r="AE219" s="493">
        <f>AE210*地域経済性分析・初期条件!$L$22</f>
        <v>0</v>
      </c>
      <c r="AF219" s="493">
        <f>AF210*地域経済性分析・初期条件!$L$22</f>
        <v>0</v>
      </c>
      <c r="AG219" s="493">
        <f>AG210*地域経済性分析・初期条件!$L$22</f>
        <v>0</v>
      </c>
      <c r="AH219" s="493">
        <f>AH210*地域経済性分析・初期条件!$L$22</f>
        <v>0</v>
      </c>
      <c r="AI219" s="535">
        <f>SUM(D219:N219)</f>
        <v>0</v>
      </c>
      <c r="AJ219" s="535">
        <f t="shared" si="183"/>
        <v>0</v>
      </c>
      <c r="AK219" s="497">
        <f t="shared" si="184"/>
        <v>0</v>
      </c>
    </row>
    <row r="220" spans="1:37" ht="11.5" x14ac:dyDescent="0.25">
      <c r="A220" s="533" t="str">
        <f>A209&amp;B220</f>
        <v>0企業の税引後利益（二次以降）</v>
      </c>
      <c r="B220" s="425" t="s">
        <v>562</v>
      </c>
      <c r="C220" s="449" t="s">
        <v>33</v>
      </c>
      <c r="D220" s="493">
        <f>D210*地域経済性分析・初期条件!$M$22</f>
        <v>0</v>
      </c>
      <c r="E220" s="493">
        <f>E210*地域経済性分析・初期条件!$M$22</f>
        <v>0</v>
      </c>
      <c r="F220" s="493">
        <f>F210*地域経済性分析・初期条件!$M$22</f>
        <v>0</v>
      </c>
      <c r="G220" s="493">
        <f>G210*地域経済性分析・初期条件!$M$22</f>
        <v>0</v>
      </c>
      <c r="H220" s="493">
        <f>H210*地域経済性分析・初期条件!$M$22</f>
        <v>0</v>
      </c>
      <c r="I220" s="493">
        <f>I210*地域経済性分析・初期条件!$M$22</f>
        <v>0</v>
      </c>
      <c r="J220" s="493">
        <f>J210*地域経済性分析・初期条件!$M$22</f>
        <v>0</v>
      </c>
      <c r="K220" s="493">
        <f>K210*地域経済性分析・初期条件!$M$22</f>
        <v>0</v>
      </c>
      <c r="L220" s="493">
        <f>L210*地域経済性分析・初期条件!$M$22</f>
        <v>0</v>
      </c>
      <c r="M220" s="493">
        <f>M210*地域経済性分析・初期条件!$M$22</f>
        <v>0</v>
      </c>
      <c r="N220" s="493">
        <f>N210*地域経済性分析・初期条件!$M$22</f>
        <v>0</v>
      </c>
      <c r="O220" s="493">
        <f>O210*地域経済性分析・初期条件!$M$22</f>
        <v>0</v>
      </c>
      <c r="P220" s="493">
        <f>P210*地域経済性分析・初期条件!$M$22</f>
        <v>0</v>
      </c>
      <c r="Q220" s="493">
        <f>Q210*地域経済性分析・初期条件!$M$22</f>
        <v>0</v>
      </c>
      <c r="R220" s="493">
        <f>R210*地域経済性分析・初期条件!$M$22</f>
        <v>0</v>
      </c>
      <c r="S220" s="493">
        <f>S210*地域経済性分析・初期条件!$M$22</f>
        <v>0</v>
      </c>
      <c r="T220" s="493">
        <f>T210*地域経済性分析・初期条件!$M$22</f>
        <v>0</v>
      </c>
      <c r="U220" s="493">
        <f>U210*地域経済性分析・初期条件!$M$22</f>
        <v>0</v>
      </c>
      <c r="V220" s="493">
        <f>V210*地域経済性分析・初期条件!$M$22</f>
        <v>0</v>
      </c>
      <c r="W220" s="493">
        <f>W210*地域経済性分析・初期条件!$M$22</f>
        <v>0</v>
      </c>
      <c r="X220" s="493">
        <f>X210*地域経済性分析・初期条件!$M$22</f>
        <v>0</v>
      </c>
      <c r="Y220" s="493">
        <f>Y210*地域経済性分析・初期条件!$M$22</f>
        <v>0</v>
      </c>
      <c r="Z220" s="493">
        <f>Z210*地域経済性分析・初期条件!$M$22</f>
        <v>0</v>
      </c>
      <c r="AA220" s="493">
        <f>AA210*地域経済性分析・初期条件!$M$22</f>
        <v>0</v>
      </c>
      <c r="AB220" s="493">
        <f>AB210*地域経済性分析・初期条件!$M$22</f>
        <v>0</v>
      </c>
      <c r="AC220" s="493">
        <f>AC210*地域経済性分析・初期条件!$M$22</f>
        <v>0</v>
      </c>
      <c r="AD220" s="493">
        <f>AD210*地域経済性分析・初期条件!$M$22</f>
        <v>0</v>
      </c>
      <c r="AE220" s="493">
        <f>AE210*地域経済性分析・初期条件!$M$22</f>
        <v>0</v>
      </c>
      <c r="AF220" s="493">
        <f>AF210*地域経済性分析・初期条件!$M$22</f>
        <v>0</v>
      </c>
      <c r="AG220" s="493">
        <f>AG210*地域経済性分析・初期条件!$M$22</f>
        <v>0</v>
      </c>
      <c r="AH220" s="493">
        <f>AH210*地域経済性分析・初期条件!$M$22</f>
        <v>0</v>
      </c>
      <c r="AI220" s="535">
        <f>SUM(D220:N220)</f>
        <v>0</v>
      </c>
      <c r="AJ220" s="535">
        <f t="shared" si="183"/>
        <v>0</v>
      </c>
      <c r="AK220" s="497">
        <f t="shared" si="184"/>
        <v>0</v>
      </c>
    </row>
    <row r="221" spans="1:37" ht="11.5" x14ac:dyDescent="0.25">
      <c r="A221" s="533" t="str">
        <f>A209&amp;B221</f>
        <v>0都道府県税収（二次以降）</v>
      </c>
      <c r="B221" s="425" t="s">
        <v>563</v>
      </c>
      <c r="C221" s="449" t="s">
        <v>33</v>
      </c>
      <c r="D221" s="493">
        <f>D210*地域経済性分析・初期条件!$N$22</f>
        <v>0</v>
      </c>
      <c r="E221" s="493">
        <f>E210*地域経済性分析・初期条件!$N$22</f>
        <v>0</v>
      </c>
      <c r="F221" s="493">
        <f>F210*地域経済性分析・初期条件!$N$22</f>
        <v>0</v>
      </c>
      <c r="G221" s="493">
        <f>G210*地域経済性分析・初期条件!$N$22</f>
        <v>0</v>
      </c>
      <c r="H221" s="493">
        <f>H210*地域経済性分析・初期条件!$N$22</f>
        <v>0</v>
      </c>
      <c r="I221" s="493">
        <f>I210*地域経済性分析・初期条件!$N$22</f>
        <v>0</v>
      </c>
      <c r="J221" s="493">
        <f>J210*地域経済性分析・初期条件!$N$22</f>
        <v>0</v>
      </c>
      <c r="K221" s="493">
        <f>K210*地域経済性分析・初期条件!$N$22</f>
        <v>0</v>
      </c>
      <c r="L221" s="493">
        <f>L210*地域経済性分析・初期条件!$N$22</f>
        <v>0</v>
      </c>
      <c r="M221" s="493">
        <f>M210*地域経済性分析・初期条件!$N$22</f>
        <v>0</v>
      </c>
      <c r="N221" s="493">
        <f>N210*地域経済性分析・初期条件!$N$22</f>
        <v>0</v>
      </c>
      <c r="O221" s="493">
        <f>O210*地域経済性分析・初期条件!$N$22</f>
        <v>0</v>
      </c>
      <c r="P221" s="493">
        <f>P210*地域経済性分析・初期条件!$N$22</f>
        <v>0</v>
      </c>
      <c r="Q221" s="493">
        <f>Q210*地域経済性分析・初期条件!$N$22</f>
        <v>0</v>
      </c>
      <c r="R221" s="493">
        <f>R210*地域経済性分析・初期条件!$N$22</f>
        <v>0</v>
      </c>
      <c r="S221" s="493">
        <f>S210*地域経済性分析・初期条件!$N$22</f>
        <v>0</v>
      </c>
      <c r="T221" s="493">
        <f>T210*地域経済性分析・初期条件!$N$22</f>
        <v>0</v>
      </c>
      <c r="U221" s="493">
        <f>U210*地域経済性分析・初期条件!$N$22</f>
        <v>0</v>
      </c>
      <c r="V221" s="493">
        <f>V210*地域経済性分析・初期条件!$N$22</f>
        <v>0</v>
      </c>
      <c r="W221" s="493">
        <f>W210*地域経済性分析・初期条件!$N$22</f>
        <v>0</v>
      </c>
      <c r="X221" s="493">
        <f>X210*地域経済性分析・初期条件!$N$22</f>
        <v>0</v>
      </c>
      <c r="Y221" s="493">
        <f>Y210*地域経済性分析・初期条件!$N$22</f>
        <v>0</v>
      </c>
      <c r="Z221" s="493">
        <f>Z210*地域経済性分析・初期条件!$N$22</f>
        <v>0</v>
      </c>
      <c r="AA221" s="493">
        <f>AA210*地域経済性分析・初期条件!$N$22</f>
        <v>0</v>
      </c>
      <c r="AB221" s="493">
        <f>AB210*地域経済性分析・初期条件!$N$22</f>
        <v>0</v>
      </c>
      <c r="AC221" s="493">
        <f>AC210*地域経済性分析・初期条件!$N$22</f>
        <v>0</v>
      </c>
      <c r="AD221" s="493">
        <f>AD210*地域経済性分析・初期条件!$N$22</f>
        <v>0</v>
      </c>
      <c r="AE221" s="493">
        <f>AE210*地域経済性分析・初期条件!$N$22</f>
        <v>0</v>
      </c>
      <c r="AF221" s="493">
        <f>AF210*地域経済性分析・初期条件!$N$22</f>
        <v>0</v>
      </c>
      <c r="AG221" s="493">
        <f>AG210*地域経済性分析・初期条件!$N$22</f>
        <v>0</v>
      </c>
      <c r="AH221" s="493">
        <f>AH210*地域経済性分析・初期条件!$N$22</f>
        <v>0</v>
      </c>
      <c r="AI221" s="535">
        <f>SUM(D221:N221)</f>
        <v>0</v>
      </c>
      <c r="AJ221" s="535">
        <f t="shared" si="183"/>
        <v>0</v>
      </c>
      <c r="AK221" s="497">
        <f t="shared" si="184"/>
        <v>0</v>
      </c>
    </row>
    <row r="222" spans="1:37" ht="11.5" x14ac:dyDescent="0.25">
      <c r="A222" s="533" t="str">
        <f>A209&amp;B222</f>
        <v>0市町村税収（二次以降）</v>
      </c>
      <c r="B222" s="425" t="s">
        <v>564</v>
      </c>
      <c r="C222" s="449" t="s">
        <v>33</v>
      </c>
      <c r="D222" s="493">
        <f>D210*地域経済性分析・初期条件!$O$22</f>
        <v>0</v>
      </c>
      <c r="E222" s="493">
        <f>E210*地域経済性分析・初期条件!$O$22</f>
        <v>0</v>
      </c>
      <c r="F222" s="493">
        <f>F210*地域経済性分析・初期条件!$O$22</f>
        <v>0</v>
      </c>
      <c r="G222" s="493">
        <f>G210*地域経済性分析・初期条件!$O$22</f>
        <v>0</v>
      </c>
      <c r="H222" s="493">
        <f>H210*地域経済性分析・初期条件!$O$22</f>
        <v>0</v>
      </c>
      <c r="I222" s="493">
        <f>I210*地域経済性分析・初期条件!$O$22</f>
        <v>0</v>
      </c>
      <c r="J222" s="493">
        <f>J210*地域経済性分析・初期条件!$O$22</f>
        <v>0</v>
      </c>
      <c r="K222" s="493">
        <f>K210*地域経済性分析・初期条件!$O$22</f>
        <v>0</v>
      </c>
      <c r="L222" s="493">
        <f>L210*地域経済性分析・初期条件!$O$22</f>
        <v>0</v>
      </c>
      <c r="M222" s="493">
        <f>M210*地域経済性分析・初期条件!$O$22</f>
        <v>0</v>
      </c>
      <c r="N222" s="493">
        <f>N210*地域経済性分析・初期条件!$O$22</f>
        <v>0</v>
      </c>
      <c r="O222" s="493">
        <f>O210*地域経済性分析・初期条件!$O$22</f>
        <v>0</v>
      </c>
      <c r="P222" s="493">
        <f>P210*地域経済性分析・初期条件!$O$22</f>
        <v>0</v>
      </c>
      <c r="Q222" s="493">
        <f>Q210*地域経済性分析・初期条件!$O$22</f>
        <v>0</v>
      </c>
      <c r="R222" s="493">
        <f>R210*地域経済性分析・初期条件!$O$22</f>
        <v>0</v>
      </c>
      <c r="S222" s="493">
        <f>S210*地域経済性分析・初期条件!$O$22</f>
        <v>0</v>
      </c>
      <c r="T222" s="493">
        <f>T210*地域経済性分析・初期条件!$O$22</f>
        <v>0</v>
      </c>
      <c r="U222" s="493">
        <f>U210*地域経済性分析・初期条件!$O$22</f>
        <v>0</v>
      </c>
      <c r="V222" s="493">
        <f>V210*地域経済性分析・初期条件!$O$22</f>
        <v>0</v>
      </c>
      <c r="W222" s="493">
        <f>W210*地域経済性分析・初期条件!$O$22</f>
        <v>0</v>
      </c>
      <c r="X222" s="493">
        <f>X210*地域経済性分析・初期条件!$O$22</f>
        <v>0</v>
      </c>
      <c r="Y222" s="493">
        <f>Y210*地域経済性分析・初期条件!$O$22</f>
        <v>0</v>
      </c>
      <c r="Z222" s="493">
        <f>Z210*地域経済性分析・初期条件!$O$22</f>
        <v>0</v>
      </c>
      <c r="AA222" s="493">
        <f>AA210*地域経済性分析・初期条件!$O$22</f>
        <v>0</v>
      </c>
      <c r="AB222" s="493">
        <f>AB210*地域経済性分析・初期条件!$O$22</f>
        <v>0</v>
      </c>
      <c r="AC222" s="493">
        <f>AC210*地域経済性分析・初期条件!$O$22</f>
        <v>0</v>
      </c>
      <c r="AD222" s="493">
        <f>AD210*地域経済性分析・初期条件!$O$22</f>
        <v>0</v>
      </c>
      <c r="AE222" s="493">
        <f>AE210*地域経済性分析・初期条件!$O$22</f>
        <v>0</v>
      </c>
      <c r="AF222" s="493">
        <f>AF210*地域経済性分析・初期条件!$O$22</f>
        <v>0</v>
      </c>
      <c r="AG222" s="493">
        <f>AG210*地域経済性分析・初期条件!$O$22</f>
        <v>0</v>
      </c>
      <c r="AH222" s="493">
        <f>AH210*地域経済性分析・初期条件!$O$22</f>
        <v>0</v>
      </c>
      <c r="AI222" s="535">
        <f>SUM(D222:N222)</f>
        <v>0</v>
      </c>
      <c r="AJ222" s="535">
        <f t="shared" si="183"/>
        <v>0</v>
      </c>
      <c r="AK222" s="497">
        <f t="shared" si="184"/>
        <v>0</v>
      </c>
    </row>
    <row r="223" spans="1:37" ht="11.5" x14ac:dyDescent="0.25">
      <c r="A223" s="488">
        <f>地域経済性分析・初期条件!$G$23</f>
        <v>0</v>
      </c>
      <c r="C223" s="449"/>
      <c r="D223" s="493"/>
      <c r="E223" s="493"/>
      <c r="F223" s="463"/>
      <c r="G223" s="463"/>
      <c r="H223" s="463"/>
      <c r="I223" s="463"/>
      <c r="J223" s="463"/>
      <c r="K223" s="463"/>
      <c r="L223" s="463"/>
      <c r="M223" s="463"/>
      <c r="N223" s="463"/>
      <c r="O223" s="463"/>
      <c r="P223" s="463"/>
      <c r="Q223" s="463"/>
      <c r="R223" s="463"/>
      <c r="S223" s="463"/>
      <c r="T223" s="463"/>
      <c r="U223" s="463"/>
      <c r="V223" s="463"/>
      <c r="W223" s="463"/>
      <c r="X223" s="463"/>
      <c r="Y223" s="463"/>
      <c r="Z223" s="463"/>
      <c r="AA223" s="463"/>
      <c r="AB223" s="463"/>
      <c r="AC223" s="463"/>
      <c r="AD223" s="463"/>
      <c r="AE223" s="463"/>
      <c r="AF223" s="463"/>
      <c r="AG223" s="463"/>
      <c r="AH223" s="463"/>
      <c r="AI223" s="535"/>
      <c r="AJ223" s="535"/>
      <c r="AK223" s="497"/>
    </row>
    <row r="224" spans="1:37" ht="11.5" x14ac:dyDescent="0.25">
      <c r="A224" s="533" t="str">
        <f>A223&amp;B224</f>
        <v>0売上（税別）</v>
      </c>
      <c r="B224" s="425" t="s">
        <v>1166</v>
      </c>
      <c r="C224" s="448" t="s">
        <v>33</v>
      </c>
      <c r="D224" s="493">
        <f>D194*地域経済性分析・初期条件!$F$23</f>
        <v>0</v>
      </c>
      <c r="E224" s="493">
        <f>E194*地域経済性分析・初期条件!$F$23</f>
        <v>0</v>
      </c>
      <c r="F224" s="493">
        <f>F194*地域経済性分析・初期条件!$F$23</f>
        <v>0</v>
      </c>
      <c r="G224" s="493">
        <f>G194*地域経済性分析・初期条件!$F$23</f>
        <v>0</v>
      </c>
      <c r="H224" s="493">
        <f>H194*地域経済性分析・初期条件!$F$23</f>
        <v>0</v>
      </c>
      <c r="I224" s="493">
        <f>I194*地域経済性分析・初期条件!$F$23</f>
        <v>0</v>
      </c>
      <c r="J224" s="493">
        <f>J194*地域経済性分析・初期条件!$F$23</f>
        <v>0</v>
      </c>
      <c r="K224" s="493">
        <f>K194*地域経済性分析・初期条件!$F$23</f>
        <v>0</v>
      </c>
      <c r="L224" s="493">
        <f>L194*地域経済性分析・初期条件!$F$23</f>
        <v>0</v>
      </c>
      <c r="M224" s="493">
        <f>M194*地域経済性分析・初期条件!$F$23</f>
        <v>0</v>
      </c>
      <c r="N224" s="493">
        <f>N194*地域経済性分析・初期条件!$F$23</f>
        <v>0</v>
      </c>
      <c r="O224" s="493">
        <f>O194*地域経済性分析・初期条件!$F$23</f>
        <v>0</v>
      </c>
      <c r="P224" s="493">
        <f>P194*地域経済性分析・初期条件!$F$23</f>
        <v>0</v>
      </c>
      <c r="Q224" s="493">
        <f>Q194*地域経済性分析・初期条件!$F$23</f>
        <v>0</v>
      </c>
      <c r="R224" s="493">
        <f>R194*地域経済性分析・初期条件!$F$23</f>
        <v>0</v>
      </c>
      <c r="S224" s="493">
        <f>S194*地域経済性分析・初期条件!$F$23</f>
        <v>0</v>
      </c>
      <c r="T224" s="493">
        <f>T194*地域経済性分析・初期条件!$F$23</f>
        <v>0</v>
      </c>
      <c r="U224" s="493">
        <f>U194*地域経済性分析・初期条件!$F$23</f>
        <v>0</v>
      </c>
      <c r="V224" s="493">
        <f>V194*地域経済性分析・初期条件!$F$23</f>
        <v>0</v>
      </c>
      <c r="W224" s="493">
        <f>W194*地域経済性分析・初期条件!$F$23</f>
        <v>0</v>
      </c>
      <c r="X224" s="493">
        <f>X194*地域経済性分析・初期条件!$F$23</f>
        <v>0</v>
      </c>
      <c r="Y224" s="493">
        <f>Y194*地域経済性分析・初期条件!$F$23</f>
        <v>0</v>
      </c>
      <c r="Z224" s="493">
        <f>Z194*地域経済性分析・初期条件!$F$23</f>
        <v>0</v>
      </c>
      <c r="AA224" s="493">
        <f>AA194*地域経済性分析・初期条件!$F$23</f>
        <v>0</v>
      </c>
      <c r="AB224" s="493">
        <f>AB194*地域経済性分析・初期条件!$F$23</f>
        <v>0</v>
      </c>
      <c r="AC224" s="493">
        <f>AC194*地域経済性分析・初期条件!$F$23</f>
        <v>0</v>
      </c>
      <c r="AD224" s="493">
        <f>AD194*地域経済性分析・初期条件!$F$23</f>
        <v>0</v>
      </c>
      <c r="AE224" s="493">
        <f>AE194*地域経済性分析・初期条件!$F$23</f>
        <v>0</v>
      </c>
      <c r="AF224" s="493">
        <f>AF194*地域経済性分析・初期条件!$F$23</f>
        <v>0</v>
      </c>
      <c r="AG224" s="493">
        <f>AG194*地域経済性分析・初期条件!$F$23</f>
        <v>0</v>
      </c>
      <c r="AH224" s="493">
        <f>AH194*地域経済性分析・初期条件!$F$23</f>
        <v>0</v>
      </c>
      <c r="AI224" s="535">
        <f t="shared" ref="AI224" si="185">SUM(D224:N224)</f>
        <v>0</v>
      </c>
      <c r="AJ224" s="535">
        <f>SUM(D224:X224)</f>
        <v>0</v>
      </c>
      <c r="AK224" s="497">
        <f>SUM(D224:AH224)</f>
        <v>0</v>
      </c>
    </row>
    <row r="225" spans="1:37" ht="11.5" x14ac:dyDescent="0.25">
      <c r="A225" s="533" t="str">
        <f>A223&amp;B225</f>
        <v>0消費税（都道府県）</v>
      </c>
      <c r="B225" s="425" t="s">
        <v>270</v>
      </c>
      <c r="C225" s="448" t="s">
        <v>33</v>
      </c>
      <c r="D225" s="493">
        <f>D224*波及効果シート!$D$72</f>
        <v>0</v>
      </c>
      <c r="E225" s="493">
        <f>E224*波及効果シート!$D$72</f>
        <v>0</v>
      </c>
      <c r="F225" s="493">
        <f>F224*波及効果シート!$D$72</f>
        <v>0</v>
      </c>
      <c r="G225" s="493">
        <f>G224*波及効果シート!$D$72</f>
        <v>0</v>
      </c>
      <c r="H225" s="493">
        <f>H224*波及効果シート!$D$72</f>
        <v>0</v>
      </c>
      <c r="I225" s="493">
        <f>I224*波及効果シート!$D$72</f>
        <v>0</v>
      </c>
      <c r="J225" s="493">
        <f>J224*波及効果シート!$D$72</f>
        <v>0</v>
      </c>
      <c r="K225" s="493">
        <f>K224*波及効果シート!$D$72</f>
        <v>0</v>
      </c>
      <c r="L225" s="493">
        <f>L224*波及効果シート!$D$72</f>
        <v>0</v>
      </c>
      <c r="M225" s="493">
        <f>M224*波及効果シート!$D$72</f>
        <v>0</v>
      </c>
      <c r="N225" s="493">
        <f>N224*波及効果シート!$D$72</f>
        <v>0</v>
      </c>
      <c r="O225" s="493">
        <f>O224*波及効果シート!$D$72</f>
        <v>0</v>
      </c>
      <c r="P225" s="493">
        <f>P224*波及効果シート!$D$72</f>
        <v>0</v>
      </c>
      <c r="Q225" s="493">
        <f>Q224*波及効果シート!$D$72</f>
        <v>0</v>
      </c>
      <c r="R225" s="493">
        <f>R224*波及効果シート!$D$72</f>
        <v>0</v>
      </c>
      <c r="S225" s="493">
        <f>S224*波及効果シート!$D$72</f>
        <v>0</v>
      </c>
      <c r="T225" s="493">
        <f>T224*波及効果シート!$D$72</f>
        <v>0</v>
      </c>
      <c r="U225" s="493">
        <f>U224*波及効果シート!$D$72</f>
        <v>0</v>
      </c>
      <c r="V225" s="493">
        <f>V224*波及効果シート!$D$72</f>
        <v>0</v>
      </c>
      <c r="W225" s="493">
        <f>W224*波及効果シート!$D$72</f>
        <v>0</v>
      </c>
      <c r="X225" s="493">
        <f>X224*波及効果シート!$D$72</f>
        <v>0</v>
      </c>
      <c r="Y225" s="493">
        <f>Y224*波及効果シート!$D$72</f>
        <v>0</v>
      </c>
      <c r="Z225" s="493">
        <f>Z224*波及効果シート!$D$72</f>
        <v>0</v>
      </c>
      <c r="AA225" s="493">
        <f>AA224*波及効果シート!$D$72</f>
        <v>0</v>
      </c>
      <c r="AB225" s="493">
        <f>AB224*波及効果シート!$D$72</f>
        <v>0</v>
      </c>
      <c r="AC225" s="493">
        <f>AC224*波及効果シート!$D$72</f>
        <v>0</v>
      </c>
      <c r="AD225" s="493">
        <f>AD224*波及効果シート!$D$72</f>
        <v>0</v>
      </c>
      <c r="AE225" s="493">
        <f>AE224*波及効果シート!$D$72</f>
        <v>0</v>
      </c>
      <c r="AF225" s="493">
        <f>AF224*波及効果シート!$D$72</f>
        <v>0</v>
      </c>
      <c r="AG225" s="493">
        <f>AG224*波及効果シート!$D$72</f>
        <v>0</v>
      </c>
      <c r="AH225" s="493">
        <f>AH224*波及効果シート!$D$72</f>
        <v>0</v>
      </c>
      <c r="AI225" s="535">
        <f t="shared" ref="AI225:AI226" si="186">SUM(D225:N225)</f>
        <v>0</v>
      </c>
      <c r="AJ225" s="535">
        <f t="shared" ref="AJ225:AJ226" si="187">SUM(D225:X225)</f>
        <v>0</v>
      </c>
      <c r="AK225" s="497">
        <f t="shared" ref="AK225:AK226" si="188">SUM(D225:AH225)</f>
        <v>0</v>
      </c>
    </row>
    <row r="226" spans="1:37" ht="11.5" x14ac:dyDescent="0.25">
      <c r="A226" s="533" t="str">
        <f>A223&amp;B226</f>
        <v>0消費税（市町村）</v>
      </c>
      <c r="B226" s="425" t="s">
        <v>1156</v>
      </c>
      <c r="C226" s="449" t="s">
        <v>33</v>
      </c>
      <c r="D226" s="493">
        <f>D224*波及効果シート!$D$74</f>
        <v>0</v>
      </c>
      <c r="E226" s="493">
        <f>E224*波及効果シート!$D$74</f>
        <v>0</v>
      </c>
      <c r="F226" s="493">
        <f>F224*波及効果シート!$D$74</f>
        <v>0</v>
      </c>
      <c r="G226" s="493">
        <f>G224*波及効果シート!$D$74</f>
        <v>0</v>
      </c>
      <c r="H226" s="493">
        <f>H224*波及効果シート!$D$74</f>
        <v>0</v>
      </c>
      <c r="I226" s="493">
        <f>I224*波及効果シート!$D$74</f>
        <v>0</v>
      </c>
      <c r="J226" s="493">
        <f>J224*波及効果シート!$D$74</f>
        <v>0</v>
      </c>
      <c r="K226" s="493">
        <f>K224*波及効果シート!$D$74</f>
        <v>0</v>
      </c>
      <c r="L226" s="493">
        <f>L224*波及効果シート!$D$74</f>
        <v>0</v>
      </c>
      <c r="M226" s="493">
        <f>M224*波及効果シート!$D$74</f>
        <v>0</v>
      </c>
      <c r="N226" s="493">
        <f>N224*波及効果シート!$D$74</f>
        <v>0</v>
      </c>
      <c r="O226" s="493">
        <f>O224*波及効果シート!$D$74</f>
        <v>0</v>
      </c>
      <c r="P226" s="493">
        <f>P224*波及効果シート!$D$74</f>
        <v>0</v>
      </c>
      <c r="Q226" s="493">
        <f>Q224*波及効果シート!$D$74</f>
        <v>0</v>
      </c>
      <c r="R226" s="493">
        <f>R224*波及効果シート!$D$74</f>
        <v>0</v>
      </c>
      <c r="S226" s="493">
        <f>S224*波及効果シート!$D$74</f>
        <v>0</v>
      </c>
      <c r="T226" s="493">
        <f>T224*波及効果シート!$D$74</f>
        <v>0</v>
      </c>
      <c r="U226" s="493">
        <f>U224*波及効果シート!$D$74</f>
        <v>0</v>
      </c>
      <c r="V226" s="493">
        <f>V224*波及効果シート!$D$74</f>
        <v>0</v>
      </c>
      <c r="W226" s="493">
        <f>W224*波及効果シート!$D$74</f>
        <v>0</v>
      </c>
      <c r="X226" s="493">
        <f>X224*波及効果シート!$D$74</f>
        <v>0</v>
      </c>
      <c r="Y226" s="493">
        <f>Y224*波及効果シート!$D$74</f>
        <v>0</v>
      </c>
      <c r="Z226" s="493">
        <f>Z224*波及効果シート!$D$74</f>
        <v>0</v>
      </c>
      <c r="AA226" s="493">
        <f>AA224*波及効果シート!$D$74</f>
        <v>0</v>
      </c>
      <c r="AB226" s="493">
        <f>AB224*波及効果シート!$D$74</f>
        <v>0</v>
      </c>
      <c r="AC226" s="493">
        <f>AC224*波及効果シート!$D$74</f>
        <v>0</v>
      </c>
      <c r="AD226" s="493">
        <f>AD224*波及効果シート!$D$74</f>
        <v>0</v>
      </c>
      <c r="AE226" s="493">
        <f>AE224*波及効果シート!$D$74</f>
        <v>0</v>
      </c>
      <c r="AF226" s="493">
        <f>AF224*波及効果シート!$D$74</f>
        <v>0</v>
      </c>
      <c r="AG226" s="493">
        <f>AG224*波及効果シート!$D$74</f>
        <v>0</v>
      </c>
      <c r="AH226" s="493">
        <f>AH224*波及効果シート!$D$74</f>
        <v>0</v>
      </c>
      <c r="AI226" s="535">
        <f t="shared" si="186"/>
        <v>0</v>
      </c>
      <c r="AJ226" s="535">
        <f t="shared" si="187"/>
        <v>0</v>
      </c>
      <c r="AK226" s="497">
        <f t="shared" si="188"/>
        <v>0</v>
      </c>
    </row>
    <row r="227" spans="1:37" ht="11.5" x14ac:dyDescent="0.25">
      <c r="A227" s="533" t="str">
        <f>A223&amp;B227</f>
        <v>0所得税（国税）</v>
      </c>
      <c r="B227" s="425" t="s">
        <v>577</v>
      </c>
      <c r="C227" s="449" t="s">
        <v>33</v>
      </c>
      <c r="D227" s="493">
        <f>D224*地域経済性分析・初期条件!$P$23</f>
        <v>0</v>
      </c>
      <c r="E227" s="493">
        <f>E224*地域経済性分析・初期条件!$P$23</f>
        <v>0</v>
      </c>
      <c r="F227" s="493">
        <f>F224*地域経済性分析・初期条件!$P$23</f>
        <v>0</v>
      </c>
      <c r="G227" s="493">
        <f>G224*地域経済性分析・初期条件!$P$23</f>
        <v>0</v>
      </c>
      <c r="H227" s="493">
        <f>H224*地域経済性分析・初期条件!$P$23</f>
        <v>0</v>
      </c>
      <c r="I227" s="493">
        <f>I224*地域経済性分析・初期条件!$P$23</f>
        <v>0</v>
      </c>
      <c r="J227" s="493">
        <f>J224*地域経済性分析・初期条件!$P$23</f>
        <v>0</v>
      </c>
      <c r="K227" s="493">
        <f>K224*地域経済性分析・初期条件!$P$23</f>
        <v>0</v>
      </c>
      <c r="L227" s="493">
        <f>L224*地域経済性分析・初期条件!$P$23</f>
        <v>0</v>
      </c>
      <c r="M227" s="493">
        <f>M224*地域経済性分析・初期条件!$P$23</f>
        <v>0</v>
      </c>
      <c r="N227" s="493">
        <f>N224*地域経済性分析・初期条件!$P$23</f>
        <v>0</v>
      </c>
      <c r="O227" s="493">
        <f>O224*地域経済性分析・初期条件!$P$23</f>
        <v>0</v>
      </c>
      <c r="P227" s="493">
        <f>P224*地域経済性分析・初期条件!$P$23</f>
        <v>0</v>
      </c>
      <c r="Q227" s="493">
        <f>Q224*地域経済性分析・初期条件!$P$23</f>
        <v>0</v>
      </c>
      <c r="R227" s="493">
        <f>R224*地域経済性分析・初期条件!$P$23</f>
        <v>0</v>
      </c>
      <c r="S227" s="493">
        <f>S224*地域経済性分析・初期条件!$P$23</f>
        <v>0</v>
      </c>
      <c r="T227" s="493">
        <f>T224*地域経済性分析・初期条件!$P$23</f>
        <v>0</v>
      </c>
      <c r="U227" s="493">
        <f>U224*地域経済性分析・初期条件!$P$23</f>
        <v>0</v>
      </c>
      <c r="V227" s="493">
        <f>V224*地域経済性分析・初期条件!$P$23</f>
        <v>0</v>
      </c>
      <c r="W227" s="493">
        <f>W224*地域経済性分析・初期条件!$P$23</f>
        <v>0</v>
      </c>
      <c r="X227" s="493">
        <f>X224*地域経済性分析・初期条件!$P$23</f>
        <v>0</v>
      </c>
      <c r="Y227" s="493">
        <f>Y224*地域経済性分析・初期条件!$P$23</f>
        <v>0</v>
      </c>
      <c r="Z227" s="493">
        <f>Z224*地域経済性分析・初期条件!$P$23</f>
        <v>0</v>
      </c>
      <c r="AA227" s="493">
        <f>AA224*地域経済性分析・初期条件!$P$23</f>
        <v>0</v>
      </c>
      <c r="AB227" s="493">
        <f>AB224*地域経済性分析・初期条件!$P$23</f>
        <v>0</v>
      </c>
      <c r="AC227" s="493">
        <f>AC224*地域経済性分析・初期条件!$P$23</f>
        <v>0</v>
      </c>
      <c r="AD227" s="493">
        <f>AD224*地域経済性分析・初期条件!$P$23</f>
        <v>0</v>
      </c>
      <c r="AE227" s="493">
        <f>AE224*地域経済性分析・初期条件!$P$23</f>
        <v>0</v>
      </c>
      <c r="AF227" s="493">
        <f>AF224*地域経済性分析・初期条件!$P$23</f>
        <v>0</v>
      </c>
      <c r="AG227" s="493">
        <f>AG224*地域経済性分析・初期条件!$P$23</f>
        <v>0</v>
      </c>
      <c r="AH227" s="493">
        <f>AH224*地域経済性分析・初期条件!$P$23</f>
        <v>0</v>
      </c>
      <c r="AI227" s="535">
        <f t="shared" ref="AI227:AI232" si="189">SUM(D227:N227)</f>
        <v>0</v>
      </c>
      <c r="AJ227" s="535">
        <f>SUM(D227:X227)</f>
        <v>0</v>
      </c>
      <c r="AK227" s="497">
        <f>SUM(D227:AH227)</f>
        <v>0</v>
      </c>
    </row>
    <row r="228" spans="1:37" ht="11.5" x14ac:dyDescent="0.25">
      <c r="A228" s="533" t="str">
        <f>A223&amp;B228</f>
        <v>0法人税（国税）</v>
      </c>
      <c r="B228" s="425" t="s">
        <v>576</v>
      </c>
      <c r="C228" s="449" t="s">
        <v>33</v>
      </c>
      <c r="D228" s="493">
        <f>D224*地域経済性分析・初期条件!$Q$23</f>
        <v>0</v>
      </c>
      <c r="E228" s="493">
        <f>E224*地域経済性分析・初期条件!$Q$23</f>
        <v>0</v>
      </c>
      <c r="F228" s="493">
        <f>F224*地域経済性分析・初期条件!$Q$23</f>
        <v>0</v>
      </c>
      <c r="G228" s="493">
        <f>G224*地域経済性分析・初期条件!$Q$23</f>
        <v>0</v>
      </c>
      <c r="H228" s="493">
        <f>H224*地域経済性分析・初期条件!$Q$23</f>
        <v>0</v>
      </c>
      <c r="I228" s="493">
        <f>I224*地域経済性分析・初期条件!$Q$23</f>
        <v>0</v>
      </c>
      <c r="J228" s="493">
        <f>J224*地域経済性分析・初期条件!$Q$23</f>
        <v>0</v>
      </c>
      <c r="K228" s="493">
        <f>K224*地域経済性分析・初期条件!$Q$23</f>
        <v>0</v>
      </c>
      <c r="L228" s="493">
        <f>L224*地域経済性分析・初期条件!$Q$23</f>
        <v>0</v>
      </c>
      <c r="M228" s="493">
        <f>M224*地域経済性分析・初期条件!$Q$23</f>
        <v>0</v>
      </c>
      <c r="N228" s="493">
        <f>N224*地域経済性分析・初期条件!$Q$23</f>
        <v>0</v>
      </c>
      <c r="O228" s="493">
        <f>O224*地域経済性分析・初期条件!$Q$23</f>
        <v>0</v>
      </c>
      <c r="P228" s="493">
        <f>P224*地域経済性分析・初期条件!$Q$23</f>
        <v>0</v>
      </c>
      <c r="Q228" s="493">
        <f>Q224*地域経済性分析・初期条件!$Q$23</f>
        <v>0</v>
      </c>
      <c r="R228" s="493">
        <f>R224*地域経済性分析・初期条件!$Q$23</f>
        <v>0</v>
      </c>
      <c r="S228" s="493">
        <f>S224*地域経済性分析・初期条件!$Q$23</f>
        <v>0</v>
      </c>
      <c r="T228" s="493">
        <f>T224*地域経済性分析・初期条件!$Q$23</f>
        <v>0</v>
      </c>
      <c r="U228" s="493">
        <f>U224*地域経済性分析・初期条件!$Q$23</f>
        <v>0</v>
      </c>
      <c r="V228" s="493">
        <f>V224*地域経済性分析・初期条件!$Q$23</f>
        <v>0</v>
      </c>
      <c r="W228" s="493">
        <f>W224*地域経済性分析・初期条件!$Q$23</f>
        <v>0</v>
      </c>
      <c r="X228" s="493">
        <f>X224*地域経済性分析・初期条件!$Q$23</f>
        <v>0</v>
      </c>
      <c r="Y228" s="493">
        <f>Y224*地域経済性分析・初期条件!$Q$23</f>
        <v>0</v>
      </c>
      <c r="Z228" s="493">
        <f>Z224*地域経済性分析・初期条件!$Q$23</f>
        <v>0</v>
      </c>
      <c r="AA228" s="493">
        <f>AA224*地域経済性分析・初期条件!$Q$23</f>
        <v>0</v>
      </c>
      <c r="AB228" s="493">
        <f>AB224*地域経済性分析・初期条件!$Q$23</f>
        <v>0</v>
      </c>
      <c r="AC228" s="493">
        <f>AC224*地域経済性分析・初期条件!$Q$23</f>
        <v>0</v>
      </c>
      <c r="AD228" s="493">
        <f>AD224*地域経済性分析・初期条件!$Q$23</f>
        <v>0</v>
      </c>
      <c r="AE228" s="493">
        <f>AE224*地域経済性分析・初期条件!$Q$23</f>
        <v>0</v>
      </c>
      <c r="AF228" s="493">
        <f>AF224*地域経済性分析・初期条件!$Q$23</f>
        <v>0</v>
      </c>
      <c r="AG228" s="493">
        <f>AG224*地域経済性分析・初期条件!$Q$23</f>
        <v>0</v>
      </c>
      <c r="AH228" s="493">
        <f>AH224*地域経済性分析・初期条件!$Q$23</f>
        <v>0</v>
      </c>
      <c r="AI228" s="535">
        <f t="shared" si="189"/>
        <v>0</v>
      </c>
      <c r="AJ228" s="535">
        <f>SUM(D228:X228)</f>
        <v>0</v>
      </c>
      <c r="AK228" s="497">
        <f>SUM(D228:AH228)</f>
        <v>0</v>
      </c>
    </row>
    <row r="229" spans="1:37" ht="11.5" x14ac:dyDescent="0.25">
      <c r="A229" s="533" t="str">
        <f>A223&amp;B229</f>
        <v>0従業員の可処分所得（一次）</v>
      </c>
      <c r="B229" s="425" t="s">
        <v>556</v>
      </c>
      <c r="C229" s="448" t="s">
        <v>33</v>
      </c>
      <c r="D229" s="493">
        <f>D224*地域経済性分析・初期条件!$H$23</f>
        <v>0</v>
      </c>
      <c r="E229" s="493">
        <f>E224*地域経済性分析・初期条件!$H$23</f>
        <v>0</v>
      </c>
      <c r="F229" s="463">
        <f>F224*地域経済性分析・初期条件!$H$23</f>
        <v>0</v>
      </c>
      <c r="G229" s="463">
        <f>G224*地域経済性分析・初期条件!$H$23</f>
        <v>0</v>
      </c>
      <c r="H229" s="463">
        <f>H224*地域経済性分析・初期条件!$H$23</f>
        <v>0</v>
      </c>
      <c r="I229" s="463">
        <f>I224*地域経済性分析・初期条件!$H$23</f>
        <v>0</v>
      </c>
      <c r="J229" s="463">
        <f>J224*地域経済性分析・初期条件!$H$23</f>
        <v>0</v>
      </c>
      <c r="K229" s="463">
        <f>K224*地域経済性分析・初期条件!$H$23</f>
        <v>0</v>
      </c>
      <c r="L229" s="463">
        <f>L224*地域経済性分析・初期条件!$H$23</f>
        <v>0</v>
      </c>
      <c r="M229" s="463">
        <f>M224*地域経済性分析・初期条件!$H$23</f>
        <v>0</v>
      </c>
      <c r="N229" s="463">
        <f>N224*地域経済性分析・初期条件!$H$23</f>
        <v>0</v>
      </c>
      <c r="O229" s="463">
        <f>O224*地域経済性分析・初期条件!$H$23</f>
        <v>0</v>
      </c>
      <c r="P229" s="463">
        <f>P224*地域経済性分析・初期条件!$H$23</f>
        <v>0</v>
      </c>
      <c r="Q229" s="463">
        <f>Q224*地域経済性分析・初期条件!$H$23</f>
        <v>0</v>
      </c>
      <c r="R229" s="463">
        <f>R224*地域経済性分析・初期条件!$H$23</f>
        <v>0</v>
      </c>
      <c r="S229" s="463">
        <f>S224*地域経済性分析・初期条件!$H$23</f>
        <v>0</v>
      </c>
      <c r="T229" s="463">
        <f>T224*地域経済性分析・初期条件!$H$23</f>
        <v>0</v>
      </c>
      <c r="U229" s="463">
        <f>U224*地域経済性分析・初期条件!$H$23</f>
        <v>0</v>
      </c>
      <c r="V229" s="463">
        <f>V224*地域経済性分析・初期条件!$H$23</f>
        <v>0</v>
      </c>
      <c r="W229" s="463">
        <f>W224*地域経済性分析・初期条件!$H$23</f>
        <v>0</v>
      </c>
      <c r="X229" s="463">
        <f>X224*地域経済性分析・初期条件!$H$23</f>
        <v>0</v>
      </c>
      <c r="Y229" s="463">
        <f>Y224*地域経済性分析・初期条件!$H$23</f>
        <v>0</v>
      </c>
      <c r="Z229" s="463">
        <f>Z224*地域経済性分析・初期条件!$H$23</f>
        <v>0</v>
      </c>
      <c r="AA229" s="463">
        <f>AA224*地域経済性分析・初期条件!$H$23</f>
        <v>0</v>
      </c>
      <c r="AB229" s="463">
        <f>AB224*地域経済性分析・初期条件!$H$23</f>
        <v>0</v>
      </c>
      <c r="AC229" s="463">
        <f>AC224*地域経済性分析・初期条件!$H$23</f>
        <v>0</v>
      </c>
      <c r="AD229" s="463">
        <f>AD224*地域経済性分析・初期条件!$H$23</f>
        <v>0</v>
      </c>
      <c r="AE229" s="463">
        <f>AE224*地域経済性分析・初期条件!$H$23</f>
        <v>0</v>
      </c>
      <c r="AF229" s="463">
        <f>AF224*地域経済性分析・初期条件!$H$23</f>
        <v>0</v>
      </c>
      <c r="AG229" s="463">
        <f>AG224*地域経済性分析・初期条件!$H$23</f>
        <v>0</v>
      </c>
      <c r="AH229" s="463">
        <f>AH224*地域経済性分析・初期条件!$H$23</f>
        <v>0</v>
      </c>
      <c r="AI229" s="535">
        <f t="shared" si="189"/>
        <v>0</v>
      </c>
      <c r="AJ229" s="535">
        <f t="shared" ref="AJ229:AJ236" si="190">SUM(D229:X229)</f>
        <v>0</v>
      </c>
      <c r="AK229" s="497">
        <f t="shared" ref="AK229:AK236" si="191">SUM(D229:AH229)</f>
        <v>0</v>
      </c>
    </row>
    <row r="230" spans="1:37" ht="11.5" x14ac:dyDescent="0.25">
      <c r="A230" s="533" t="str">
        <f>A223&amp;B230</f>
        <v>0企業の税引後利益（一次）</v>
      </c>
      <c r="B230" s="425" t="s">
        <v>557</v>
      </c>
      <c r="C230" s="448" t="s">
        <v>33</v>
      </c>
      <c r="D230" s="493">
        <f>D224*地域経済性分析・初期条件!$I$23</f>
        <v>0</v>
      </c>
      <c r="E230" s="493">
        <f>E224*地域経済性分析・初期条件!$I$23</f>
        <v>0</v>
      </c>
      <c r="F230" s="463">
        <f>F224*地域経済性分析・初期条件!$I$23</f>
        <v>0</v>
      </c>
      <c r="G230" s="463">
        <f>G224*地域経済性分析・初期条件!$I$23</f>
        <v>0</v>
      </c>
      <c r="H230" s="463">
        <f>H224*地域経済性分析・初期条件!$I$23</f>
        <v>0</v>
      </c>
      <c r="I230" s="463">
        <f>I224*地域経済性分析・初期条件!$I$23</f>
        <v>0</v>
      </c>
      <c r="J230" s="463">
        <f>J224*地域経済性分析・初期条件!$I$23</f>
        <v>0</v>
      </c>
      <c r="K230" s="463">
        <f>K224*地域経済性分析・初期条件!$I$23</f>
        <v>0</v>
      </c>
      <c r="L230" s="463">
        <f>L224*地域経済性分析・初期条件!$I$23</f>
        <v>0</v>
      </c>
      <c r="M230" s="463">
        <f>M224*地域経済性分析・初期条件!$I$23</f>
        <v>0</v>
      </c>
      <c r="N230" s="463">
        <f>N224*地域経済性分析・初期条件!$I$23</f>
        <v>0</v>
      </c>
      <c r="O230" s="463">
        <f>O224*地域経済性分析・初期条件!$I$23</f>
        <v>0</v>
      </c>
      <c r="P230" s="463">
        <f>P224*地域経済性分析・初期条件!$I$23</f>
        <v>0</v>
      </c>
      <c r="Q230" s="463">
        <f>Q224*地域経済性分析・初期条件!$I$23</f>
        <v>0</v>
      </c>
      <c r="R230" s="463">
        <f>R224*地域経済性分析・初期条件!$I$23</f>
        <v>0</v>
      </c>
      <c r="S230" s="463">
        <f>S224*地域経済性分析・初期条件!$I$23</f>
        <v>0</v>
      </c>
      <c r="T230" s="463">
        <f>T224*地域経済性分析・初期条件!$I$23</f>
        <v>0</v>
      </c>
      <c r="U230" s="463">
        <f>U224*地域経済性分析・初期条件!$I$23</f>
        <v>0</v>
      </c>
      <c r="V230" s="463">
        <f>V224*地域経済性分析・初期条件!$I$23</f>
        <v>0</v>
      </c>
      <c r="W230" s="463">
        <f>W224*地域経済性分析・初期条件!$I$23</f>
        <v>0</v>
      </c>
      <c r="X230" s="463">
        <f>X224*地域経済性分析・初期条件!$I$23</f>
        <v>0</v>
      </c>
      <c r="Y230" s="463">
        <f>Y224*地域経済性分析・初期条件!$I$23</f>
        <v>0</v>
      </c>
      <c r="Z230" s="463">
        <f>Z224*地域経済性分析・初期条件!$I$23</f>
        <v>0</v>
      </c>
      <c r="AA230" s="463">
        <f>AA224*地域経済性分析・初期条件!$I$23</f>
        <v>0</v>
      </c>
      <c r="AB230" s="463">
        <f>AB224*地域経済性分析・初期条件!$I$23</f>
        <v>0</v>
      </c>
      <c r="AC230" s="463">
        <f>AC224*地域経済性分析・初期条件!$I$23</f>
        <v>0</v>
      </c>
      <c r="AD230" s="463">
        <f>AD224*地域経済性分析・初期条件!$I$23</f>
        <v>0</v>
      </c>
      <c r="AE230" s="463">
        <f>AE224*地域経済性分析・初期条件!$I$23</f>
        <v>0</v>
      </c>
      <c r="AF230" s="463">
        <f>AF224*地域経済性分析・初期条件!$I$23</f>
        <v>0</v>
      </c>
      <c r="AG230" s="463">
        <f>AG224*地域経済性分析・初期条件!$I$23</f>
        <v>0</v>
      </c>
      <c r="AH230" s="463">
        <f>AH224*地域経済性分析・初期条件!$I$23</f>
        <v>0</v>
      </c>
      <c r="AI230" s="535">
        <f t="shared" si="189"/>
        <v>0</v>
      </c>
      <c r="AJ230" s="535">
        <f t="shared" si="190"/>
        <v>0</v>
      </c>
      <c r="AK230" s="497">
        <f t="shared" si="191"/>
        <v>0</v>
      </c>
    </row>
    <row r="231" spans="1:37" ht="11.5" x14ac:dyDescent="0.25">
      <c r="A231" s="533" t="str">
        <f>A223&amp;B231</f>
        <v>0都道府県税収（一次）</v>
      </c>
      <c r="B231" s="425" t="s">
        <v>558</v>
      </c>
      <c r="C231" s="448" t="s">
        <v>33</v>
      </c>
      <c r="D231" s="493">
        <f>D224*地域経済性分析・初期条件!$J$23</f>
        <v>0</v>
      </c>
      <c r="E231" s="493">
        <f>E224*地域経済性分析・初期条件!$J$23</f>
        <v>0</v>
      </c>
      <c r="F231" s="463">
        <f>F224*地域経済性分析・初期条件!$J$23</f>
        <v>0</v>
      </c>
      <c r="G231" s="463">
        <f>G224*地域経済性分析・初期条件!$J$23</f>
        <v>0</v>
      </c>
      <c r="H231" s="463">
        <f>H224*地域経済性分析・初期条件!$J$23</f>
        <v>0</v>
      </c>
      <c r="I231" s="463">
        <f>I224*地域経済性分析・初期条件!$J$23</f>
        <v>0</v>
      </c>
      <c r="J231" s="463">
        <f>J224*地域経済性分析・初期条件!$J$23</f>
        <v>0</v>
      </c>
      <c r="K231" s="463">
        <f>K224*地域経済性分析・初期条件!$J$23</f>
        <v>0</v>
      </c>
      <c r="L231" s="463">
        <f>L224*地域経済性分析・初期条件!$J$23</f>
        <v>0</v>
      </c>
      <c r="M231" s="463">
        <f>M224*地域経済性分析・初期条件!$J$23</f>
        <v>0</v>
      </c>
      <c r="N231" s="463">
        <f>N224*地域経済性分析・初期条件!$J$23</f>
        <v>0</v>
      </c>
      <c r="O231" s="463">
        <f>O224*地域経済性分析・初期条件!$J$23</f>
        <v>0</v>
      </c>
      <c r="P231" s="463">
        <f>P224*地域経済性分析・初期条件!$J$23</f>
        <v>0</v>
      </c>
      <c r="Q231" s="463">
        <f>Q224*地域経済性分析・初期条件!$J$23</f>
        <v>0</v>
      </c>
      <c r="R231" s="463">
        <f>R224*地域経済性分析・初期条件!$J$23</f>
        <v>0</v>
      </c>
      <c r="S231" s="463">
        <f>S224*地域経済性分析・初期条件!$J$23</f>
        <v>0</v>
      </c>
      <c r="T231" s="463">
        <f>T224*地域経済性分析・初期条件!$J$23</f>
        <v>0</v>
      </c>
      <c r="U231" s="463">
        <f>U224*地域経済性分析・初期条件!$J$23</f>
        <v>0</v>
      </c>
      <c r="V231" s="463">
        <f>V224*地域経済性分析・初期条件!$J$23</f>
        <v>0</v>
      </c>
      <c r="W231" s="463">
        <f>W224*地域経済性分析・初期条件!$J$23</f>
        <v>0</v>
      </c>
      <c r="X231" s="463">
        <f>X224*地域経済性分析・初期条件!$J$23</f>
        <v>0</v>
      </c>
      <c r="Y231" s="463">
        <f>Y224*地域経済性分析・初期条件!$J$23</f>
        <v>0</v>
      </c>
      <c r="Z231" s="463">
        <f>Z224*地域経済性分析・初期条件!$J$23</f>
        <v>0</v>
      </c>
      <c r="AA231" s="463">
        <f>AA224*地域経済性分析・初期条件!$J$23</f>
        <v>0</v>
      </c>
      <c r="AB231" s="463">
        <f>AB224*地域経済性分析・初期条件!$J$23</f>
        <v>0</v>
      </c>
      <c r="AC231" s="463">
        <f>AC224*地域経済性分析・初期条件!$J$23</f>
        <v>0</v>
      </c>
      <c r="AD231" s="463">
        <f>AD224*地域経済性分析・初期条件!$J$23</f>
        <v>0</v>
      </c>
      <c r="AE231" s="463">
        <f>AE224*地域経済性分析・初期条件!$J$23</f>
        <v>0</v>
      </c>
      <c r="AF231" s="463">
        <f>AF224*地域経済性分析・初期条件!$J$23</f>
        <v>0</v>
      </c>
      <c r="AG231" s="463">
        <f>AG224*地域経済性分析・初期条件!$J$23</f>
        <v>0</v>
      </c>
      <c r="AH231" s="463">
        <f>AH224*地域経済性分析・初期条件!$J$23</f>
        <v>0</v>
      </c>
      <c r="AI231" s="535">
        <f t="shared" si="189"/>
        <v>0</v>
      </c>
      <c r="AJ231" s="535">
        <f t="shared" si="190"/>
        <v>0</v>
      </c>
      <c r="AK231" s="497">
        <f t="shared" si="191"/>
        <v>0</v>
      </c>
    </row>
    <row r="232" spans="1:37" ht="11.5" x14ac:dyDescent="0.25">
      <c r="A232" s="533" t="str">
        <f>A223&amp;B232</f>
        <v>0市町村税収（一次）</v>
      </c>
      <c r="B232" s="425" t="s">
        <v>559</v>
      </c>
      <c r="C232" s="449" t="s">
        <v>33</v>
      </c>
      <c r="D232" s="493">
        <f>D224*地域経済性分析・初期条件!$K$23</f>
        <v>0</v>
      </c>
      <c r="E232" s="463">
        <f>E224*地域経済性分析・初期条件!$K$23</f>
        <v>0</v>
      </c>
      <c r="F232" s="463">
        <f>F224*地域経済性分析・初期条件!$K$23</f>
        <v>0</v>
      </c>
      <c r="G232" s="463">
        <f>G224*地域経済性分析・初期条件!$K$23</f>
        <v>0</v>
      </c>
      <c r="H232" s="463">
        <f>H224*地域経済性分析・初期条件!$K$23</f>
        <v>0</v>
      </c>
      <c r="I232" s="463">
        <f>I224*地域経済性分析・初期条件!$K$23</f>
        <v>0</v>
      </c>
      <c r="J232" s="463">
        <f>J224*地域経済性分析・初期条件!$K$23</f>
        <v>0</v>
      </c>
      <c r="K232" s="463">
        <f>K224*地域経済性分析・初期条件!$K$23</f>
        <v>0</v>
      </c>
      <c r="L232" s="463">
        <f>L224*地域経済性分析・初期条件!$K$23</f>
        <v>0</v>
      </c>
      <c r="M232" s="463">
        <f>M224*地域経済性分析・初期条件!$K$23</f>
        <v>0</v>
      </c>
      <c r="N232" s="463">
        <f>N224*地域経済性分析・初期条件!$K$23</f>
        <v>0</v>
      </c>
      <c r="O232" s="463">
        <f>O224*地域経済性分析・初期条件!$K$23</f>
        <v>0</v>
      </c>
      <c r="P232" s="463">
        <f>P224*地域経済性分析・初期条件!$K$23</f>
        <v>0</v>
      </c>
      <c r="Q232" s="463">
        <f>Q224*地域経済性分析・初期条件!$K$23</f>
        <v>0</v>
      </c>
      <c r="R232" s="463">
        <f>R224*地域経済性分析・初期条件!$K$23</f>
        <v>0</v>
      </c>
      <c r="S232" s="463">
        <f>S224*地域経済性分析・初期条件!$K$23</f>
        <v>0</v>
      </c>
      <c r="T232" s="463">
        <f>T224*地域経済性分析・初期条件!$K$23</f>
        <v>0</v>
      </c>
      <c r="U232" s="463">
        <f>U224*地域経済性分析・初期条件!$K$23</f>
        <v>0</v>
      </c>
      <c r="V232" s="463">
        <f>V224*地域経済性分析・初期条件!$K$23</f>
        <v>0</v>
      </c>
      <c r="W232" s="463">
        <f>W224*地域経済性分析・初期条件!$K$23</f>
        <v>0</v>
      </c>
      <c r="X232" s="463">
        <f>X224*地域経済性分析・初期条件!$K$23</f>
        <v>0</v>
      </c>
      <c r="Y232" s="463">
        <f>Y224*地域経済性分析・初期条件!$K$23</f>
        <v>0</v>
      </c>
      <c r="Z232" s="463">
        <f>Z224*地域経済性分析・初期条件!$K$23</f>
        <v>0</v>
      </c>
      <c r="AA232" s="463">
        <f>AA224*地域経済性分析・初期条件!$K$23</f>
        <v>0</v>
      </c>
      <c r="AB232" s="463">
        <f>AB224*地域経済性分析・初期条件!$K$23</f>
        <v>0</v>
      </c>
      <c r="AC232" s="463">
        <f>AC224*地域経済性分析・初期条件!$K$23</f>
        <v>0</v>
      </c>
      <c r="AD232" s="463">
        <f>AD224*地域経済性分析・初期条件!$K$23</f>
        <v>0</v>
      </c>
      <c r="AE232" s="463">
        <f>AE224*地域経済性分析・初期条件!$K$23</f>
        <v>0</v>
      </c>
      <c r="AF232" s="463">
        <f>AF224*地域経済性分析・初期条件!$K$23</f>
        <v>0</v>
      </c>
      <c r="AG232" s="463">
        <f>AG224*地域経済性分析・初期条件!$K$23</f>
        <v>0</v>
      </c>
      <c r="AH232" s="463">
        <f>AH224*地域経済性分析・初期条件!$K$23</f>
        <v>0</v>
      </c>
      <c r="AI232" s="535">
        <f t="shared" si="189"/>
        <v>0</v>
      </c>
      <c r="AJ232" s="535">
        <f t="shared" si="190"/>
        <v>0</v>
      </c>
      <c r="AK232" s="497">
        <f t="shared" si="191"/>
        <v>0</v>
      </c>
    </row>
    <row r="233" spans="1:37" ht="11.5" x14ac:dyDescent="0.25">
      <c r="A233" s="533" t="str">
        <f>A223&amp;B233</f>
        <v>0従業員の可処分所得（二次以降）</v>
      </c>
      <c r="B233" s="425" t="s">
        <v>561</v>
      </c>
      <c r="C233" s="449" t="s">
        <v>33</v>
      </c>
      <c r="D233" s="493">
        <f>D224*地域経済性分析・初期条件!$L$23</f>
        <v>0</v>
      </c>
      <c r="E233" s="493">
        <f>E224*地域経済性分析・初期条件!$L$23</f>
        <v>0</v>
      </c>
      <c r="F233" s="493">
        <f>F224*地域経済性分析・初期条件!$L$23</f>
        <v>0</v>
      </c>
      <c r="G233" s="493">
        <f>G224*地域経済性分析・初期条件!$L$23</f>
        <v>0</v>
      </c>
      <c r="H233" s="493">
        <f>H224*地域経済性分析・初期条件!$L$23</f>
        <v>0</v>
      </c>
      <c r="I233" s="493">
        <f>I224*地域経済性分析・初期条件!$L$23</f>
        <v>0</v>
      </c>
      <c r="J233" s="493">
        <f>J224*地域経済性分析・初期条件!$L$23</f>
        <v>0</v>
      </c>
      <c r="K233" s="493">
        <f>K224*地域経済性分析・初期条件!$L$23</f>
        <v>0</v>
      </c>
      <c r="L233" s="493">
        <f>L224*地域経済性分析・初期条件!$L$23</f>
        <v>0</v>
      </c>
      <c r="M233" s="493">
        <f>M224*地域経済性分析・初期条件!$L$23</f>
        <v>0</v>
      </c>
      <c r="N233" s="493">
        <f>N224*地域経済性分析・初期条件!$L$23</f>
        <v>0</v>
      </c>
      <c r="O233" s="493">
        <f>O224*地域経済性分析・初期条件!$L$23</f>
        <v>0</v>
      </c>
      <c r="P233" s="493">
        <f>P224*地域経済性分析・初期条件!$L$23</f>
        <v>0</v>
      </c>
      <c r="Q233" s="493">
        <f>Q224*地域経済性分析・初期条件!$L$23</f>
        <v>0</v>
      </c>
      <c r="R233" s="493">
        <f>R224*地域経済性分析・初期条件!$L$23</f>
        <v>0</v>
      </c>
      <c r="S233" s="493">
        <f>S224*地域経済性分析・初期条件!$L$23</f>
        <v>0</v>
      </c>
      <c r="T233" s="493">
        <f>T224*地域経済性分析・初期条件!$L$23</f>
        <v>0</v>
      </c>
      <c r="U233" s="493">
        <f>U224*地域経済性分析・初期条件!$L$23</f>
        <v>0</v>
      </c>
      <c r="V233" s="493">
        <f>V224*地域経済性分析・初期条件!$L$23</f>
        <v>0</v>
      </c>
      <c r="W233" s="493">
        <f>W224*地域経済性分析・初期条件!$L$23</f>
        <v>0</v>
      </c>
      <c r="X233" s="493">
        <f>X224*地域経済性分析・初期条件!$L$23</f>
        <v>0</v>
      </c>
      <c r="Y233" s="493">
        <f>Y224*地域経済性分析・初期条件!$L$23</f>
        <v>0</v>
      </c>
      <c r="Z233" s="493">
        <f>Z224*地域経済性分析・初期条件!$L$23</f>
        <v>0</v>
      </c>
      <c r="AA233" s="493">
        <f>AA224*地域経済性分析・初期条件!$L$23</f>
        <v>0</v>
      </c>
      <c r="AB233" s="493">
        <f>AB224*地域経済性分析・初期条件!$L$23</f>
        <v>0</v>
      </c>
      <c r="AC233" s="493">
        <f>AC224*地域経済性分析・初期条件!$L$23</f>
        <v>0</v>
      </c>
      <c r="AD233" s="493">
        <f>AD224*地域経済性分析・初期条件!$L$23</f>
        <v>0</v>
      </c>
      <c r="AE233" s="493">
        <f>AE224*地域経済性分析・初期条件!$L$23</f>
        <v>0</v>
      </c>
      <c r="AF233" s="493">
        <f>AF224*地域経済性分析・初期条件!$L$23</f>
        <v>0</v>
      </c>
      <c r="AG233" s="493">
        <f>AG224*地域経済性分析・初期条件!$L$23</f>
        <v>0</v>
      </c>
      <c r="AH233" s="493">
        <f>AH224*地域経済性分析・初期条件!$L$23</f>
        <v>0</v>
      </c>
      <c r="AI233" s="535">
        <f>SUM(D233:N233)</f>
        <v>0</v>
      </c>
      <c r="AJ233" s="535">
        <f t="shared" si="190"/>
        <v>0</v>
      </c>
      <c r="AK233" s="497">
        <f t="shared" si="191"/>
        <v>0</v>
      </c>
    </row>
    <row r="234" spans="1:37" ht="11.5" x14ac:dyDescent="0.25">
      <c r="A234" s="533" t="str">
        <f>A223&amp;B234</f>
        <v>0企業の税引後利益（二次以降）</v>
      </c>
      <c r="B234" s="425" t="s">
        <v>562</v>
      </c>
      <c r="C234" s="449" t="s">
        <v>33</v>
      </c>
      <c r="D234" s="493">
        <f>D224*地域経済性分析・初期条件!$M$23</f>
        <v>0</v>
      </c>
      <c r="E234" s="493">
        <f>E224*地域経済性分析・初期条件!$M$23</f>
        <v>0</v>
      </c>
      <c r="F234" s="493">
        <f>F224*地域経済性分析・初期条件!$M$23</f>
        <v>0</v>
      </c>
      <c r="G234" s="493">
        <f>G224*地域経済性分析・初期条件!$M$23</f>
        <v>0</v>
      </c>
      <c r="H234" s="493">
        <f>H224*地域経済性分析・初期条件!$M$23</f>
        <v>0</v>
      </c>
      <c r="I234" s="493">
        <f>I224*地域経済性分析・初期条件!$M$23</f>
        <v>0</v>
      </c>
      <c r="J234" s="493">
        <f>J224*地域経済性分析・初期条件!$M$23</f>
        <v>0</v>
      </c>
      <c r="K234" s="493">
        <f>K224*地域経済性分析・初期条件!$M$23</f>
        <v>0</v>
      </c>
      <c r="L234" s="493">
        <f>L224*地域経済性分析・初期条件!$M$23</f>
        <v>0</v>
      </c>
      <c r="M234" s="493">
        <f>M224*地域経済性分析・初期条件!$M$23</f>
        <v>0</v>
      </c>
      <c r="N234" s="493">
        <f>N224*地域経済性分析・初期条件!$M$23</f>
        <v>0</v>
      </c>
      <c r="O234" s="493">
        <f>O224*地域経済性分析・初期条件!$M$23</f>
        <v>0</v>
      </c>
      <c r="P234" s="493">
        <f>P224*地域経済性分析・初期条件!$M$23</f>
        <v>0</v>
      </c>
      <c r="Q234" s="493">
        <f>Q224*地域経済性分析・初期条件!$M$23</f>
        <v>0</v>
      </c>
      <c r="R234" s="493">
        <f>R224*地域経済性分析・初期条件!$M$23</f>
        <v>0</v>
      </c>
      <c r="S234" s="493">
        <f>S224*地域経済性分析・初期条件!$M$23</f>
        <v>0</v>
      </c>
      <c r="T234" s="493">
        <f>T224*地域経済性分析・初期条件!$M$23</f>
        <v>0</v>
      </c>
      <c r="U234" s="493">
        <f>U224*地域経済性分析・初期条件!$M$23</f>
        <v>0</v>
      </c>
      <c r="V234" s="493">
        <f>V224*地域経済性分析・初期条件!$M$23</f>
        <v>0</v>
      </c>
      <c r="W234" s="493">
        <f>W224*地域経済性分析・初期条件!$M$23</f>
        <v>0</v>
      </c>
      <c r="X234" s="493">
        <f>X224*地域経済性分析・初期条件!$M$23</f>
        <v>0</v>
      </c>
      <c r="Y234" s="493">
        <f>Y224*地域経済性分析・初期条件!$M$23</f>
        <v>0</v>
      </c>
      <c r="Z234" s="493">
        <f>Z224*地域経済性分析・初期条件!$M$23</f>
        <v>0</v>
      </c>
      <c r="AA234" s="493">
        <f>AA224*地域経済性分析・初期条件!$M$23</f>
        <v>0</v>
      </c>
      <c r="AB234" s="493">
        <f>AB224*地域経済性分析・初期条件!$M$23</f>
        <v>0</v>
      </c>
      <c r="AC234" s="493">
        <f>AC224*地域経済性分析・初期条件!$M$23</f>
        <v>0</v>
      </c>
      <c r="AD234" s="493">
        <f>AD224*地域経済性分析・初期条件!$M$23</f>
        <v>0</v>
      </c>
      <c r="AE234" s="493">
        <f>AE224*地域経済性分析・初期条件!$M$23</f>
        <v>0</v>
      </c>
      <c r="AF234" s="493">
        <f>AF224*地域経済性分析・初期条件!$M$23</f>
        <v>0</v>
      </c>
      <c r="AG234" s="493">
        <f>AG224*地域経済性分析・初期条件!$M$23</f>
        <v>0</v>
      </c>
      <c r="AH234" s="493">
        <f>AH224*地域経済性分析・初期条件!$M$23</f>
        <v>0</v>
      </c>
      <c r="AI234" s="535">
        <f>SUM(D234:N234)</f>
        <v>0</v>
      </c>
      <c r="AJ234" s="535">
        <f t="shared" si="190"/>
        <v>0</v>
      </c>
      <c r="AK234" s="497">
        <f t="shared" si="191"/>
        <v>0</v>
      </c>
    </row>
    <row r="235" spans="1:37" ht="11.5" x14ac:dyDescent="0.25">
      <c r="A235" s="533" t="str">
        <f>A223&amp;B235</f>
        <v>0都道府県税収（二次以降）</v>
      </c>
      <c r="B235" s="425" t="s">
        <v>563</v>
      </c>
      <c r="C235" s="449" t="s">
        <v>33</v>
      </c>
      <c r="D235" s="493">
        <f>D224*地域経済性分析・初期条件!$N$23</f>
        <v>0</v>
      </c>
      <c r="E235" s="493">
        <f>E224*地域経済性分析・初期条件!$N$23</f>
        <v>0</v>
      </c>
      <c r="F235" s="493">
        <f>F224*地域経済性分析・初期条件!$N$23</f>
        <v>0</v>
      </c>
      <c r="G235" s="493">
        <f>G224*地域経済性分析・初期条件!$N$23</f>
        <v>0</v>
      </c>
      <c r="H235" s="493">
        <f>H224*地域経済性分析・初期条件!$N$23</f>
        <v>0</v>
      </c>
      <c r="I235" s="493">
        <f>I224*地域経済性分析・初期条件!$N$23</f>
        <v>0</v>
      </c>
      <c r="J235" s="493">
        <f>J224*地域経済性分析・初期条件!$N$23</f>
        <v>0</v>
      </c>
      <c r="K235" s="493">
        <f>K224*地域経済性分析・初期条件!$N$23</f>
        <v>0</v>
      </c>
      <c r="L235" s="493">
        <f>L224*地域経済性分析・初期条件!$N$23</f>
        <v>0</v>
      </c>
      <c r="M235" s="493">
        <f>M224*地域経済性分析・初期条件!$N$23</f>
        <v>0</v>
      </c>
      <c r="N235" s="493">
        <f>N224*地域経済性分析・初期条件!$N$23</f>
        <v>0</v>
      </c>
      <c r="O235" s="493">
        <f>O224*地域経済性分析・初期条件!$N$23</f>
        <v>0</v>
      </c>
      <c r="P235" s="493">
        <f>P224*地域経済性分析・初期条件!$N$23</f>
        <v>0</v>
      </c>
      <c r="Q235" s="493">
        <f>Q224*地域経済性分析・初期条件!$N$23</f>
        <v>0</v>
      </c>
      <c r="R235" s="493">
        <f>R224*地域経済性分析・初期条件!$N$23</f>
        <v>0</v>
      </c>
      <c r="S235" s="493">
        <f>S224*地域経済性分析・初期条件!$N$23</f>
        <v>0</v>
      </c>
      <c r="T235" s="493">
        <f>T224*地域経済性分析・初期条件!$N$23</f>
        <v>0</v>
      </c>
      <c r="U235" s="493">
        <f>U224*地域経済性分析・初期条件!$N$23</f>
        <v>0</v>
      </c>
      <c r="V235" s="493">
        <f>V224*地域経済性分析・初期条件!$N$23</f>
        <v>0</v>
      </c>
      <c r="W235" s="493">
        <f>W224*地域経済性分析・初期条件!$N$23</f>
        <v>0</v>
      </c>
      <c r="X235" s="493">
        <f>X224*地域経済性分析・初期条件!$N$23</f>
        <v>0</v>
      </c>
      <c r="Y235" s="493">
        <f>Y224*地域経済性分析・初期条件!$N$23</f>
        <v>0</v>
      </c>
      <c r="Z235" s="493">
        <f>Z224*地域経済性分析・初期条件!$N$23</f>
        <v>0</v>
      </c>
      <c r="AA235" s="493">
        <f>AA224*地域経済性分析・初期条件!$N$23</f>
        <v>0</v>
      </c>
      <c r="AB235" s="493">
        <f>AB224*地域経済性分析・初期条件!$N$23</f>
        <v>0</v>
      </c>
      <c r="AC235" s="493">
        <f>AC224*地域経済性分析・初期条件!$N$23</f>
        <v>0</v>
      </c>
      <c r="AD235" s="493">
        <f>AD224*地域経済性分析・初期条件!$N$23</f>
        <v>0</v>
      </c>
      <c r="AE235" s="493">
        <f>AE224*地域経済性分析・初期条件!$N$23</f>
        <v>0</v>
      </c>
      <c r="AF235" s="493">
        <f>AF224*地域経済性分析・初期条件!$N$23</f>
        <v>0</v>
      </c>
      <c r="AG235" s="493">
        <f>AG224*地域経済性分析・初期条件!$N$23</f>
        <v>0</v>
      </c>
      <c r="AH235" s="493">
        <f>AH224*地域経済性分析・初期条件!$N$23</f>
        <v>0</v>
      </c>
      <c r="AI235" s="535">
        <f>SUM(D235:N235)</f>
        <v>0</v>
      </c>
      <c r="AJ235" s="535">
        <f t="shared" si="190"/>
        <v>0</v>
      </c>
      <c r="AK235" s="497">
        <f t="shared" si="191"/>
        <v>0</v>
      </c>
    </row>
    <row r="236" spans="1:37" ht="12" thickBot="1" x14ac:dyDescent="0.3">
      <c r="A236" s="684" t="str">
        <f>A223&amp;B236</f>
        <v>0市町村税収（二次以降）</v>
      </c>
      <c r="B236" s="685" t="s">
        <v>564</v>
      </c>
      <c r="C236" s="686" t="s">
        <v>33</v>
      </c>
      <c r="D236" s="687">
        <f>D224*地域経済性分析・初期条件!$O$23</f>
        <v>0</v>
      </c>
      <c r="E236" s="687">
        <f>E224*地域経済性分析・初期条件!$O$23</f>
        <v>0</v>
      </c>
      <c r="F236" s="687">
        <f>F224*地域経済性分析・初期条件!$O$23</f>
        <v>0</v>
      </c>
      <c r="G236" s="687">
        <f>G224*地域経済性分析・初期条件!$O$23</f>
        <v>0</v>
      </c>
      <c r="H236" s="687">
        <f>H224*地域経済性分析・初期条件!$O$23</f>
        <v>0</v>
      </c>
      <c r="I236" s="687">
        <f>I224*地域経済性分析・初期条件!$O$23</f>
        <v>0</v>
      </c>
      <c r="J236" s="687">
        <f>J224*地域経済性分析・初期条件!$O$23</f>
        <v>0</v>
      </c>
      <c r="K236" s="687">
        <f>K224*地域経済性分析・初期条件!$O$23</f>
        <v>0</v>
      </c>
      <c r="L236" s="687">
        <f>L224*地域経済性分析・初期条件!$O$23</f>
        <v>0</v>
      </c>
      <c r="M236" s="687">
        <f>M224*地域経済性分析・初期条件!$O$23</f>
        <v>0</v>
      </c>
      <c r="N236" s="687">
        <f>N224*地域経済性分析・初期条件!$O$23</f>
        <v>0</v>
      </c>
      <c r="O236" s="687">
        <f>O224*地域経済性分析・初期条件!$O$23</f>
        <v>0</v>
      </c>
      <c r="P236" s="687">
        <f>P224*地域経済性分析・初期条件!$O$23</f>
        <v>0</v>
      </c>
      <c r="Q236" s="687">
        <f>Q224*地域経済性分析・初期条件!$O$23</f>
        <v>0</v>
      </c>
      <c r="R236" s="687">
        <f>R224*地域経済性分析・初期条件!$O$23</f>
        <v>0</v>
      </c>
      <c r="S236" s="687">
        <f>S224*地域経済性分析・初期条件!$O$23</f>
        <v>0</v>
      </c>
      <c r="T236" s="687">
        <f>T224*地域経済性分析・初期条件!$O$23</f>
        <v>0</v>
      </c>
      <c r="U236" s="687">
        <f>U224*地域経済性分析・初期条件!$O$23</f>
        <v>0</v>
      </c>
      <c r="V236" s="687">
        <f>V224*地域経済性分析・初期条件!$O$23</f>
        <v>0</v>
      </c>
      <c r="W236" s="687">
        <f>W224*地域経済性分析・初期条件!$O$23</f>
        <v>0</v>
      </c>
      <c r="X236" s="687">
        <f>X224*地域経済性分析・初期条件!$O$23</f>
        <v>0</v>
      </c>
      <c r="Y236" s="687">
        <f>Y224*地域経済性分析・初期条件!$O$23</f>
        <v>0</v>
      </c>
      <c r="Z236" s="687">
        <f>Z224*地域経済性分析・初期条件!$O$23</f>
        <v>0</v>
      </c>
      <c r="AA236" s="687">
        <f>AA224*地域経済性分析・初期条件!$O$23</f>
        <v>0</v>
      </c>
      <c r="AB236" s="687">
        <f>AB224*地域経済性分析・初期条件!$O$23</f>
        <v>0</v>
      </c>
      <c r="AC236" s="687">
        <f>AC224*地域経済性分析・初期条件!$O$23</f>
        <v>0</v>
      </c>
      <c r="AD236" s="687">
        <f>AD224*地域経済性分析・初期条件!$O$23</f>
        <v>0</v>
      </c>
      <c r="AE236" s="687">
        <f>AE224*地域経済性分析・初期条件!$O$23</f>
        <v>0</v>
      </c>
      <c r="AF236" s="687">
        <f>AF224*地域経済性分析・初期条件!$O$23</f>
        <v>0</v>
      </c>
      <c r="AG236" s="687">
        <f>AG224*地域経済性分析・初期条件!$O$23</f>
        <v>0</v>
      </c>
      <c r="AH236" s="687">
        <f>AH224*地域経済性分析・初期条件!$O$23</f>
        <v>0</v>
      </c>
      <c r="AI236" s="688">
        <f>SUM(D236:N236)</f>
        <v>0</v>
      </c>
      <c r="AJ236" s="688">
        <f t="shared" si="190"/>
        <v>0</v>
      </c>
      <c r="AK236" s="689">
        <f t="shared" si="191"/>
        <v>0</v>
      </c>
    </row>
    <row r="237" spans="1:37" ht="12" thickTop="1" x14ac:dyDescent="0.25">
      <c r="A237" s="1347" t="s">
        <v>1157</v>
      </c>
      <c r="B237" s="425"/>
      <c r="C237" s="449" t="s">
        <v>1158</v>
      </c>
      <c r="D237" s="493">
        <f>SUM(D197:D198,D201:D208,D211:D212,D215:D222,D225:D226,D229:D236)</f>
        <v>2258448.377522191</v>
      </c>
      <c r="E237" s="493">
        <f t="shared" ref="E237:AK237" si="192">SUM(E197:E198,E201:E208,E211:E212,E215:E222,E225:E226,E229:E236)</f>
        <v>0</v>
      </c>
      <c r="F237" s="493">
        <f t="shared" si="192"/>
        <v>0</v>
      </c>
      <c r="G237" s="493">
        <f t="shared" si="192"/>
        <v>0</v>
      </c>
      <c r="H237" s="493">
        <f t="shared" si="192"/>
        <v>0</v>
      </c>
      <c r="I237" s="493">
        <f t="shared" si="192"/>
        <v>0</v>
      </c>
      <c r="J237" s="493">
        <f t="shared" si="192"/>
        <v>0</v>
      </c>
      <c r="K237" s="493">
        <f t="shared" si="192"/>
        <v>0</v>
      </c>
      <c r="L237" s="493">
        <f t="shared" si="192"/>
        <v>0</v>
      </c>
      <c r="M237" s="493">
        <f t="shared" si="192"/>
        <v>0</v>
      </c>
      <c r="N237" s="493">
        <f t="shared" si="192"/>
        <v>0</v>
      </c>
      <c r="O237" s="493">
        <f t="shared" si="192"/>
        <v>0</v>
      </c>
      <c r="P237" s="493">
        <f t="shared" si="192"/>
        <v>0</v>
      </c>
      <c r="Q237" s="493">
        <f t="shared" si="192"/>
        <v>0</v>
      </c>
      <c r="R237" s="493">
        <f t="shared" si="192"/>
        <v>0</v>
      </c>
      <c r="S237" s="493">
        <f t="shared" si="192"/>
        <v>0</v>
      </c>
      <c r="T237" s="493">
        <f t="shared" si="192"/>
        <v>0</v>
      </c>
      <c r="U237" s="493">
        <f t="shared" si="192"/>
        <v>0</v>
      </c>
      <c r="V237" s="493">
        <f t="shared" si="192"/>
        <v>0</v>
      </c>
      <c r="W237" s="493">
        <f t="shared" si="192"/>
        <v>0</v>
      </c>
      <c r="X237" s="493">
        <f t="shared" si="192"/>
        <v>0</v>
      </c>
      <c r="Y237" s="493">
        <f t="shared" si="192"/>
        <v>0</v>
      </c>
      <c r="Z237" s="493">
        <f t="shared" si="192"/>
        <v>0</v>
      </c>
      <c r="AA237" s="493">
        <f t="shared" si="192"/>
        <v>0</v>
      </c>
      <c r="AB237" s="493">
        <f t="shared" si="192"/>
        <v>0</v>
      </c>
      <c r="AC237" s="493">
        <f t="shared" si="192"/>
        <v>0</v>
      </c>
      <c r="AD237" s="493">
        <f t="shared" si="192"/>
        <v>0</v>
      </c>
      <c r="AE237" s="493">
        <f t="shared" si="192"/>
        <v>0</v>
      </c>
      <c r="AF237" s="493">
        <f t="shared" si="192"/>
        <v>0</v>
      </c>
      <c r="AG237" s="493">
        <f t="shared" si="192"/>
        <v>0</v>
      </c>
      <c r="AH237" s="493">
        <f t="shared" si="192"/>
        <v>0</v>
      </c>
      <c r="AI237" s="535">
        <f t="shared" si="192"/>
        <v>2258448.377522191</v>
      </c>
      <c r="AJ237" s="535">
        <f t="shared" si="192"/>
        <v>2258448.377522191</v>
      </c>
      <c r="AK237" s="497">
        <f t="shared" si="192"/>
        <v>2258448.377522191</v>
      </c>
    </row>
    <row r="238" spans="1:37" ht="11.5" x14ac:dyDescent="0.25">
      <c r="A238" s="1348" t="s">
        <v>1159</v>
      </c>
      <c r="B238" s="1349"/>
      <c r="C238" s="450" t="s">
        <v>33</v>
      </c>
      <c r="D238" s="1350">
        <f>D194*1.1-D237</f>
        <v>52741551.622477815</v>
      </c>
      <c r="E238" s="1350">
        <f t="shared" ref="E238" si="193">E194*1.1-E237</f>
        <v>0</v>
      </c>
      <c r="F238" s="1350">
        <f t="shared" ref="F238" si="194">F194*1.1-F237</f>
        <v>0</v>
      </c>
      <c r="G238" s="1350">
        <f t="shared" ref="G238" si="195">G194*1.1-G237</f>
        <v>0</v>
      </c>
      <c r="H238" s="1350">
        <f t="shared" ref="H238" si="196">H194*1.1-H237</f>
        <v>0</v>
      </c>
      <c r="I238" s="1350">
        <f t="shared" ref="I238" si="197">I194*1.1-I237</f>
        <v>0</v>
      </c>
      <c r="J238" s="1350">
        <f t="shared" ref="J238" si="198">J194*1.1-J237</f>
        <v>0</v>
      </c>
      <c r="K238" s="1350">
        <f t="shared" ref="K238" si="199">K194*1.1-K237</f>
        <v>0</v>
      </c>
      <c r="L238" s="1350">
        <f t="shared" ref="L238" si="200">L194*1.1-L237</f>
        <v>0</v>
      </c>
      <c r="M238" s="1350">
        <f t="shared" ref="M238" si="201">M194*1.1-M237</f>
        <v>0</v>
      </c>
      <c r="N238" s="1350">
        <f t="shared" ref="N238" si="202">N194*1.1-N237</f>
        <v>0</v>
      </c>
      <c r="O238" s="1350">
        <f t="shared" ref="O238" si="203">O194*1.1-O237</f>
        <v>0</v>
      </c>
      <c r="P238" s="1350">
        <f t="shared" ref="P238" si="204">P194*1.1-P237</f>
        <v>0</v>
      </c>
      <c r="Q238" s="1350">
        <f t="shared" ref="Q238" si="205">Q194*1.1-Q237</f>
        <v>0</v>
      </c>
      <c r="R238" s="1350">
        <f t="shared" ref="R238" si="206">R194*1.1-R237</f>
        <v>0</v>
      </c>
      <c r="S238" s="1350">
        <f t="shared" ref="S238" si="207">S194*1.1-S237</f>
        <v>0</v>
      </c>
      <c r="T238" s="1350">
        <f t="shared" ref="T238" si="208">T194*1.1-T237</f>
        <v>0</v>
      </c>
      <c r="U238" s="1350">
        <f t="shared" ref="U238" si="209">U194*1.1-U237</f>
        <v>0</v>
      </c>
      <c r="V238" s="1350">
        <f t="shared" ref="V238" si="210">V194*1.1-V237</f>
        <v>0</v>
      </c>
      <c r="W238" s="1350">
        <f t="shared" ref="W238" si="211">W194*1.1-W237</f>
        <v>0</v>
      </c>
      <c r="X238" s="1350">
        <f t="shared" ref="X238" si="212">X194*1.1-X237</f>
        <v>0</v>
      </c>
      <c r="Y238" s="1350">
        <f t="shared" ref="Y238" si="213">Y194*1.1-Y237</f>
        <v>0</v>
      </c>
      <c r="Z238" s="1350">
        <f t="shared" ref="Z238" si="214">Z194*1.1-Z237</f>
        <v>0</v>
      </c>
      <c r="AA238" s="1350">
        <f t="shared" ref="AA238" si="215">AA194*1.1-AA237</f>
        <v>0</v>
      </c>
      <c r="AB238" s="1350">
        <f t="shared" ref="AB238" si="216">AB194*1.1-AB237</f>
        <v>0</v>
      </c>
      <c r="AC238" s="1350">
        <f t="shared" ref="AC238" si="217">AC194*1.1-AC237</f>
        <v>0</v>
      </c>
      <c r="AD238" s="1350">
        <f t="shared" ref="AD238" si="218">AD194*1.1-AD237</f>
        <v>0</v>
      </c>
      <c r="AE238" s="1350">
        <f t="shared" ref="AE238" si="219">AE194*1.1-AE237</f>
        <v>0</v>
      </c>
      <c r="AF238" s="1350">
        <f t="shared" ref="AF238" si="220">AF194*1.1-AF237</f>
        <v>0</v>
      </c>
      <c r="AG238" s="1350">
        <f t="shared" ref="AG238" si="221">AG194*1.1-AG237</f>
        <v>0</v>
      </c>
      <c r="AH238" s="1350">
        <f t="shared" ref="AH238" si="222">AH194*1.1-AH237</f>
        <v>0</v>
      </c>
      <c r="AI238" s="537">
        <f t="shared" ref="AI238" si="223">AI194*1.1-AI237</f>
        <v>52741551.622477815</v>
      </c>
      <c r="AJ238" s="537">
        <f t="shared" ref="AJ238" si="224">AJ194*1.1-AJ237</f>
        <v>52741551.622477815</v>
      </c>
      <c r="AK238" s="538">
        <f t="shared" ref="AK238" si="225">AK194*1.1-AK237</f>
        <v>52741551.622477815</v>
      </c>
    </row>
    <row r="239" spans="1:37" ht="11.5" x14ac:dyDescent="0.25">
      <c r="A239" s="425" t="str">
        <f>B32</f>
        <v>堆肥化設備</v>
      </c>
      <c r="C239" s="448" t="s">
        <v>33</v>
      </c>
      <c r="D239" s="493">
        <f t="shared" ref="D239:AH239" si="226">D32</f>
        <v>70000000</v>
      </c>
      <c r="E239" s="493">
        <f t="shared" si="226"/>
        <v>0</v>
      </c>
      <c r="F239" s="493">
        <f t="shared" si="226"/>
        <v>0</v>
      </c>
      <c r="G239" s="493">
        <f t="shared" si="226"/>
        <v>0</v>
      </c>
      <c r="H239" s="493">
        <f t="shared" si="226"/>
        <v>0</v>
      </c>
      <c r="I239" s="493">
        <f t="shared" si="226"/>
        <v>0</v>
      </c>
      <c r="J239" s="493">
        <f t="shared" si="226"/>
        <v>0</v>
      </c>
      <c r="K239" s="493">
        <f t="shared" si="226"/>
        <v>0</v>
      </c>
      <c r="L239" s="493">
        <f t="shared" si="226"/>
        <v>0</v>
      </c>
      <c r="M239" s="493">
        <f t="shared" si="226"/>
        <v>0</v>
      </c>
      <c r="N239" s="493">
        <f t="shared" si="226"/>
        <v>0</v>
      </c>
      <c r="O239" s="493">
        <f t="shared" si="226"/>
        <v>0</v>
      </c>
      <c r="P239" s="493">
        <f t="shared" si="226"/>
        <v>0</v>
      </c>
      <c r="Q239" s="493">
        <f t="shared" si="226"/>
        <v>0</v>
      </c>
      <c r="R239" s="493">
        <f t="shared" si="226"/>
        <v>0</v>
      </c>
      <c r="S239" s="493">
        <f t="shared" si="226"/>
        <v>0</v>
      </c>
      <c r="T239" s="493">
        <f t="shared" si="226"/>
        <v>0</v>
      </c>
      <c r="U239" s="493">
        <f t="shared" si="226"/>
        <v>0</v>
      </c>
      <c r="V239" s="493">
        <f t="shared" si="226"/>
        <v>0</v>
      </c>
      <c r="W239" s="493">
        <f t="shared" si="226"/>
        <v>0</v>
      </c>
      <c r="X239" s="493">
        <f t="shared" si="226"/>
        <v>0</v>
      </c>
      <c r="Y239" s="493">
        <f t="shared" si="226"/>
        <v>0</v>
      </c>
      <c r="Z239" s="493">
        <f t="shared" si="226"/>
        <v>0</v>
      </c>
      <c r="AA239" s="493">
        <f t="shared" si="226"/>
        <v>0</v>
      </c>
      <c r="AB239" s="493">
        <f t="shared" si="226"/>
        <v>0</v>
      </c>
      <c r="AC239" s="493">
        <f t="shared" si="226"/>
        <v>0</v>
      </c>
      <c r="AD239" s="493">
        <f t="shared" si="226"/>
        <v>0</v>
      </c>
      <c r="AE239" s="493">
        <f t="shared" si="226"/>
        <v>0</v>
      </c>
      <c r="AF239" s="493">
        <f t="shared" si="226"/>
        <v>0</v>
      </c>
      <c r="AG239" s="493">
        <f t="shared" si="226"/>
        <v>0</v>
      </c>
      <c r="AH239" s="493">
        <f t="shared" si="226"/>
        <v>0</v>
      </c>
      <c r="AI239" s="535">
        <f>SUM(D239:N239)</f>
        <v>70000000</v>
      </c>
      <c r="AJ239" s="535">
        <f>SUM(D239:X239)</f>
        <v>70000000</v>
      </c>
      <c r="AK239" s="497">
        <f>SUM(D239:AH239)</f>
        <v>70000000</v>
      </c>
    </row>
    <row r="240" spans="1:37" ht="11.5" x14ac:dyDescent="0.25">
      <c r="A240" s="487" t="str">
        <f>地域経済性分析・初期条件!$G$25</f>
        <v>はん用機械器具製造業</v>
      </c>
      <c r="C240" s="449"/>
      <c r="D240" s="493"/>
      <c r="E240" s="463"/>
      <c r="F240" s="464"/>
      <c r="G240" s="463"/>
      <c r="H240" s="463"/>
      <c r="I240" s="463"/>
      <c r="J240" s="463"/>
      <c r="K240" s="463"/>
      <c r="L240" s="463"/>
      <c r="M240" s="463"/>
      <c r="N240" s="463"/>
      <c r="O240" s="463"/>
      <c r="P240" s="463"/>
      <c r="Q240" s="463"/>
      <c r="R240" s="463"/>
      <c r="S240" s="463"/>
      <c r="T240" s="463"/>
      <c r="U240" s="463"/>
      <c r="V240" s="463"/>
      <c r="W240" s="463"/>
      <c r="X240" s="463"/>
      <c r="Y240" s="463"/>
      <c r="Z240" s="463"/>
      <c r="AA240" s="463"/>
      <c r="AB240" s="463"/>
      <c r="AC240" s="463"/>
      <c r="AD240" s="463"/>
      <c r="AE240" s="463"/>
      <c r="AF240" s="463"/>
      <c r="AG240" s="463"/>
      <c r="AH240" s="463"/>
      <c r="AI240" s="535"/>
      <c r="AJ240" s="535"/>
      <c r="AK240" s="497"/>
    </row>
    <row r="241" spans="1:37" ht="11.5" x14ac:dyDescent="0.25">
      <c r="A241" s="533" t="str">
        <f>A240&amp;B241</f>
        <v>はん用機械器具製造業売上（税別）</v>
      </c>
      <c r="B241" s="425" t="s">
        <v>1166</v>
      </c>
      <c r="C241" s="448" t="s">
        <v>33</v>
      </c>
      <c r="D241" s="493">
        <f>D239*地域経済性分析・初期条件!$F$25</f>
        <v>17500000</v>
      </c>
      <c r="E241" s="493">
        <f>E239*地域経済性分析・初期条件!$F$25</f>
        <v>0</v>
      </c>
      <c r="F241" s="493">
        <f>F239*地域経済性分析・初期条件!$F$25</f>
        <v>0</v>
      </c>
      <c r="G241" s="493">
        <f>G239*地域経済性分析・初期条件!$F$25</f>
        <v>0</v>
      </c>
      <c r="H241" s="493">
        <f>H239*地域経済性分析・初期条件!$F$25</f>
        <v>0</v>
      </c>
      <c r="I241" s="493">
        <f>I239*地域経済性分析・初期条件!$F$25</f>
        <v>0</v>
      </c>
      <c r="J241" s="493">
        <f>J239*地域経済性分析・初期条件!$F$25</f>
        <v>0</v>
      </c>
      <c r="K241" s="493">
        <f>K239*地域経済性分析・初期条件!$F$25</f>
        <v>0</v>
      </c>
      <c r="L241" s="493">
        <f>L239*地域経済性分析・初期条件!$F$25</f>
        <v>0</v>
      </c>
      <c r="M241" s="493">
        <f>M239*地域経済性分析・初期条件!$F$25</f>
        <v>0</v>
      </c>
      <c r="N241" s="493">
        <f>N239*地域経済性分析・初期条件!$F$25</f>
        <v>0</v>
      </c>
      <c r="O241" s="493">
        <f>O239*地域経済性分析・初期条件!$F$25</f>
        <v>0</v>
      </c>
      <c r="P241" s="493">
        <f>P239*地域経済性分析・初期条件!$F$25</f>
        <v>0</v>
      </c>
      <c r="Q241" s="493">
        <f>Q239*地域経済性分析・初期条件!$F$25</f>
        <v>0</v>
      </c>
      <c r="R241" s="493">
        <f>R239*地域経済性分析・初期条件!$F$25</f>
        <v>0</v>
      </c>
      <c r="S241" s="493">
        <f>S239*地域経済性分析・初期条件!$F$25</f>
        <v>0</v>
      </c>
      <c r="T241" s="493">
        <f>T239*地域経済性分析・初期条件!$F$25</f>
        <v>0</v>
      </c>
      <c r="U241" s="493">
        <f>U239*地域経済性分析・初期条件!$F$25</f>
        <v>0</v>
      </c>
      <c r="V241" s="493">
        <f>V239*地域経済性分析・初期条件!$F$25</f>
        <v>0</v>
      </c>
      <c r="W241" s="493">
        <f>W239*地域経済性分析・初期条件!$F$25</f>
        <v>0</v>
      </c>
      <c r="X241" s="493">
        <f>X239*地域経済性分析・初期条件!$F$25</f>
        <v>0</v>
      </c>
      <c r="Y241" s="493">
        <f>Y239*地域経済性分析・初期条件!$F$25</f>
        <v>0</v>
      </c>
      <c r="Z241" s="493">
        <f>Z239*地域経済性分析・初期条件!$F$25</f>
        <v>0</v>
      </c>
      <c r="AA241" s="493">
        <f>AA239*地域経済性分析・初期条件!$F$25</f>
        <v>0</v>
      </c>
      <c r="AB241" s="493">
        <f>AB239*地域経済性分析・初期条件!$F$25</f>
        <v>0</v>
      </c>
      <c r="AC241" s="493">
        <f>AC239*地域経済性分析・初期条件!$F$25</f>
        <v>0</v>
      </c>
      <c r="AD241" s="493">
        <f>AD239*地域経済性分析・初期条件!$F$25</f>
        <v>0</v>
      </c>
      <c r="AE241" s="493">
        <f>AE239*地域経済性分析・初期条件!$F$25</f>
        <v>0</v>
      </c>
      <c r="AF241" s="493">
        <f>AF239*地域経済性分析・初期条件!$F$25</f>
        <v>0</v>
      </c>
      <c r="AG241" s="493">
        <f>AG239*地域経済性分析・初期条件!$F$25</f>
        <v>0</v>
      </c>
      <c r="AH241" s="493">
        <f>AH239*地域経済性分析・初期条件!$F$25</f>
        <v>0</v>
      </c>
      <c r="AI241" s="535">
        <f t="shared" ref="AI241:AI249" si="227">SUM(D241:N241)</f>
        <v>17500000</v>
      </c>
      <c r="AJ241" s="535">
        <f t="shared" ref="AJ241:AJ249" si="228">SUM(D241:X241)</f>
        <v>17500000</v>
      </c>
      <c r="AK241" s="497">
        <f t="shared" ref="AK241:AK249" si="229">SUM(D241:AH241)</f>
        <v>17500000</v>
      </c>
    </row>
    <row r="242" spans="1:37" ht="11.5" x14ac:dyDescent="0.25">
      <c r="A242" s="533" t="str">
        <f>A240&amp;B242</f>
        <v>はん用機械器具製造業消費税（都道府県）</v>
      </c>
      <c r="B242" s="425" t="s">
        <v>270</v>
      </c>
      <c r="C242" s="448" t="s">
        <v>33</v>
      </c>
      <c r="D242" s="493">
        <f>D241*波及効果シート!$D$72</f>
        <v>192500</v>
      </c>
      <c r="E242" s="493">
        <f>E241*波及効果シート!$D$72</f>
        <v>0</v>
      </c>
      <c r="F242" s="493">
        <f>F241*波及効果シート!$D$72</f>
        <v>0</v>
      </c>
      <c r="G242" s="493">
        <f>G241*波及効果シート!$D$72</f>
        <v>0</v>
      </c>
      <c r="H242" s="493">
        <f>H241*波及効果シート!$D$72</f>
        <v>0</v>
      </c>
      <c r="I242" s="493">
        <f>I241*波及効果シート!$D$72</f>
        <v>0</v>
      </c>
      <c r="J242" s="493">
        <f>J241*波及効果シート!$D$72</f>
        <v>0</v>
      </c>
      <c r="K242" s="493">
        <f>K241*波及効果シート!$D$72</f>
        <v>0</v>
      </c>
      <c r="L242" s="493">
        <f>L241*波及効果シート!$D$72</f>
        <v>0</v>
      </c>
      <c r="M242" s="493">
        <f>M241*波及効果シート!$D$72</f>
        <v>0</v>
      </c>
      <c r="N242" s="493">
        <f>N241*波及効果シート!$D$72</f>
        <v>0</v>
      </c>
      <c r="O242" s="493">
        <f>O241*波及効果シート!$D$72</f>
        <v>0</v>
      </c>
      <c r="P242" s="493">
        <f>P241*波及効果シート!$D$72</f>
        <v>0</v>
      </c>
      <c r="Q242" s="493">
        <f>Q241*波及効果シート!$D$72</f>
        <v>0</v>
      </c>
      <c r="R242" s="493">
        <f>R241*波及効果シート!$D$72</f>
        <v>0</v>
      </c>
      <c r="S242" s="493">
        <f>S241*波及効果シート!$D$72</f>
        <v>0</v>
      </c>
      <c r="T242" s="493">
        <f>T241*波及効果シート!$D$72</f>
        <v>0</v>
      </c>
      <c r="U242" s="493">
        <f>U241*波及効果シート!$D$72</f>
        <v>0</v>
      </c>
      <c r="V242" s="493">
        <f>V241*波及効果シート!$D$72</f>
        <v>0</v>
      </c>
      <c r="W242" s="493">
        <f>W241*波及効果シート!$D$72</f>
        <v>0</v>
      </c>
      <c r="X242" s="493">
        <f>X241*波及効果シート!$D$72</f>
        <v>0</v>
      </c>
      <c r="Y242" s="493">
        <f>Y241*波及効果シート!$D$72</f>
        <v>0</v>
      </c>
      <c r="Z242" s="493">
        <f>Z241*波及効果シート!$D$72</f>
        <v>0</v>
      </c>
      <c r="AA242" s="493">
        <f>AA241*波及効果シート!$D$72</f>
        <v>0</v>
      </c>
      <c r="AB242" s="493">
        <f>AB241*波及効果シート!$D$72</f>
        <v>0</v>
      </c>
      <c r="AC242" s="493">
        <f>AC241*波及効果シート!$D$72</f>
        <v>0</v>
      </c>
      <c r="AD242" s="493">
        <f>AD241*波及効果シート!$D$72</f>
        <v>0</v>
      </c>
      <c r="AE242" s="493">
        <f>AE241*波及効果シート!$D$72</f>
        <v>0</v>
      </c>
      <c r="AF242" s="493">
        <f>AF241*波及効果シート!$D$72</f>
        <v>0</v>
      </c>
      <c r="AG242" s="493">
        <f>AG241*波及効果シート!$D$72</f>
        <v>0</v>
      </c>
      <c r="AH242" s="493">
        <f>AH241*波及効果シート!$D$72</f>
        <v>0</v>
      </c>
      <c r="AI242" s="535">
        <f t="shared" si="227"/>
        <v>192500</v>
      </c>
      <c r="AJ242" s="535">
        <f t="shared" si="228"/>
        <v>192500</v>
      </c>
      <c r="AK242" s="497">
        <f t="shared" si="229"/>
        <v>192500</v>
      </c>
    </row>
    <row r="243" spans="1:37" ht="11.5" x14ac:dyDescent="0.25">
      <c r="A243" s="533" t="str">
        <f>A240&amp;B243</f>
        <v>はん用機械器具製造業消費税（市町村）</v>
      </c>
      <c r="B243" s="425" t="s">
        <v>1156</v>
      </c>
      <c r="C243" s="449" t="s">
        <v>33</v>
      </c>
      <c r="D243" s="493">
        <f>D241*波及効果シート!$D$74</f>
        <v>192500</v>
      </c>
      <c r="E243" s="493">
        <f>E241*波及効果シート!$D$74</f>
        <v>0</v>
      </c>
      <c r="F243" s="493">
        <f>F241*波及効果シート!$D$74</f>
        <v>0</v>
      </c>
      <c r="G243" s="493">
        <f>G241*波及効果シート!$D$74</f>
        <v>0</v>
      </c>
      <c r="H243" s="493">
        <f>H241*波及効果シート!$D$74</f>
        <v>0</v>
      </c>
      <c r="I243" s="493">
        <f>I241*波及効果シート!$D$74</f>
        <v>0</v>
      </c>
      <c r="J243" s="493">
        <f>J241*波及効果シート!$D$74</f>
        <v>0</v>
      </c>
      <c r="K243" s="493">
        <f>K241*波及効果シート!$D$74</f>
        <v>0</v>
      </c>
      <c r="L243" s="493">
        <f>L241*波及効果シート!$D$74</f>
        <v>0</v>
      </c>
      <c r="M243" s="493">
        <f>M241*波及効果シート!$D$74</f>
        <v>0</v>
      </c>
      <c r="N243" s="493">
        <f>N241*波及効果シート!$D$74</f>
        <v>0</v>
      </c>
      <c r="O243" s="493">
        <f>O241*波及効果シート!$D$74</f>
        <v>0</v>
      </c>
      <c r="P243" s="493">
        <f>P241*波及効果シート!$D$74</f>
        <v>0</v>
      </c>
      <c r="Q243" s="493">
        <f>Q241*波及効果シート!$D$74</f>
        <v>0</v>
      </c>
      <c r="R243" s="493">
        <f>R241*波及効果シート!$D$74</f>
        <v>0</v>
      </c>
      <c r="S243" s="493">
        <f>S241*波及効果シート!$D$74</f>
        <v>0</v>
      </c>
      <c r="T243" s="493">
        <f>T241*波及効果シート!$D$74</f>
        <v>0</v>
      </c>
      <c r="U243" s="493">
        <f>U241*波及効果シート!$D$74</f>
        <v>0</v>
      </c>
      <c r="V243" s="493">
        <f>V241*波及効果シート!$D$74</f>
        <v>0</v>
      </c>
      <c r="W243" s="493">
        <f>W241*波及効果シート!$D$74</f>
        <v>0</v>
      </c>
      <c r="X243" s="493">
        <f>X241*波及効果シート!$D$74</f>
        <v>0</v>
      </c>
      <c r="Y243" s="493">
        <f>Y241*波及効果シート!$D$74</f>
        <v>0</v>
      </c>
      <c r="Z243" s="493">
        <f>Z241*波及効果シート!$D$74</f>
        <v>0</v>
      </c>
      <c r="AA243" s="493">
        <f>AA241*波及効果シート!$D$74</f>
        <v>0</v>
      </c>
      <c r="AB243" s="493">
        <f>AB241*波及効果シート!$D$74</f>
        <v>0</v>
      </c>
      <c r="AC243" s="493">
        <f>AC241*波及効果シート!$D$74</f>
        <v>0</v>
      </c>
      <c r="AD243" s="493">
        <f>AD241*波及効果シート!$D$74</f>
        <v>0</v>
      </c>
      <c r="AE243" s="493">
        <f>AE241*波及効果シート!$D$74</f>
        <v>0</v>
      </c>
      <c r="AF243" s="493">
        <f>AF241*波及効果シート!$D$74</f>
        <v>0</v>
      </c>
      <c r="AG243" s="493">
        <f>AG241*波及効果シート!$D$74</f>
        <v>0</v>
      </c>
      <c r="AH243" s="493">
        <f>AH241*波及効果シート!$D$74</f>
        <v>0</v>
      </c>
      <c r="AI243" s="535">
        <f t="shared" si="227"/>
        <v>192500</v>
      </c>
      <c r="AJ243" s="535">
        <f t="shared" si="228"/>
        <v>192500</v>
      </c>
      <c r="AK243" s="497">
        <f t="shared" si="229"/>
        <v>192500</v>
      </c>
    </row>
    <row r="244" spans="1:37" ht="11.5" x14ac:dyDescent="0.25">
      <c r="A244" s="533" t="str">
        <f>A240&amp;B244</f>
        <v>はん用機械器具製造業所得税（国税）</v>
      </c>
      <c r="B244" s="425" t="s">
        <v>577</v>
      </c>
      <c r="C244" s="449" t="s">
        <v>33</v>
      </c>
      <c r="D244" s="493">
        <f>D241*地域経済性分析・初期条件!$P$25</f>
        <v>603836.66488570767</v>
      </c>
      <c r="E244" s="493">
        <f>E241*地域経済性分析・初期条件!$P$25</f>
        <v>0</v>
      </c>
      <c r="F244" s="493">
        <f>F241*地域経済性分析・初期条件!$P$25</f>
        <v>0</v>
      </c>
      <c r="G244" s="493">
        <f>G241*地域経済性分析・初期条件!$P$25</f>
        <v>0</v>
      </c>
      <c r="H244" s="493">
        <f>H241*地域経済性分析・初期条件!$P$25</f>
        <v>0</v>
      </c>
      <c r="I244" s="493">
        <f>I241*地域経済性分析・初期条件!$P$25</f>
        <v>0</v>
      </c>
      <c r="J244" s="493">
        <f>J241*地域経済性分析・初期条件!$P$25</f>
        <v>0</v>
      </c>
      <c r="K244" s="493">
        <f>K241*地域経済性分析・初期条件!$P$25</f>
        <v>0</v>
      </c>
      <c r="L244" s="493">
        <f>L241*地域経済性分析・初期条件!$P$25</f>
        <v>0</v>
      </c>
      <c r="M244" s="493">
        <f>M241*地域経済性分析・初期条件!$P$25</f>
        <v>0</v>
      </c>
      <c r="N244" s="493">
        <f>N241*地域経済性分析・初期条件!$P$25</f>
        <v>0</v>
      </c>
      <c r="O244" s="493">
        <f>O241*地域経済性分析・初期条件!$P$25</f>
        <v>0</v>
      </c>
      <c r="P244" s="493">
        <f>P241*地域経済性分析・初期条件!$P$25</f>
        <v>0</v>
      </c>
      <c r="Q244" s="493">
        <f>Q241*地域経済性分析・初期条件!$P$25</f>
        <v>0</v>
      </c>
      <c r="R244" s="493">
        <f>R241*地域経済性分析・初期条件!$P$25</f>
        <v>0</v>
      </c>
      <c r="S244" s="493">
        <f>S241*地域経済性分析・初期条件!$P$25</f>
        <v>0</v>
      </c>
      <c r="T244" s="493">
        <f>T241*地域経済性分析・初期条件!$P$25</f>
        <v>0</v>
      </c>
      <c r="U244" s="493">
        <f>U241*地域経済性分析・初期条件!$P$25</f>
        <v>0</v>
      </c>
      <c r="V244" s="493">
        <f>V241*地域経済性分析・初期条件!$P$25</f>
        <v>0</v>
      </c>
      <c r="W244" s="493">
        <f>W241*地域経済性分析・初期条件!$P$25</f>
        <v>0</v>
      </c>
      <c r="X244" s="493">
        <f>X241*地域経済性分析・初期条件!$P$25</f>
        <v>0</v>
      </c>
      <c r="Y244" s="493">
        <f>Y241*地域経済性分析・初期条件!$P$25</f>
        <v>0</v>
      </c>
      <c r="Z244" s="493">
        <f>Z241*地域経済性分析・初期条件!$P$25</f>
        <v>0</v>
      </c>
      <c r="AA244" s="493">
        <f>AA241*地域経済性分析・初期条件!$P$25</f>
        <v>0</v>
      </c>
      <c r="AB244" s="493">
        <f>AB241*地域経済性分析・初期条件!$P$25</f>
        <v>0</v>
      </c>
      <c r="AC244" s="493">
        <f>AC241*地域経済性分析・初期条件!$P$25</f>
        <v>0</v>
      </c>
      <c r="AD244" s="493">
        <f>AD241*地域経済性分析・初期条件!$P$25</f>
        <v>0</v>
      </c>
      <c r="AE244" s="493">
        <f>AE241*地域経済性分析・初期条件!$P$25</f>
        <v>0</v>
      </c>
      <c r="AF244" s="493">
        <f>AF241*地域経済性分析・初期条件!$P$25</f>
        <v>0</v>
      </c>
      <c r="AG244" s="493">
        <f>AG241*地域経済性分析・初期条件!$P$25</f>
        <v>0</v>
      </c>
      <c r="AH244" s="493">
        <f>AH241*地域経済性分析・初期条件!$P$25</f>
        <v>0</v>
      </c>
      <c r="AI244" s="535">
        <f t="shared" si="227"/>
        <v>603836.66488570767</v>
      </c>
      <c r="AJ244" s="535">
        <f t="shared" si="228"/>
        <v>603836.66488570767</v>
      </c>
      <c r="AK244" s="497">
        <f t="shared" si="229"/>
        <v>603836.66488570767</v>
      </c>
    </row>
    <row r="245" spans="1:37" ht="11.5" x14ac:dyDescent="0.25">
      <c r="A245" s="533" t="str">
        <f>A240&amp;B245</f>
        <v>はん用機械器具製造業法人税（国税）</v>
      </c>
      <c r="B245" s="425" t="s">
        <v>576</v>
      </c>
      <c r="C245" s="449" t="s">
        <v>33</v>
      </c>
      <c r="D245" s="493">
        <f>D241*地域経済性分析・初期条件!$Q$25</f>
        <v>183201.4320206804</v>
      </c>
      <c r="E245" s="493">
        <f>E241*地域経済性分析・初期条件!$Q$25</f>
        <v>0</v>
      </c>
      <c r="F245" s="493">
        <f>F241*地域経済性分析・初期条件!$Q$25</f>
        <v>0</v>
      </c>
      <c r="G245" s="493">
        <f>G241*地域経済性分析・初期条件!$Q$25</f>
        <v>0</v>
      </c>
      <c r="H245" s="493">
        <f>H241*地域経済性分析・初期条件!$Q$25</f>
        <v>0</v>
      </c>
      <c r="I245" s="493">
        <f>I241*地域経済性分析・初期条件!$Q$25</f>
        <v>0</v>
      </c>
      <c r="J245" s="493">
        <f>J241*地域経済性分析・初期条件!$Q$25</f>
        <v>0</v>
      </c>
      <c r="K245" s="493">
        <f>K241*地域経済性分析・初期条件!$Q$25</f>
        <v>0</v>
      </c>
      <c r="L245" s="493">
        <f>L241*地域経済性分析・初期条件!$Q$25</f>
        <v>0</v>
      </c>
      <c r="M245" s="493">
        <f>M241*地域経済性分析・初期条件!$Q$25</f>
        <v>0</v>
      </c>
      <c r="N245" s="493">
        <f>N241*地域経済性分析・初期条件!$Q$25</f>
        <v>0</v>
      </c>
      <c r="O245" s="493">
        <f>O241*地域経済性分析・初期条件!$Q$25</f>
        <v>0</v>
      </c>
      <c r="P245" s="493">
        <f>P241*地域経済性分析・初期条件!$Q$25</f>
        <v>0</v>
      </c>
      <c r="Q245" s="493">
        <f>Q241*地域経済性分析・初期条件!$Q$25</f>
        <v>0</v>
      </c>
      <c r="R245" s="493">
        <f>R241*地域経済性分析・初期条件!$Q$25</f>
        <v>0</v>
      </c>
      <c r="S245" s="493">
        <f>S241*地域経済性分析・初期条件!$Q$25</f>
        <v>0</v>
      </c>
      <c r="T245" s="493">
        <f>T241*地域経済性分析・初期条件!$Q$25</f>
        <v>0</v>
      </c>
      <c r="U245" s="493">
        <f>U241*地域経済性分析・初期条件!$Q$25</f>
        <v>0</v>
      </c>
      <c r="V245" s="493">
        <f>V241*地域経済性分析・初期条件!$Q$25</f>
        <v>0</v>
      </c>
      <c r="W245" s="493">
        <f>W241*地域経済性分析・初期条件!$Q$25</f>
        <v>0</v>
      </c>
      <c r="X245" s="493">
        <f>X241*地域経済性分析・初期条件!$Q$25</f>
        <v>0</v>
      </c>
      <c r="Y245" s="493">
        <f>Y241*地域経済性分析・初期条件!$Q$25</f>
        <v>0</v>
      </c>
      <c r="Z245" s="493">
        <f>Z241*地域経済性分析・初期条件!$Q$25</f>
        <v>0</v>
      </c>
      <c r="AA245" s="493">
        <f>AA241*地域経済性分析・初期条件!$Q$25</f>
        <v>0</v>
      </c>
      <c r="AB245" s="493">
        <f>AB241*地域経済性分析・初期条件!$Q$25</f>
        <v>0</v>
      </c>
      <c r="AC245" s="493">
        <f>AC241*地域経済性分析・初期条件!$Q$25</f>
        <v>0</v>
      </c>
      <c r="AD245" s="493">
        <f>AD241*地域経済性分析・初期条件!$Q$25</f>
        <v>0</v>
      </c>
      <c r="AE245" s="493">
        <f>AE241*地域経済性分析・初期条件!$Q$25</f>
        <v>0</v>
      </c>
      <c r="AF245" s="493">
        <f>AF241*地域経済性分析・初期条件!$Q$25</f>
        <v>0</v>
      </c>
      <c r="AG245" s="493">
        <f>AG241*地域経済性分析・初期条件!$Q$25</f>
        <v>0</v>
      </c>
      <c r="AH245" s="493">
        <f>AH241*地域経済性分析・初期条件!$Q$25</f>
        <v>0</v>
      </c>
      <c r="AI245" s="535">
        <f t="shared" si="227"/>
        <v>183201.4320206804</v>
      </c>
      <c r="AJ245" s="535">
        <f t="shared" si="228"/>
        <v>183201.4320206804</v>
      </c>
      <c r="AK245" s="497">
        <f t="shared" si="229"/>
        <v>183201.4320206804</v>
      </c>
    </row>
    <row r="246" spans="1:37" ht="11.5" x14ac:dyDescent="0.25">
      <c r="A246" s="533" t="str">
        <f>A240&amp;B246</f>
        <v>はん用機械器具製造業従業員の可処分所得（一次）</v>
      </c>
      <c r="B246" s="425" t="s">
        <v>556</v>
      </c>
      <c r="C246" s="448" t="s">
        <v>33</v>
      </c>
      <c r="D246" s="493">
        <f>D241*地域経済性分析・初期条件!$H$25</f>
        <v>2106136.6268384242</v>
      </c>
      <c r="E246" s="493">
        <f>E241*地域経済性分析・初期条件!$H$25</f>
        <v>0</v>
      </c>
      <c r="F246" s="493">
        <f>F241*地域経済性分析・初期条件!$H$25</f>
        <v>0</v>
      </c>
      <c r="G246" s="493">
        <f>G241*地域経済性分析・初期条件!$H$25</f>
        <v>0</v>
      </c>
      <c r="H246" s="493">
        <f>H241*地域経済性分析・初期条件!$H$25</f>
        <v>0</v>
      </c>
      <c r="I246" s="493">
        <f>I241*地域経済性分析・初期条件!$H$25</f>
        <v>0</v>
      </c>
      <c r="J246" s="493">
        <f>J241*地域経済性分析・初期条件!$H$25</f>
        <v>0</v>
      </c>
      <c r="K246" s="493">
        <f>K241*地域経済性分析・初期条件!$H$25</f>
        <v>0</v>
      </c>
      <c r="L246" s="493">
        <f>L241*地域経済性分析・初期条件!$H$25</f>
        <v>0</v>
      </c>
      <c r="M246" s="493">
        <f>M241*地域経済性分析・初期条件!$H$25</f>
        <v>0</v>
      </c>
      <c r="N246" s="493">
        <f>N241*地域経済性分析・初期条件!$H$25</f>
        <v>0</v>
      </c>
      <c r="O246" s="493">
        <f>O241*地域経済性分析・初期条件!$H$25</f>
        <v>0</v>
      </c>
      <c r="P246" s="493">
        <f>P241*地域経済性分析・初期条件!$H$25</f>
        <v>0</v>
      </c>
      <c r="Q246" s="493">
        <f>Q241*地域経済性分析・初期条件!$H$25</f>
        <v>0</v>
      </c>
      <c r="R246" s="493">
        <f>R241*地域経済性分析・初期条件!$H$25</f>
        <v>0</v>
      </c>
      <c r="S246" s="493">
        <f>S241*地域経済性分析・初期条件!$H$25</f>
        <v>0</v>
      </c>
      <c r="T246" s="493">
        <f>T241*地域経済性分析・初期条件!$H$25</f>
        <v>0</v>
      </c>
      <c r="U246" s="493">
        <f>U241*地域経済性分析・初期条件!$H$25</f>
        <v>0</v>
      </c>
      <c r="V246" s="493">
        <f>V241*地域経済性分析・初期条件!$H$25</f>
        <v>0</v>
      </c>
      <c r="W246" s="493">
        <f>W241*地域経済性分析・初期条件!$H$25</f>
        <v>0</v>
      </c>
      <c r="X246" s="493">
        <f>X241*地域経済性分析・初期条件!$H$25</f>
        <v>0</v>
      </c>
      <c r="Y246" s="493">
        <f>Y241*地域経済性分析・初期条件!$H$25</f>
        <v>0</v>
      </c>
      <c r="Z246" s="493">
        <f>Z241*地域経済性分析・初期条件!$H$25</f>
        <v>0</v>
      </c>
      <c r="AA246" s="493">
        <f>AA241*地域経済性分析・初期条件!$H$25</f>
        <v>0</v>
      </c>
      <c r="AB246" s="493">
        <f>AB241*地域経済性分析・初期条件!$H$25</f>
        <v>0</v>
      </c>
      <c r="AC246" s="493">
        <f>AC241*地域経済性分析・初期条件!$H$25</f>
        <v>0</v>
      </c>
      <c r="AD246" s="493">
        <f>AD241*地域経済性分析・初期条件!$H$25</f>
        <v>0</v>
      </c>
      <c r="AE246" s="493">
        <f>AE241*地域経済性分析・初期条件!$H$25</f>
        <v>0</v>
      </c>
      <c r="AF246" s="493">
        <f>AF241*地域経済性分析・初期条件!$H$25</f>
        <v>0</v>
      </c>
      <c r="AG246" s="493">
        <f>AG241*地域経済性分析・初期条件!$H$25</f>
        <v>0</v>
      </c>
      <c r="AH246" s="493">
        <f>AH241*地域経済性分析・初期条件!$H$25</f>
        <v>0</v>
      </c>
      <c r="AI246" s="535">
        <f t="shared" si="227"/>
        <v>2106136.6268384242</v>
      </c>
      <c r="AJ246" s="535">
        <f t="shared" si="228"/>
        <v>2106136.6268384242</v>
      </c>
      <c r="AK246" s="497">
        <f t="shared" si="229"/>
        <v>2106136.6268384242</v>
      </c>
    </row>
    <row r="247" spans="1:37" ht="11.5" x14ac:dyDescent="0.25">
      <c r="A247" s="533" t="str">
        <f>A240&amp;B247</f>
        <v>はん用機械器具製造業企業の税引後利益（一次）</v>
      </c>
      <c r="B247" s="425" t="s">
        <v>557</v>
      </c>
      <c r="C247" s="448" t="s">
        <v>33</v>
      </c>
      <c r="D247" s="493">
        <f>D241*地域経済性分析・初期条件!$I$25</f>
        <v>904810.3005197288</v>
      </c>
      <c r="E247" s="493">
        <f>E241*地域経済性分析・初期条件!$I$25</f>
        <v>0</v>
      </c>
      <c r="F247" s="493">
        <f>F241*地域経済性分析・初期条件!$I$25</f>
        <v>0</v>
      </c>
      <c r="G247" s="493">
        <f>G241*地域経済性分析・初期条件!$I$25</f>
        <v>0</v>
      </c>
      <c r="H247" s="493">
        <f>H241*地域経済性分析・初期条件!$I$25</f>
        <v>0</v>
      </c>
      <c r="I247" s="493">
        <f>I241*地域経済性分析・初期条件!$I$25</f>
        <v>0</v>
      </c>
      <c r="J247" s="493">
        <f>J241*地域経済性分析・初期条件!$I$25</f>
        <v>0</v>
      </c>
      <c r="K247" s="493">
        <f>K241*地域経済性分析・初期条件!$I$25</f>
        <v>0</v>
      </c>
      <c r="L247" s="493">
        <f>L241*地域経済性分析・初期条件!$I$25</f>
        <v>0</v>
      </c>
      <c r="M247" s="493">
        <f>M241*地域経済性分析・初期条件!$I$25</f>
        <v>0</v>
      </c>
      <c r="N247" s="493">
        <f>N241*地域経済性分析・初期条件!$I$25</f>
        <v>0</v>
      </c>
      <c r="O247" s="493">
        <f>O241*地域経済性分析・初期条件!$I$25</f>
        <v>0</v>
      </c>
      <c r="P247" s="493">
        <f>P241*地域経済性分析・初期条件!$I$25</f>
        <v>0</v>
      </c>
      <c r="Q247" s="493">
        <f>Q241*地域経済性分析・初期条件!$I$25</f>
        <v>0</v>
      </c>
      <c r="R247" s="493">
        <f>R241*地域経済性分析・初期条件!$I$25</f>
        <v>0</v>
      </c>
      <c r="S247" s="493">
        <f>S241*地域経済性分析・初期条件!$I$25</f>
        <v>0</v>
      </c>
      <c r="T247" s="493">
        <f>T241*地域経済性分析・初期条件!$I$25</f>
        <v>0</v>
      </c>
      <c r="U247" s="493">
        <f>U241*地域経済性分析・初期条件!$I$25</f>
        <v>0</v>
      </c>
      <c r="V247" s="493">
        <f>V241*地域経済性分析・初期条件!$I$25</f>
        <v>0</v>
      </c>
      <c r="W247" s="493">
        <f>W241*地域経済性分析・初期条件!$I$25</f>
        <v>0</v>
      </c>
      <c r="X247" s="493">
        <f>X241*地域経済性分析・初期条件!$I$25</f>
        <v>0</v>
      </c>
      <c r="Y247" s="493">
        <f>Y241*地域経済性分析・初期条件!$I$25</f>
        <v>0</v>
      </c>
      <c r="Z247" s="493">
        <f>Z241*地域経済性分析・初期条件!$I$25</f>
        <v>0</v>
      </c>
      <c r="AA247" s="493">
        <f>AA241*地域経済性分析・初期条件!$I$25</f>
        <v>0</v>
      </c>
      <c r="AB247" s="493">
        <f>AB241*地域経済性分析・初期条件!$I$25</f>
        <v>0</v>
      </c>
      <c r="AC247" s="493">
        <f>AC241*地域経済性分析・初期条件!$I$25</f>
        <v>0</v>
      </c>
      <c r="AD247" s="493">
        <f>AD241*地域経済性分析・初期条件!$I$25</f>
        <v>0</v>
      </c>
      <c r="AE247" s="493">
        <f>AE241*地域経済性分析・初期条件!$I$25</f>
        <v>0</v>
      </c>
      <c r="AF247" s="493">
        <f>AF241*地域経済性分析・初期条件!$I$25</f>
        <v>0</v>
      </c>
      <c r="AG247" s="493">
        <f>AG241*地域経済性分析・初期条件!$I$25</f>
        <v>0</v>
      </c>
      <c r="AH247" s="493">
        <f>AH241*地域経済性分析・初期条件!$I$25</f>
        <v>0</v>
      </c>
      <c r="AI247" s="535">
        <f t="shared" si="227"/>
        <v>904810.3005197288</v>
      </c>
      <c r="AJ247" s="535">
        <f t="shared" si="228"/>
        <v>904810.3005197288</v>
      </c>
      <c r="AK247" s="497">
        <f t="shared" si="229"/>
        <v>904810.3005197288</v>
      </c>
    </row>
    <row r="248" spans="1:37" ht="11.5" x14ac:dyDescent="0.25">
      <c r="A248" s="533" t="str">
        <f>A240&amp;B248</f>
        <v>はん用機械器具製造業都道府県税収（一次）</v>
      </c>
      <c r="B248" s="425" t="s">
        <v>558</v>
      </c>
      <c r="C248" s="448" t="s">
        <v>33</v>
      </c>
      <c r="D248" s="493">
        <f>D241*地域経済性分析・初期条件!$J$25</f>
        <v>304542.21172246232</v>
      </c>
      <c r="E248" s="493">
        <f>E241*地域経済性分析・初期条件!$J$25</f>
        <v>0</v>
      </c>
      <c r="F248" s="493">
        <f>F241*地域経済性分析・初期条件!$J$25</f>
        <v>0</v>
      </c>
      <c r="G248" s="493">
        <f>G241*地域経済性分析・初期条件!$J$25</f>
        <v>0</v>
      </c>
      <c r="H248" s="493">
        <f>H241*地域経済性分析・初期条件!$J$25</f>
        <v>0</v>
      </c>
      <c r="I248" s="493">
        <f>I241*地域経済性分析・初期条件!$J$25</f>
        <v>0</v>
      </c>
      <c r="J248" s="493">
        <f>J241*地域経済性分析・初期条件!$J$25</f>
        <v>0</v>
      </c>
      <c r="K248" s="493">
        <f>K241*地域経済性分析・初期条件!$J$25</f>
        <v>0</v>
      </c>
      <c r="L248" s="493">
        <f>L241*地域経済性分析・初期条件!$J$25</f>
        <v>0</v>
      </c>
      <c r="M248" s="493">
        <f>M241*地域経済性分析・初期条件!$J$25</f>
        <v>0</v>
      </c>
      <c r="N248" s="493">
        <f>N241*地域経済性分析・初期条件!$J$25</f>
        <v>0</v>
      </c>
      <c r="O248" s="493">
        <f>O241*地域経済性分析・初期条件!$J$25</f>
        <v>0</v>
      </c>
      <c r="P248" s="493">
        <f>P241*地域経済性分析・初期条件!$J$25</f>
        <v>0</v>
      </c>
      <c r="Q248" s="493">
        <f>Q241*地域経済性分析・初期条件!$J$25</f>
        <v>0</v>
      </c>
      <c r="R248" s="493">
        <f>R241*地域経済性分析・初期条件!$J$25</f>
        <v>0</v>
      </c>
      <c r="S248" s="493">
        <f>S241*地域経済性分析・初期条件!$J$25</f>
        <v>0</v>
      </c>
      <c r="T248" s="493">
        <f>T241*地域経済性分析・初期条件!$J$25</f>
        <v>0</v>
      </c>
      <c r="U248" s="493">
        <f>U241*地域経済性分析・初期条件!$J$25</f>
        <v>0</v>
      </c>
      <c r="V248" s="493">
        <f>V241*地域経済性分析・初期条件!$J$25</f>
        <v>0</v>
      </c>
      <c r="W248" s="493">
        <f>W241*地域経済性分析・初期条件!$J$25</f>
        <v>0</v>
      </c>
      <c r="X248" s="493">
        <f>X241*地域経済性分析・初期条件!$J$25</f>
        <v>0</v>
      </c>
      <c r="Y248" s="493">
        <f>Y241*地域経済性分析・初期条件!$J$25</f>
        <v>0</v>
      </c>
      <c r="Z248" s="493">
        <f>Z241*地域経済性分析・初期条件!$J$25</f>
        <v>0</v>
      </c>
      <c r="AA248" s="493">
        <f>AA241*地域経済性分析・初期条件!$J$25</f>
        <v>0</v>
      </c>
      <c r="AB248" s="493">
        <f>AB241*地域経済性分析・初期条件!$J$25</f>
        <v>0</v>
      </c>
      <c r="AC248" s="493">
        <f>AC241*地域経済性分析・初期条件!$J$25</f>
        <v>0</v>
      </c>
      <c r="AD248" s="493">
        <f>AD241*地域経済性分析・初期条件!$J$25</f>
        <v>0</v>
      </c>
      <c r="AE248" s="493">
        <f>AE241*地域経済性分析・初期条件!$J$25</f>
        <v>0</v>
      </c>
      <c r="AF248" s="493">
        <f>AF241*地域経済性分析・初期条件!$J$25</f>
        <v>0</v>
      </c>
      <c r="AG248" s="493">
        <f>AG241*地域経済性分析・初期条件!$J$25</f>
        <v>0</v>
      </c>
      <c r="AH248" s="493">
        <f>AH241*地域経済性分析・初期条件!$J$25</f>
        <v>0</v>
      </c>
      <c r="AI248" s="535">
        <f t="shared" si="227"/>
        <v>304542.21172246232</v>
      </c>
      <c r="AJ248" s="535">
        <f t="shared" si="228"/>
        <v>304542.21172246232</v>
      </c>
      <c r="AK248" s="497">
        <f t="shared" si="229"/>
        <v>304542.21172246232</v>
      </c>
    </row>
    <row r="249" spans="1:37" ht="11.5" x14ac:dyDescent="0.25">
      <c r="A249" s="533" t="str">
        <f>A240&amp;B249</f>
        <v>はん用機械器具製造業市町村税収（一次）</v>
      </c>
      <c r="B249" s="425" t="s">
        <v>559</v>
      </c>
      <c r="C249" s="449" t="s">
        <v>33</v>
      </c>
      <c r="D249" s="493">
        <f>D241*地域経済性分析・初期条件!$K$25</f>
        <v>137998.96857940435</v>
      </c>
      <c r="E249" s="493">
        <f>E241*地域経済性分析・初期条件!$K$25</f>
        <v>0</v>
      </c>
      <c r="F249" s="493">
        <f>F241*地域経済性分析・初期条件!$K$25</f>
        <v>0</v>
      </c>
      <c r="G249" s="493">
        <f>G241*地域経済性分析・初期条件!$K$25</f>
        <v>0</v>
      </c>
      <c r="H249" s="493">
        <f>H241*地域経済性分析・初期条件!$K$25</f>
        <v>0</v>
      </c>
      <c r="I249" s="493">
        <f>I241*地域経済性分析・初期条件!$K$25</f>
        <v>0</v>
      </c>
      <c r="J249" s="493">
        <f>J241*地域経済性分析・初期条件!$K$25</f>
        <v>0</v>
      </c>
      <c r="K249" s="493">
        <f>K241*地域経済性分析・初期条件!$K$25</f>
        <v>0</v>
      </c>
      <c r="L249" s="493">
        <f>L241*地域経済性分析・初期条件!$K$25</f>
        <v>0</v>
      </c>
      <c r="M249" s="493">
        <f>M241*地域経済性分析・初期条件!$K$25</f>
        <v>0</v>
      </c>
      <c r="N249" s="493">
        <f>N241*地域経済性分析・初期条件!$K$25</f>
        <v>0</v>
      </c>
      <c r="O249" s="493">
        <f>O241*地域経済性分析・初期条件!$K$25</f>
        <v>0</v>
      </c>
      <c r="P249" s="493">
        <f>P241*地域経済性分析・初期条件!$K$25</f>
        <v>0</v>
      </c>
      <c r="Q249" s="493">
        <f>Q241*地域経済性分析・初期条件!$K$25</f>
        <v>0</v>
      </c>
      <c r="R249" s="493">
        <f>R241*地域経済性分析・初期条件!$K$25</f>
        <v>0</v>
      </c>
      <c r="S249" s="493">
        <f>S241*地域経済性分析・初期条件!$K$25</f>
        <v>0</v>
      </c>
      <c r="T249" s="493">
        <f>T241*地域経済性分析・初期条件!$K$25</f>
        <v>0</v>
      </c>
      <c r="U249" s="493">
        <f>U241*地域経済性分析・初期条件!$K$25</f>
        <v>0</v>
      </c>
      <c r="V249" s="493">
        <f>V241*地域経済性分析・初期条件!$K$25</f>
        <v>0</v>
      </c>
      <c r="W249" s="493">
        <f>W241*地域経済性分析・初期条件!$K$25</f>
        <v>0</v>
      </c>
      <c r="X249" s="493">
        <f>X241*地域経済性分析・初期条件!$K$25</f>
        <v>0</v>
      </c>
      <c r="Y249" s="493">
        <f>Y241*地域経済性分析・初期条件!$K$25</f>
        <v>0</v>
      </c>
      <c r="Z249" s="493">
        <f>Z241*地域経済性分析・初期条件!$K$25</f>
        <v>0</v>
      </c>
      <c r="AA249" s="493">
        <f>AA241*地域経済性分析・初期条件!$K$25</f>
        <v>0</v>
      </c>
      <c r="AB249" s="493">
        <f>AB241*地域経済性分析・初期条件!$K$25</f>
        <v>0</v>
      </c>
      <c r="AC249" s="493">
        <f>AC241*地域経済性分析・初期条件!$K$25</f>
        <v>0</v>
      </c>
      <c r="AD249" s="493">
        <f>AD241*地域経済性分析・初期条件!$K$25</f>
        <v>0</v>
      </c>
      <c r="AE249" s="493">
        <f>AE241*地域経済性分析・初期条件!$K$25</f>
        <v>0</v>
      </c>
      <c r="AF249" s="493">
        <f>AF241*地域経済性分析・初期条件!$K$25</f>
        <v>0</v>
      </c>
      <c r="AG249" s="493">
        <f>AG241*地域経済性分析・初期条件!$K$25</f>
        <v>0</v>
      </c>
      <c r="AH249" s="493">
        <f>AH241*地域経済性分析・初期条件!$K$25</f>
        <v>0</v>
      </c>
      <c r="AI249" s="535">
        <f t="shared" si="227"/>
        <v>137998.96857940435</v>
      </c>
      <c r="AJ249" s="535">
        <f t="shared" si="228"/>
        <v>137998.96857940435</v>
      </c>
      <c r="AK249" s="497">
        <f t="shared" si="229"/>
        <v>137998.96857940435</v>
      </c>
    </row>
    <row r="250" spans="1:37" ht="11.5" x14ac:dyDescent="0.25">
      <c r="A250" s="533" t="str">
        <f>A240&amp;B250</f>
        <v>はん用機械器具製造業従業員の可処分所得（二次以降）</v>
      </c>
      <c r="B250" s="425" t="s">
        <v>561</v>
      </c>
      <c r="C250" s="449" t="s">
        <v>33</v>
      </c>
      <c r="D250" s="493">
        <f>D241*地域経済性分析・初期条件!$L$25</f>
        <v>1209377.4425372947</v>
      </c>
      <c r="E250" s="493">
        <f>E241*地域経済性分析・初期条件!$L$25</f>
        <v>0</v>
      </c>
      <c r="F250" s="493">
        <f>F241*地域経済性分析・初期条件!$L$25</f>
        <v>0</v>
      </c>
      <c r="G250" s="493">
        <f>G241*地域経済性分析・初期条件!$L$25</f>
        <v>0</v>
      </c>
      <c r="H250" s="493">
        <f>H241*地域経済性分析・初期条件!$L$25</f>
        <v>0</v>
      </c>
      <c r="I250" s="493">
        <f>I241*地域経済性分析・初期条件!$L$25</f>
        <v>0</v>
      </c>
      <c r="J250" s="493">
        <f>J241*地域経済性分析・初期条件!$L$25</f>
        <v>0</v>
      </c>
      <c r="K250" s="493">
        <f>K241*地域経済性分析・初期条件!$L$25</f>
        <v>0</v>
      </c>
      <c r="L250" s="493">
        <f>L241*地域経済性分析・初期条件!$L$25</f>
        <v>0</v>
      </c>
      <c r="M250" s="493">
        <f>M241*地域経済性分析・初期条件!$L$25</f>
        <v>0</v>
      </c>
      <c r="N250" s="493">
        <f>N241*地域経済性分析・初期条件!$L$25</f>
        <v>0</v>
      </c>
      <c r="O250" s="493">
        <f>O241*地域経済性分析・初期条件!$L$25</f>
        <v>0</v>
      </c>
      <c r="P250" s="493">
        <f>P241*地域経済性分析・初期条件!$L$25</f>
        <v>0</v>
      </c>
      <c r="Q250" s="493">
        <f>Q241*地域経済性分析・初期条件!$L$25</f>
        <v>0</v>
      </c>
      <c r="R250" s="493">
        <f>R241*地域経済性分析・初期条件!$L$25</f>
        <v>0</v>
      </c>
      <c r="S250" s="493">
        <f>S241*地域経済性分析・初期条件!$L$25</f>
        <v>0</v>
      </c>
      <c r="T250" s="493">
        <f>T241*地域経済性分析・初期条件!$L$25</f>
        <v>0</v>
      </c>
      <c r="U250" s="493">
        <f>U241*地域経済性分析・初期条件!$L$25</f>
        <v>0</v>
      </c>
      <c r="V250" s="493">
        <f>V241*地域経済性分析・初期条件!$L$25</f>
        <v>0</v>
      </c>
      <c r="W250" s="493">
        <f>W241*地域経済性分析・初期条件!$L$25</f>
        <v>0</v>
      </c>
      <c r="X250" s="493">
        <f>X241*地域経済性分析・初期条件!$L$25</f>
        <v>0</v>
      </c>
      <c r="Y250" s="493">
        <f>Y241*地域経済性分析・初期条件!$L$25</f>
        <v>0</v>
      </c>
      <c r="Z250" s="493">
        <f>Z241*地域経済性分析・初期条件!$L$25</f>
        <v>0</v>
      </c>
      <c r="AA250" s="493">
        <f>AA241*地域経済性分析・初期条件!$L$25</f>
        <v>0</v>
      </c>
      <c r="AB250" s="493">
        <f>AB241*地域経済性分析・初期条件!$L$25</f>
        <v>0</v>
      </c>
      <c r="AC250" s="493">
        <f>AC241*地域経済性分析・初期条件!$L$25</f>
        <v>0</v>
      </c>
      <c r="AD250" s="493">
        <f>AD241*地域経済性分析・初期条件!$L$25</f>
        <v>0</v>
      </c>
      <c r="AE250" s="493">
        <f>AE241*地域経済性分析・初期条件!$L$25</f>
        <v>0</v>
      </c>
      <c r="AF250" s="493">
        <f>AF241*地域経済性分析・初期条件!$L$25</f>
        <v>0</v>
      </c>
      <c r="AG250" s="493">
        <f>AG241*地域経済性分析・初期条件!$L$25</f>
        <v>0</v>
      </c>
      <c r="AH250" s="493">
        <f>AH241*地域経済性分析・初期条件!$L$25</f>
        <v>0</v>
      </c>
      <c r="AI250" s="535">
        <f>SUM(D250:N250)</f>
        <v>1209377.4425372947</v>
      </c>
      <c r="AJ250" s="535">
        <f>SUM(D250:X250)</f>
        <v>1209377.4425372947</v>
      </c>
      <c r="AK250" s="497">
        <f>SUM(D250:AH250)</f>
        <v>1209377.4425372947</v>
      </c>
    </row>
    <row r="251" spans="1:37" ht="11.5" x14ac:dyDescent="0.25">
      <c r="A251" s="533" t="str">
        <f>A240&amp;B251</f>
        <v>はん用機械器具製造業企業の税引後利益（二次以降）</v>
      </c>
      <c r="B251" s="425" t="s">
        <v>562</v>
      </c>
      <c r="C251" s="449" t="s">
        <v>33</v>
      </c>
      <c r="D251" s="493">
        <f>D241*地域経済性分析・初期条件!$M$25</f>
        <v>1150773.8945201619</v>
      </c>
      <c r="E251" s="493">
        <f>E241*地域経済性分析・初期条件!$M$25</f>
        <v>0</v>
      </c>
      <c r="F251" s="493">
        <f>F241*地域経済性分析・初期条件!$M$25</f>
        <v>0</v>
      </c>
      <c r="G251" s="493">
        <f>G241*地域経済性分析・初期条件!$M$25</f>
        <v>0</v>
      </c>
      <c r="H251" s="493">
        <f>H241*地域経済性分析・初期条件!$M$25</f>
        <v>0</v>
      </c>
      <c r="I251" s="493">
        <f>I241*地域経済性分析・初期条件!$M$25</f>
        <v>0</v>
      </c>
      <c r="J251" s="493">
        <f>J241*地域経済性分析・初期条件!$M$25</f>
        <v>0</v>
      </c>
      <c r="K251" s="493">
        <f>K241*地域経済性分析・初期条件!$M$25</f>
        <v>0</v>
      </c>
      <c r="L251" s="493">
        <f>L241*地域経済性分析・初期条件!$M$25</f>
        <v>0</v>
      </c>
      <c r="M251" s="493">
        <f>M241*地域経済性分析・初期条件!$M$25</f>
        <v>0</v>
      </c>
      <c r="N251" s="493">
        <f>N241*地域経済性分析・初期条件!$M$25</f>
        <v>0</v>
      </c>
      <c r="O251" s="493">
        <f>O241*地域経済性分析・初期条件!$M$25</f>
        <v>0</v>
      </c>
      <c r="P251" s="493">
        <f>P241*地域経済性分析・初期条件!$M$25</f>
        <v>0</v>
      </c>
      <c r="Q251" s="493">
        <f>Q241*地域経済性分析・初期条件!$M$25</f>
        <v>0</v>
      </c>
      <c r="R251" s="493">
        <f>R241*地域経済性分析・初期条件!$M$25</f>
        <v>0</v>
      </c>
      <c r="S251" s="493">
        <f>S241*地域経済性分析・初期条件!$M$25</f>
        <v>0</v>
      </c>
      <c r="T251" s="493">
        <f>T241*地域経済性分析・初期条件!$M$25</f>
        <v>0</v>
      </c>
      <c r="U251" s="493">
        <f>U241*地域経済性分析・初期条件!$M$25</f>
        <v>0</v>
      </c>
      <c r="V251" s="493">
        <f>V241*地域経済性分析・初期条件!$M$25</f>
        <v>0</v>
      </c>
      <c r="W251" s="493">
        <f>W241*地域経済性分析・初期条件!$M$25</f>
        <v>0</v>
      </c>
      <c r="X251" s="493">
        <f>X241*地域経済性分析・初期条件!$M$25</f>
        <v>0</v>
      </c>
      <c r="Y251" s="493">
        <f>Y241*地域経済性分析・初期条件!$M$25</f>
        <v>0</v>
      </c>
      <c r="Z251" s="493">
        <f>Z241*地域経済性分析・初期条件!$M$25</f>
        <v>0</v>
      </c>
      <c r="AA251" s="493">
        <f>AA241*地域経済性分析・初期条件!$M$25</f>
        <v>0</v>
      </c>
      <c r="AB251" s="493">
        <f>AB241*地域経済性分析・初期条件!$M$25</f>
        <v>0</v>
      </c>
      <c r="AC251" s="493">
        <f>AC241*地域経済性分析・初期条件!$M$25</f>
        <v>0</v>
      </c>
      <c r="AD251" s="493">
        <f>AD241*地域経済性分析・初期条件!$M$25</f>
        <v>0</v>
      </c>
      <c r="AE251" s="493">
        <f>AE241*地域経済性分析・初期条件!$M$25</f>
        <v>0</v>
      </c>
      <c r="AF251" s="493">
        <f>AF241*地域経済性分析・初期条件!$M$25</f>
        <v>0</v>
      </c>
      <c r="AG251" s="493">
        <f>AG241*地域経済性分析・初期条件!$M$25</f>
        <v>0</v>
      </c>
      <c r="AH251" s="493">
        <f>AH241*地域経済性分析・初期条件!$M$25</f>
        <v>0</v>
      </c>
      <c r="AI251" s="535">
        <f>SUM(D251:N251)</f>
        <v>1150773.8945201619</v>
      </c>
      <c r="AJ251" s="535">
        <f>SUM(D251:X251)</f>
        <v>1150773.8945201619</v>
      </c>
      <c r="AK251" s="497">
        <f>SUM(D251:AH251)</f>
        <v>1150773.8945201619</v>
      </c>
    </row>
    <row r="252" spans="1:37" ht="11.5" x14ac:dyDescent="0.25">
      <c r="A252" s="533" t="str">
        <f>A240&amp;B252</f>
        <v>はん用機械器具製造業都道府県税収（二次以降）</v>
      </c>
      <c r="B252" s="425" t="s">
        <v>563</v>
      </c>
      <c r="C252" s="449" t="s">
        <v>33</v>
      </c>
      <c r="D252" s="493">
        <f>D241*地域経済性分析・初期条件!$N$25</f>
        <v>258204.32425376331</v>
      </c>
      <c r="E252" s="493">
        <f>E241*地域経済性分析・初期条件!$N$25</f>
        <v>0</v>
      </c>
      <c r="F252" s="493">
        <f>F241*地域経済性分析・初期条件!$N$25</f>
        <v>0</v>
      </c>
      <c r="G252" s="493">
        <f>G241*地域経済性分析・初期条件!$N$25</f>
        <v>0</v>
      </c>
      <c r="H252" s="493">
        <f>H241*地域経済性分析・初期条件!$N$25</f>
        <v>0</v>
      </c>
      <c r="I252" s="493">
        <f>I241*地域経済性分析・初期条件!$N$25</f>
        <v>0</v>
      </c>
      <c r="J252" s="493">
        <f>J241*地域経済性分析・初期条件!$N$25</f>
        <v>0</v>
      </c>
      <c r="K252" s="493">
        <f>K241*地域経済性分析・初期条件!$N$25</f>
        <v>0</v>
      </c>
      <c r="L252" s="493">
        <f>L241*地域経済性分析・初期条件!$N$25</f>
        <v>0</v>
      </c>
      <c r="M252" s="493">
        <f>M241*地域経済性分析・初期条件!$N$25</f>
        <v>0</v>
      </c>
      <c r="N252" s="493">
        <f>N241*地域経済性分析・初期条件!$N$25</f>
        <v>0</v>
      </c>
      <c r="O252" s="493">
        <f>O241*地域経済性分析・初期条件!$N$25</f>
        <v>0</v>
      </c>
      <c r="P252" s="493">
        <f>P241*地域経済性分析・初期条件!$N$25</f>
        <v>0</v>
      </c>
      <c r="Q252" s="493">
        <f>Q241*地域経済性分析・初期条件!$N$25</f>
        <v>0</v>
      </c>
      <c r="R252" s="493">
        <f>R241*地域経済性分析・初期条件!$N$25</f>
        <v>0</v>
      </c>
      <c r="S252" s="493">
        <f>S241*地域経済性分析・初期条件!$N$25</f>
        <v>0</v>
      </c>
      <c r="T252" s="493">
        <f>T241*地域経済性分析・初期条件!$N$25</f>
        <v>0</v>
      </c>
      <c r="U252" s="493">
        <f>U241*地域経済性分析・初期条件!$N$25</f>
        <v>0</v>
      </c>
      <c r="V252" s="493">
        <f>V241*地域経済性分析・初期条件!$N$25</f>
        <v>0</v>
      </c>
      <c r="W252" s="493">
        <f>W241*地域経済性分析・初期条件!$N$25</f>
        <v>0</v>
      </c>
      <c r="X252" s="493">
        <f>X241*地域経済性分析・初期条件!$N$25</f>
        <v>0</v>
      </c>
      <c r="Y252" s="493">
        <f>Y241*地域経済性分析・初期条件!$N$25</f>
        <v>0</v>
      </c>
      <c r="Z252" s="493">
        <f>Z241*地域経済性分析・初期条件!$N$25</f>
        <v>0</v>
      </c>
      <c r="AA252" s="493">
        <f>AA241*地域経済性分析・初期条件!$N$25</f>
        <v>0</v>
      </c>
      <c r="AB252" s="493">
        <f>AB241*地域経済性分析・初期条件!$N$25</f>
        <v>0</v>
      </c>
      <c r="AC252" s="493">
        <f>AC241*地域経済性分析・初期条件!$N$25</f>
        <v>0</v>
      </c>
      <c r="AD252" s="493">
        <f>AD241*地域経済性分析・初期条件!$N$25</f>
        <v>0</v>
      </c>
      <c r="AE252" s="493">
        <f>AE241*地域経済性分析・初期条件!$N$25</f>
        <v>0</v>
      </c>
      <c r="AF252" s="493">
        <f>AF241*地域経済性分析・初期条件!$N$25</f>
        <v>0</v>
      </c>
      <c r="AG252" s="493">
        <f>AG241*地域経済性分析・初期条件!$N$25</f>
        <v>0</v>
      </c>
      <c r="AH252" s="493">
        <f>AH241*地域経済性分析・初期条件!$N$25</f>
        <v>0</v>
      </c>
      <c r="AI252" s="535">
        <f>SUM(D252:N252)</f>
        <v>258204.32425376331</v>
      </c>
      <c r="AJ252" s="535">
        <f>SUM(D252:X252)</f>
        <v>258204.32425376331</v>
      </c>
      <c r="AK252" s="497">
        <f>SUM(D252:AH252)</f>
        <v>258204.32425376331</v>
      </c>
    </row>
    <row r="253" spans="1:37" ht="11.5" x14ac:dyDescent="0.25">
      <c r="A253" s="533" t="str">
        <f>A240&amp;B253</f>
        <v>はん用機械器具製造業市町村税収（二次以降）</v>
      </c>
      <c r="B253" s="425" t="s">
        <v>564</v>
      </c>
      <c r="C253" s="449" t="s">
        <v>33</v>
      </c>
      <c r="D253" s="493">
        <f>D241*地域経済性分析・初期条件!$O$25</f>
        <v>88924.918718774657</v>
      </c>
      <c r="E253" s="493">
        <f>E241*地域経済性分析・初期条件!$O$25</f>
        <v>0</v>
      </c>
      <c r="F253" s="493">
        <f>F241*地域経済性分析・初期条件!$O$25</f>
        <v>0</v>
      </c>
      <c r="G253" s="493">
        <f>G241*地域経済性分析・初期条件!$O$25</f>
        <v>0</v>
      </c>
      <c r="H253" s="493">
        <f>H241*地域経済性分析・初期条件!$O$25</f>
        <v>0</v>
      </c>
      <c r="I253" s="493">
        <f>I241*地域経済性分析・初期条件!$O$25</f>
        <v>0</v>
      </c>
      <c r="J253" s="493">
        <f>J241*地域経済性分析・初期条件!$O$25</f>
        <v>0</v>
      </c>
      <c r="K253" s="493">
        <f>K241*地域経済性分析・初期条件!$O$25</f>
        <v>0</v>
      </c>
      <c r="L253" s="493">
        <f>L241*地域経済性分析・初期条件!$O$25</f>
        <v>0</v>
      </c>
      <c r="M253" s="493">
        <f>M241*地域経済性分析・初期条件!$O$25</f>
        <v>0</v>
      </c>
      <c r="N253" s="493">
        <f>N241*地域経済性分析・初期条件!$O$25</f>
        <v>0</v>
      </c>
      <c r="O253" s="493">
        <f>O241*地域経済性分析・初期条件!$O$25</f>
        <v>0</v>
      </c>
      <c r="P253" s="493">
        <f>P241*地域経済性分析・初期条件!$O$25</f>
        <v>0</v>
      </c>
      <c r="Q253" s="493">
        <f>Q241*地域経済性分析・初期条件!$O$25</f>
        <v>0</v>
      </c>
      <c r="R253" s="493">
        <f>R241*地域経済性分析・初期条件!$O$25</f>
        <v>0</v>
      </c>
      <c r="S253" s="493">
        <f>S241*地域経済性分析・初期条件!$O$25</f>
        <v>0</v>
      </c>
      <c r="T253" s="493">
        <f>T241*地域経済性分析・初期条件!$O$25</f>
        <v>0</v>
      </c>
      <c r="U253" s="493">
        <f>U241*地域経済性分析・初期条件!$O$25</f>
        <v>0</v>
      </c>
      <c r="V253" s="493">
        <f>V241*地域経済性分析・初期条件!$O$25</f>
        <v>0</v>
      </c>
      <c r="W253" s="493">
        <f>W241*地域経済性分析・初期条件!$O$25</f>
        <v>0</v>
      </c>
      <c r="X253" s="493">
        <f>X241*地域経済性分析・初期条件!$O$25</f>
        <v>0</v>
      </c>
      <c r="Y253" s="493">
        <f>Y241*地域経済性分析・初期条件!$O$25</f>
        <v>0</v>
      </c>
      <c r="Z253" s="493">
        <f>Z241*地域経済性分析・初期条件!$O$25</f>
        <v>0</v>
      </c>
      <c r="AA253" s="493">
        <f>AA241*地域経済性分析・初期条件!$O$25</f>
        <v>0</v>
      </c>
      <c r="AB253" s="493">
        <f>AB241*地域経済性分析・初期条件!$O$25</f>
        <v>0</v>
      </c>
      <c r="AC253" s="493">
        <f>AC241*地域経済性分析・初期条件!$O$25</f>
        <v>0</v>
      </c>
      <c r="AD253" s="493">
        <f>AD241*地域経済性分析・初期条件!$O$25</f>
        <v>0</v>
      </c>
      <c r="AE253" s="493">
        <f>AE241*地域経済性分析・初期条件!$O$25</f>
        <v>0</v>
      </c>
      <c r="AF253" s="493">
        <f>AF241*地域経済性分析・初期条件!$O$25</f>
        <v>0</v>
      </c>
      <c r="AG253" s="493">
        <f>AG241*地域経済性分析・初期条件!$O$25</f>
        <v>0</v>
      </c>
      <c r="AH253" s="493">
        <f>AH241*地域経済性分析・初期条件!$O$25</f>
        <v>0</v>
      </c>
      <c r="AI253" s="535">
        <f>SUM(D253:N253)</f>
        <v>88924.918718774657</v>
      </c>
      <c r="AJ253" s="535">
        <f>SUM(D253:X253)</f>
        <v>88924.918718774657</v>
      </c>
      <c r="AK253" s="497">
        <f>SUM(D253:AH253)</f>
        <v>88924.918718774657</v>
      </c>
    </row>
    <row r="254" spans="1:37" ht="11.5" x14ac:dyDescent="0.25">
      <c r="A254" s="488">
        <f>地域経済性分析・初期条件!$G$26</f>
        <v>0</v>
      </c>
      <c r="C254" s="449"/>
      <c r="D254" s="493"/>
      <c r="E254" s="493"/>
      <c r="F254" s="463"/>
      <c r="G254" s="463"/>
      <c r="H254" s="463"/>
      <c r="I254" s="463"/>
      <c r="J254" s="463"/>
      <c r="K254" s="463"/>
      <c r="L254" s="463"/>
      <c r="M254" s="463"/>
      <c r="N254" s="463"/>
      <c r="O254" s="463"/>
      <c r="P254" s="463"/>
      <c r="Q254" s="463"/>
      <c r="R254" s="463"/>
      <c r="S254" s="463"/>
      <c r="T254" s="463"/>
      <c r="U254" s="463"/>
      <c r="V254" s="463"/>
      <c r="W254" s="463"/>
      <c r="X254" s="463"/>
      <c r="Y254" s="463"/>
      <c r="Z254" s="463"/>
      <c r="AA254" s="463"/>
      <c r="AB254" s="463"/>
      <c r="AC254" s="463"/>
      <c r="AD254" s="463"/>
      <c r="AE254" s="463"/>
      <c r="AF254" s="463"/>
      <c r="AG254" s="463"/>
      <c r="AH254" s="463"/>
      <c r="AI254" s="535"/>
      <c r="AJ254" s="535"/>
      <c r="AK254" s="497"/>
    </row>
    <row r="255" spans="1:37" ht="11.5" x14ac:dyDescent="0.25">
      <c r="A255" s="533" t="str">
        <f>A254&amp;B255</f>
        <v>0売上（税別）</v>
      </c>
      <c r="B255" s="425" t="s">
        <v>1166</v>
      </c>
      <c r="C255" s="448" t="s">
        <v>33</v>
      </c>
      <c r="D255" s="493">
        <f>D239*地域経済性分析・初期条件!$F$26</f>
        <v>0</v>
      </c>
      <c r="E255" s="493">
        <f>E239*地域経済性分析・初期条件!$F$26</f>
        <v>0</v>
      </c>
      <c r="F255" s="493">
        <f>F239*地域経済性分析・初期条件!$F$26</f>
        <v>0</v>
      </c>
      <c r="G255" s="493">
        <f>G239*地域経済性分析・初期条件!$F$26</f>
        <v>0</v>
      </c>
      <c r="H255" s="493">
        <f>H239*地域経済性分析・初期条件!$F$26</f>
        <v>0</v>
      </c>
      <c r="I255" s="493">
        <f>I239*地域経済性分析・初期条件!$F$26</f>
        <v>0</v>
      </c>
      <c r="J255" s="493">
        <f>J239*地域経済性分析・初期条件!$F$26</f>
        <v>0</v>
      </c>
      <c r="K255" s="493">
        <f>K239*地域経済性分析・初期条件!$F$26</f>
        <v>0</v>
      </c>
      <c r="L255" s="493">
        <f>L239*地域経済性分析・初期条件!$F$26</f>
        <v>0</v>
      </c>
      <c r="M255" s="493">
        <f>M239*地域経済性分析・初期条件!$F$26</f>
        <v>0</v>
      </c>
      <c r="N255" s="493">
        <f>N239*地域経済性分析・初期条件!$F$26</f>
        <v>0</v>
      </c>
      <c r="O255" s="493">
        <f>O239*地域経済性分析・初期条件!$F$26</f>
        <v>0</v>
      </c>
      <c r="P255" s="493">
        <f>P239*地域経済性分析・初期条件!$F$26</f>
        <v>0</v>
      </c>
      <c r="Q255" s="493">
        <f>Q239*地域経済性分析・初期条件!$F$26</f>
        <v>0</v>
      </c>
      <c r="R255" s="493">
        <f>R239*地域経済性分析・初期条件!$F$26</f>
        <v>0</v>
      </c>
      <c r="S255" s="493">
        <f>S239*地域経済性分析・初期条件!$F$26</f>
        <v>0</v>
      </c>
      <c r="T255" s="493">
        <f>T239*地域経済性分析・初期条件!$F$26</f>
        <v>0</v>
      </c>
      <c r="U255" s="493">
        <f>U239*地域経済性分析・初期条件!$F$26</f>
        <v>0</v>
      </c>
      <c r="V255" s="493">
        <f>V239*地域経済性分析・初期条件!$F$26</f>
        <v>0</v>
      </c>
      <c r="W255" s="493">
        <f>W239*地域経済性分析・初期条件!$F$26</f>
        <v>0</v>
      </c>
      <c r="X255" s="493">
        <f>X239*地域経済性分析・初期条件!$F$26</f>
        <v>0</v>
      </c>
      <c r="Y255" s="493">
        <f>Y239*地域経済性分析・初期条件!$F$26</f>
        <v>0</v>
      </c>
      <c r="Z255" s="493">
        <f>Z239*地域経済性分析・初期条件!$F$26</f>
        <v>0</v>
      </c>
      <c r="AA255" s="493">
        <f>AA239*地域経済性分析・初期条件!$F$26</f>
        <v>0</v>
      </c>
      <c r="AB255" s="493">
        <f>AB239*地域経済性分析・初期条件!$F$26</f>
        <v>0</v>
      </c>
      <c r="AC255" s="493">
        <f>AC239*地域経済性分析・初期条件!$F$26</f>
        <v>0</v>
      </c>
      <c r="AD255" s="493">
        <f>AD239*地域経済性分析・初期条件!$F$26</f>
        <v>0</v>
      </c>
      <c r="AE255" s="493">
        <f>AE239*地域経済性分析・初期条件!$F$26</f>
        <v>0</v>
      </c>
      <c r="AF255" s="493">
        <f>AF239*地域経済性分析・初期条件!$F$26</f>
        <v>0</v>
      </c>
      <c r="AG255" s="493">
        <f>AG239*地域経済性分析・初期条件!$F$26</f>
        <v>0</v>
      </c>
      <c r="AH255" s="493">
        <f>AH239*地域経済性分析・初期条件!$F$26</f>
        <v>0</v>
      </c>
      <c r="AI255" s="535">
        <f t="shared" ref="AI255" si="230">SUM(D255:N255)</f>
        <v>0</v>
      </c>
      <c r="AJ255" s="535">
        <f>SUM(D255:X255)</f>
        <v>0</v>
      </c>
      <c r="AK255" s="497">
        <f>SUM(D255:AH255)</f>
        <v>0</v>
      </c>
    </row>
    <row r="256" spans="1:37" ht="11.5" x14ac:dyDescent="0.25">
      <c r="A256" s="533" t="str">
        <f>A254&amp;B256</f>
        <v>0消費税（都道府県）</v>
      </c>
      <c r="B256" s="425" t="s">
        <v>270</v>
      </c>
      <c r="C256" s="448" t="s">
        <v>33</v>
      </c>
      <c r="D256" s="493">
        <f>D255*波及効果シート!$D$72</f>
        <v>0</v>
      </c>
      <c r="E256" s="493">
        <f>E255*波及効果シート!$D$72</f>
        <v>0</v>
      </c>
      <c r="F256" s="493">
        <f>F255*波及効果シート!$D$72</f>
        <v>0</v>
      </c>
      <c r="G256" s="493">
        <f>G255*波及効果シート!$D$72</f>
        <v>0</v>
      </c>
      <c r="H256" s="493">
        <f>H255*波及効果シート!$D$72</f>
        <v>0</v>
      </c>
      <c r="I256" s="493">
        <f>I255*波及効果シート!$D$72</f>
        <v>0</v>
      </c>
      <c r="J256" s="493">
        <f>J255*波及効果シート!$D$72</f>
        <v>0</v>
      </c>
      <c r="K256" s="493">
        <f>K255*波及効果シート!$D$72</f>
        <v>0</v>
      </c>
      <c r="L256" s="493">
        <f>L255*波及効果シート!$D$72</f>
        <v>0</v>
      </c>
      <c r="M256" s="493">
        <f>M255*波及効果シート!$D$72</f>
        <v>0</v>
      </c>
      <c r="N256" s="493">
        <f>N255*波及効果シート!$D$72</f>
        <v>0</v>
      </c>
      <c r="O256" s="493">
        <f>O255*波及効果シート!$D$72</f>
        <v>0</v>
      </c>
      <c r="P256" s="493">
        <f>P255*波及効果シート!$D$72</f>
        <v>0</v>
      </c>
      <c r="Q256" s="493">
        <f>Q255*波及効果シート!$D$72</f>
        <v>0</v>
      </c>
      <c r="R256" s="493">
        <f>R255*波及効果シート!$D$72</f>
        <v>0</v>
      </c>
      <c r="S256" s="493">
        <f>S255*波及効果シート!$D$72</f>
        <v>0</v>
      </c>
      <c r="T256" s="493">
        <f>T255*波及効果シート!$D$72</f>
        <v>0</v>
      </c>
      <c r="U256" s="493">
        <f>U255*波及効果シート!$D$72</f>
        <v>0</v>
      </c>
      <c r="V256" s="493">
        <f>V255*波及効果シート!$D$72</f>
        <v>0</v>
      </c>
      <c r="W256" s="493">
        <f>W255*波及効果シート!$D$72</f>
        <v>0</v>
      </c>
      <c r="X256" s="493">
        <f>X255*波及効果シート!$D$72</f>
        <v>0</v>
      </c>
      <c r="Y256" s="493">
        <f>Y255*波及効果シート!$D$72</f>
        <v>0</v>
      </c>
      <c r="Z256" s="493">
        <f>Z255*波及効果シート!$D$72</f>
        <v>0</v>
      </c>
      <c r="AA256" s="493">
        <f>AA255*波及効果シート!$D$72</f>
        <v>0</v>
      </c>
      <c r="AB256" s="493">
        <f>AB255*波及効果シート!$D$72</f>
        <v>0</v>
      </c>
      <c r="AC256" s="493">
        <f>AC255*波及効果シート!$D$72</f>
        <v>0</v>
      </c>
      <c r="AD256" s="493">
        <f>AD255*波及効果シート!$D$72</f>
        <v>0</v>
      </c>
      <c r="AE256" s="493">
        <f>AE255*波及効果シート!$D$72</f>
        <v>0</v>
      </c>
      <c r="AF256" s="493">
        <f>AF255*波及効果シート!$D$72</f>
        <v>0</v>
      </c>
      <c r="AG256" s="493">
        <f>AG255*波及効果シート!$D$72</f>
        <v>0</v>
      </c>
      <c r="AH256" s="493">
        <f>AH255*波及効果シート!$D$72</f>
        <v>0</v>
      </c>
      <c r="AI256" s="535">
        <f t="shared" ref="AI256:AI257" si="231">SUM(D256:N256)</f>
        <v>0</v>
      </c>
      <c r="AJ256" s="535">
        <f t="shared" ref="AJ256:AJ257" si="232">SUM(D256:X256)</f>
        <v>0</v>
      </c>
      <c r="AK256" s="497">
        <f t="shared" ref="AK256:AK257" si="233">SUM(D256:AH256)</f>
        <v>0</v>
      </c>
    </row>
    <row r="257" spans="1:37" ht="11.5" x14ac:dyDescent="0.25">
      <c r="A257" s="533" t="str">
        <f>A254&amp;B257</f>
        <v>0消費税（市町村）</v>
      </c>
      <c r="B257" s="425" t="s">
        <v>1156</v>
      </c>
      <c r="C257" s="449" t="s">
        <v>33</v>
      </c>
      <c r="D257" s="493">
        <f>D255*波及効果シート!$D$74</f>
        <v>0</v>
      </c>
      <c r="E257" s="493">
        <f>E255*波及効果シート!$D$74</f>
        <v>0</v>
      </c>
      <c r="F257" s="493">
        <f>F255*波及効果シート!$D$74</f>
        <v>0</v>
      </c>
      <c r="G257" s="493">
        <f>G255*波及効果シート!$D$74</f>
        <v>0</v>
      </c>
      <c r="H257" s="493">
        <f>H255*波及効果シート!$D$74</f>
        <v>0</v>
      </c>
      <c r="I257" s="493">
        <f>I255*波及効果シート!$D$74</f>
        <v>0</v>
      </c>
      <c r="J257" s="493">
        <f>J255*波及効果シート!$D$74</f>
        <v>0</v>
      </c>
      <c r="K257" s="493">
        <f>K255*波及効果シート!$D$74</f>
        <v>0</v>
      </c>
      <c r="L257" s="493">
        <f>L255*波及効果シート!$D$74</f>
        <v>0</v>
      </c>
      <c r="M257" s="493">
        <f>M255*波及効果シート!$D$74</f>
        <v>0</v>
      </c>
      <c r="N257" s="493">
        <f>N255*波及効果シート!$D$74</f>
        <v>0</v>
      </c>
      <c r="O257" s="493">
        <f>O255*波及効果シート!$D$74</f>
        <v>0</v>
      </c>
      <c r="P257" s="493">
        <f>P255*波及効果シート!$D$74</f>
        <v>0</v>
      </c>
      <c r="Q257" s="493">
        <f>Q255*波及効果シート!$D$74</f>
        <v>0</v>
      </c>
      <c r="R257" s="493">
        <f>R255*波及効果シート!$D$74</f>
        <v>0</v>
      </c>
      <c r="S257" s="493">
        <f>S255*波及効果シート!$D$74</f>
        <v>0</v>
      </c>
      <c r="T257" s="493">
        <f>T255*波及効果シート!$D$74</f>
        <v>0</v>
      </c>
      <c r="U257" s="493">
        <f>U255*波及効果シート!$D$74</f>
        <v>0</v>
      </c>
      <c r="V257" s="493">
        <f>V255*波及効果シート!$D$74</f>
        <v>0</v>
      </c>
      <c r="W257" s="493">
        <f>W255*波及効果シート!$D$74</f>
        <v>0</v>
      </c>
      <c r="X257" s="493">
        <f>X255*波及効果シート!$D$74</f>
        <v>0</v>
      </c>
      <c r="Y257" s="493">
        <f>Y255*波及効果シート!$D$74</f>
        <v>0</v>
      </c>
      <c r="Z257" s="493">
        <f>Z255*波及効果シート!$D$74</f>
        <v>0</v>
      </c>
      <c r="AA257" s="493">
        <f>AA255*波及効果シート!$D$74</f>
        <v>0</v>
      </c>
      <c r="AB257" s="493">
        <f>AB255*波及効果シート!$D$74</f>
        <v>0</v>
      </c>
      <c r="AC257" s="493">
        <f>AC255*波及効果シート!$D$74</f>
        <v>0</v>
      </c>
      <c r="AD257" s="493">
        <f>AD255*波及効果シート!$D$74</f>
        <v>0</v>
      </c>
      <c r="AE257" s="493">
        <f>AE255*波及効果シート!$D$74</f>
        <v>0</v>
      </c>
      <c r="AF257" s="493">
        <f>AF255*波及効果シート!$D$74</f>
        <v>0</v>
      </c>
      <c r="AG257" s="493">
        <f>AG255*波及効果シート!$D$74</f>
        <v>0</v>
      </c>
      <c r="AH257" s="493">
        <f>AH255*波及効果シート!$D$74</f>
        <v>0</v>
      </c>
      <c r="AI257" s="535">
        <f t="shared" si="231"/>
        <v>0</v>
      </c>
      <c r="AJ257" s="535">
        <f t="shared" si="232"/>
        <v>0</v>
      </c>
      <c r="AK257" s="497">
        <f t="shared" si="233"/>
        <v>0</v>
      </c>
    </row>
    <row r="258" spans="1:37" ht="11.5" x14ac:dyDescent="0.25">
      <c r="A258" s="533" t="str">
        <f>A254&amp;B258</f>
        <v>0所得税（国税）</v>
      </c>
      <c r="B258" s="425" t="s">
        <v>577</v>
      </c>
      <c r="C258" s="449" t="s">
        <v>33</v>
      </c>
      <c r="D258" s="493">
        <f>D255*地域経済性分析・初期条件!$P$26</f>
        <v>0</v>
      </c>
      <c r="E258" s="493">
        <f>E255*地域経済性分析・初期条件!$P$26</f>
        <v>0</v>
      </c>
      <c r="F258" s="493">
        <f>F255*地域経済性分析・初期条件!$P$26</f>
        <v>0</v>
      </c>
      <c r="G258" s="493">
        <f>G255*地域経済性分析・初期条件!$P$26</f>
        <v>0</v>
      </c>
      <c r="H258" s="493">
        <f>H255*地域経済性分析・初期条件!$P$26</f>
        <v>0</v>
      </c>
      <c r="I258" s="493">
        <f>I255*地域経済性分析・初期条件!$P$26</f>
        <v>0</v>
      </c>
      <c r="J258" s="493">
        <f>J255*地域経済性分析・初期条件!$P$26</f>
        <v>0</v>
      </c>
      <c r="K258" s="493">
        <f>K255*地域経済性分析・初期条件!$P$26</f>
        <v>0</v>
      </c>
      <c r="L258" s="493">
        <f>L255*地域経済性分析・初期条件!$P$26</f>
        <v>0</v>
      </c>
      <c r="M258" s="493">
        <f>M255*地域経済性分析・初期条件!$P$26</f>
        <v>0</v>
      </c>
      <c r="N258" s="493">
        <f>N255*地域経済性分析・初期条件!$P$26</f>
        <v>0</v>
      </c>
      <c r="O258" s="493">
        <f>O255*地域経済性分析・初期条件!$P$26</f>
        <v>0</v>
      </c>
      <c r="P258" s="493">
        <f>P255*地域経済性分析・初期条件!$P$26</f>
        <v>0</v>
      </c>
      <c r="Q258" s="493">
        <f>Q255*地域経済性分析・初期条件!$P$26</f>
        <v>0</v>
      </c>
      <c r="R258" s="493">
        <f>R255*地域経済性分析・初期条件!$P$26</f>
        <v>0</v>
      </c>
      <c r="S258" s="493">
        <f>S255*地域経済性分析・初期条件!$P$26</f>
        <v>0</v>
      </c>
      <c r="T258" s="493">
        <f>T255*地域経済性分析・初期条件!$P$26</f>
        <v>0</v>
      </c>
      <c r="U258" s="493">
        <f>U255*地域経済性分析・初期条件!$P$26</f>
        <v>0</v>
      </c>
      <c r="V258" s="493">
        <f>V255*地域経済性分析・初期条件!$P$26</f>
        <v>0</v>
      </c>
      <c r="W258" s="493">
        <f>W255*地域経済性分析・初期条件!$P$26</f>
        <v>0</v>
      </c>
      <c r="X258" s="493">
        <f>X255*地域経済性分析・初期条件!$P$26</f>
        <v>0</v>
      </c>
      <c r="Y258" s="493">
        <f>Y255*地域経済性分析・初期条件!$P$26</f>
        <v>0</v>
      </c>
      <c r="Z258" s="493">
        <f>Z255*地域経済性分析・初期条件!$P$26</f>
        <v>0</v>
      </c>
      <c r="AA258" s="493">
        <f>AA255*地域経済性分析・初期条件!$P$26</f>
        <v>0</v>
      </c>
      <c r="AB258" s="493">
        <f>AB255*地域経済性分析・初期条件!$P$26</f>
        <v>0</v>
      </c>
      <c r="AC258" s="493">
        <f>AC255*地域経済性分析・初期条件!$P$26</f>
        <v>0</v>
      </c>
      <c r="AD258" s="493">
        <f>AD255*地域経済性分析・初期条件!$P$26</f>
        <v>0</v>
      </c>
      <c r="AE258" s="493">
        <f>AE255*地域経済性分析・初期条件!$P$26</f>
        <v>0</v>
      </c>
      <c r="AF258" s="493">
        <f>AF255*地域経済性分析・初期条件!$P$26</f>
        <v>0</v>
      </c>
      <c r="AG258" s="493">
        <f>AG255*地域経済性分析・初期条件!$P$26</f>
        <v>0</v>
      </c>
      <c r="AH258" s="493">
        <f>AH255*地域経済性分析・初期条件!$P$26</f>
        <v>0</v>
      </c>
      <c r="AI258" s="535">
        <f t="shared" ref="AI258:AI263" si="234">SUM(D258:N258)</f>
        <v>0</v>
      </c>
      <c r="AJ258" s="535">
        <f>SUM(D258:X258)</f>
        <v>0</v>
      </c>
      <c r="AK258" s="497">
        <f>SUM(D258:AH258)</f>
        <v>0</v>
      </c>
    </row>
    <row r="259" spans="1:37" ht="11.5" x14ac:dyDescent="0.25">
      <c r="A259" s="533" t="str">
        <f>A254&amp;B259</f>
        <v>0法人税（国税）</v>
      </c>
      <c r="B259" s="425" t="s">
        <v>576</v>
      </c>
      <c r="C259" s="449" t="s">
        <v>33</v>
      </c>
      <c r="D259" s="493">
        <f>D255*地域経済性分析・初期条件!$Q$26</f>
        <v>0</v>
      </c>
      <c r="E259" s="493">
        <f>E255*地域経済性分析・初期条件!$Q$26</f>
        <v>0</v>
      </c>
      <c r="F259" s="493">
        <f>F255*地域経済性分析・初期条件!$Q$26</f>
        <v>0</v>
      </c>
      <c r="G259" s="493">
        <f>G255*地域経済性分析・初期条件!$Q$26</f>
        <v>0</v>
      </c>
      <c r="H259" s="493">
        <f>H255*地域経済性分析・初期条件!$Q$26</f>
        <v>0</v>
      </c>
      <c r="I259" s="493">
        <f>I255*地域経済性分析・初期条件!$Q$26</f>
        <v>0</v>
      </c>
      <c r="J259" s="493">
        <f>J255*地域経済性分析・初期条件!$Q$26</f>
        <v>0</v>
      </c>
      <c r="K259" s="493">
        <f>K255*地域経済性分析・初期条件!$Q$26</f>
        <v>0</v>
      </c>
      <c r="L259" s="493">
        <f>L255*地域経済性分析・初期条件!$Q$26</f>
        <v>0</v>
      </c>
      <c r="M259" s="493">
        <f>M255*地域経済性分析・初期条件!$Q$26</f>
        <v>0</v>
      </c>
      <c r="N259" s="493">
        <f>N255*地域経済性分析・初期条件!$Q$26</f>
        <v>0</v>
      </c>
      <c r="O259" s="493">
        <f>O255*地域経済性分析・初期条件!$Q$26</f>
        <v>0</v>
      </c>
      <c r="P259" s="493">
        <f>P255*地域経済性分析・初期条件!$Q$26</f>
        <v>0</v>
      </c>
      <c r="Q259" s="493">
        <f>Q255*地域経済性分析・初期条件!$Q$26</f>
        <v>0</v>
      </c>
      <c r="R259" s="493">
        <f>R255*地域経済性分析・初期条件!$Q$26</f>
        <v>0</v>
      </c>
      <c r="S259" s="493">
        <f>S255*地域経済性分析・初期条件!$Q$26</f>
        <v>0</v>
      </c>
      <c r="T259" s="493">
        <f>T255*地域経済性分析・初期条件!$Q$26</f>
        <v>0</v>
      </c>
      <c r="U259" s="493">
        <f>U255*地域経済性分析・初期条件!$Q$26</f>
        <v>0</v>
      </c>
      <c r="V259" s="493">
        <f>V255*地域経済性分析・初期条件!$Q$26</f>
        <v>0</v>
      </c>
      <c r="W259" s="493">
        <f>W255*地域経済性分析・初期条件!$Q$26</f>
        <v>0</v>
      </c>
      <c r="X259" s="493">
        <f>X255*地域経済性分析・初期条件!$Q$26</f>
        <v>0</v>
      </c>
      <c r="Y259" s="493">
        <f>Y255*地域経済性分析・初期条件!$Q$26</f>
        <v>0</v>
      </c>
      <c r="Z259" s="493">
        <f>Z255*地域経済性分析・初期条件!$Q$26</f>
        <v>0</v>
      </c>
      <c r="AA259" s="493">
        <f>AA255*地域経済性分析・初期条件!$Q$26</f>
        <v>0</v>
      </c>
      <c r="AB259" s="493">
        <f>AB255*地域経済性分析・初期条件!$Q$26</f>
        <v>0</v>
      </c>
      <c r="AC259" s="493">
        <f>AC255*地域経済性分析・初期条件!$Q$26</f>
        <v>0</v>
      </c>
      <c r="AD259" s="493">
        <f>AD255*地域経済性分析・初期条件!$Q$26</f>
        <v>0</v>
      </c>
      <c r="AE259" s="493">
        <f>AE255*地域経済性分析・初期条件!$Q$26</f>
        <v>0</v>
      </c>
      <c r="AF259" s="493">
        <f>AF255*地域経済性分析・初期条件!$Q$26</f>
        <v>0</v>
      </c>
      <c r="AG259" s="493">
        <f>AG255*地域経済性分析・初期条件!$Q$26</f>
        <v>0</v>
      </c>
      <c r="AH259" s="493">
        <f>AH255*地域経済性分析・初期条件!$Q$26</f>
        <v>0</v>
      </c>
      <c r="AI259" s="535">
        <f t="shared" si="234"/>
        <v>0</v>
      </c>
      <c r="AJ259" s="535">
        <f>SUM(D259:X259)</f>
        <v>0</v>
      </c>
      <c r="AK259" s="497">
        <f>SUM(D259:AH259)</f>
        <v>0</v>
      </c>
    </row>
    <row r="260" spans="1:37" ht="11.5" x14ac:dyDescent="0.25">
      <c r="A260" s="533" t="str">
        <f>A254&amp;B260</f>
        <v>0従業員の可処分所得（一次）</v>
      </c>
      <c r="B260" s="425" t="s">
        <v>556</v>
      </c>
      <c r="C260" s="448" t="s">
        <v>33</v>
      </c>
      <c r="D260" s="493">
        <f>D255*地域経済性分析・初期条件!$H$26</f>
        <v>0</v>
      </c>
      <c r="E260" s="493">
        <f>E255*地域経済性分析・初期条件!$H$26</f>
        <v>0</v>
      </c>
      <c r="F260" s="493">
        <f>F255*地域経済性分析・初期条件!$H$26</f>
        <v>0</v>
      </c>
      <c r="G260" s="493">
        <f>G255*地域経済性分析・初期条件!$H$26</f>
        <v>0</v>
      </c>
      <c r="H260" s="493">
        <f>H255*地域経済性分析・初期条件!$H$26</f>
        <v>0</v>
      </c>
      <c r="I260" s="493">
        <f>I255*地域経済性分析・初期条件!$H$26</f>
        <v>0</v>
      </c>
      <c r="J260" s="493">
        <f>J255*地域経済性分析・初期条件!$H$26</f>
        <v>0</v>
      </c>
      <c r="K260" s="493">
        <f>K255*地域経済性分析・初期条件!$H$26</f>
        <v>0</v>
      </c>
      <c r="L260" s="493">
        <f>L255*地域経済性分析・初期条件!$H$26</f>
        <v>0</v>
      </c>
      <c r="M260" s="493">
        <f>M255*地域経済性分析・初期条件!$H$26</f>
        <v>0</v>
      </c>
      <c r="N260" s="493">
        <f>N255*地域経済性分析・初期条件!$H$26</f>
        <v>0</v>
      </c>
      <c r="O260" s="493">
        <f>O255*地域経済性分析・初期条件!$H$26</f>
        <v>0</v>
      </c>
      <c r="P260" s="493">
        <f>P255*地域経済性分析・初期条件!$H$26</f>
        <v>0</v>
      </c>
      <c r="Q260" s="493">
        <f>Q255*地域経済性分析・初期条件!$H$26</f>
        <v>0</v>
      </c>
      <c r="R260" s="493">
        <f>R255*地域経済性分析・初期条件!$H$26</f>
        <v>0</v>
      </c>
      <c r="S260" s="493">
        <f>S255*地域経済性分析・初期条件!$H$26</f>
        <v>0</v>
      </c>
      <c r="T260" s="493">
        <f>T255*地域経済性分析・初期条件!$H$26</f>
        <v>0</v>
      </c>
      <c r="U260" s="493">
        <f>U255*地域経済性分析・初期条件!$H$26</f>
        <v>0</v>
      </c>
      <c r="V260" s="493">
        <f>V255*地域経済性分析・初期条件!$H$26</f>
        <v>0</v>
      </c>
      <c r="W260" s="493">
        <f>W255*地域経済性分析・初期条件!$H$26</f>
        <v>0</v>
      </c>
      <c r="X260" s="493">
        <f>X255*地域経済性分析・初期条件!$H$26</f>
        <v>0</v>
      </c>
      <c r="Y260" s="493">
        <f>Y255*地域経済性分析・初期条件!$H$26</f>
        <v>0</v>
      </c>
      <c r="Z260" s="493">
        <f>Z255*地域経済性分析・初期条件!$H$26</f>
        <v>0</v>
      </c>
      <c r="AA260" s="493">
        <f>AA255*地域経済性分析・初期条件!$H$26</f>
        <v>0</v>
      </c>
      <c r="AB260" s="493">
        <f>AB255*地域経済性分析・初期条件!$H$26</f>
        <v>0</v>
      </c>
      <c r="AC260" s="493">
        <f>AC255*地域経済性分析・初期条件!$H$26</f>
        <v>0</v>
      </c>
      <c r="AD260" s="493">
        <f>AD255*地域経済性分析・初期条件!$H$26</f>
        <v>0</v>
      </c>
      <c r="AE260" s="493">
        <f>AE255*地域経済性分析・初期条件!$H$26</f>
        <v>0</v>
      </c>
      <c r="AF260" s="493">
        <f>AF255*地域経済性分析・初期条件!$H$26</f>
        <v>0</v>
      </c>
      <c r="AG260" s="493">
        <f>AG255*地域経済性分析・初期条件!$H$26</f>
        <v>0</v>
      </c>
      <c r="AH260" s="493">
        <f>AH255*地域経済性分析・初期条件!$H$26</f>
        <v>0</v>
      </c>
      <c r="AI260" s="535">
        <f t="shared" si="234"/>
        <v>0</v>
      </c>
      <c r="AJ260" s="535">
        <f t="shared" ref="AJ260:AJ267" si="235">SUM(D260:X260)</f>
        <v>0</v>
      </c>
      <c r="AK260" s="497">
        <f t="shared" ref="AK260:AK267" si="236">SUM(D260:AH260)</f>
        <v>0</v>
      </c>
    </row>
    <row r="261" spans="1:37" ht="11.5" x14ac:dyDescent="0.25">
      <c r="A261" s="533" t="str">
        <f>A254&amp;B261</f>
        <v>0企業の税引後利益（一次）</v>
      </c>
      <c r="B261" s="425" t="s">
        <v>557</v>
      </c>
      <c r="C261" s="448" t="s">
        <v>33</v>
      </c>
      <c r="D261" s="493">
        <f>D255*地域経済性分析・初期条件!$I$26</f>
        <v>0</v>
      </c>
      <c r="E261" s="493">
        <f>E255*地域経済性分析・初期条件!$I$26</f>
        <v>0</v>
      </c>
      <c r="F261" s="493">
        <f>F255*地域経済性分析・初期条件!$I$26</f>
        <v>0</v>
      </c>
      <c r="G261" s="493">
        <f>G255*地域経済性分析・初期条件!$I$26</f>
        <v>0</v>
      </c>
      <c r="H261" s="493">
        <f>H255*地域経済性分析・初期条件!$I$26</f>
        <v>0</v>
      </c>
      <c r="I261" s="493">
        <f>I255*地域経済性分析・初期条件!$I$26</f>
        <v>0</v>
      </c>
      <c r="J261" s="493">
        <f>J255*地域経済性分析・初期条件!$I$26</f>
        <v>0</v>
      </c>
      <c r="K261" s="493">
        <f>K255*地域経済性分析・初期条件!$I$26</f>
        <v>0</v>
      </c>
      <c r="L261" s="493">
        <f>L255*地域経済性分析・初期条件!$I$26</f>
        <v>0</v>
      </c>
      <c r="M261" s="493">
        <f>M255*地域経済性分析・初期条件!$I$26</f>
        <v>0</v>
      </c>
      <c r="N261" s="493">
        <f>N255*地域経済性分析・初期条件!$I$26</f>
        <v>0</v>
      </c>
      <c r="O261" s="493">
        <f>O255*地域経済性分析・初期条件!$I$26</f>
        <v>0</v>
      </c>
      <c r="P261" s="493">
        <f>P255*地域経済性分析・初期条件!$I$26</f>
        <v>0</v>
      </c>
      <c r="Q261" s="493">
        <f>Q255*地域経済性分析・初期条件!$I$26</f>
        <v>0</v>
      </c>
      <c r="R261" s="493">
        <f>R255*地域経済性分析・初期条件!$I$26</f>
        <v>0</v>
      </c>
      <c r="S261" s="493">
        <f>S255*地域経済性分析・初期条件!$I$26</f>
        <v>0</v>
      </c>
      <c r="T261" s="493">
        <f>T255*地域経済性分析・初期条件!$I$26</f>
        <v>0</v>
      </c>
      <c r="U261" s="493">
        <f>U255*地域経済性分析・初期条件!$I$26</f>
        <v>0</v>
      </c>
      <c r="V261" s="493">
        <f>V255*地域経済性分析・初期条件!$I$26</f>
        <v>0</v>
      </c>
      <c r="W261" s="493">
        <f>W255*地域経済性分析・初期条件!$I$26</f>
        <v>0</v>
      </c>
      <c r="X261" s="493">
        <f>X255*地域経済性分析・初期条件!$I$26</f>
        <v>0</v>
      </c>
      <c r="Y261" s="493">
        <f>Y255*地域経済性分析・初期条件!$I$26</f>
        <v>0</v>
      </c>
      <c r="Z261" s="493">
        <f>Z255*地域経済性分析・初期条件!$I$26</f>
        <v>0</v>
      </c>
      <c r="AA261" s="493">
        <f>AA255*地域経済性分析・初期条件!$I$26</f>
        <v>0</v>
      </c>
      <c r="AB261" s="493">
        <f>AB255*地域経済性分析・初期条件!$I$26</f>
        <v>0</v>
      </c>
      <c r="AC261" s="493">
        <f>AC255*地域経済性分析・初期条件!$I$26</f>
        <v>0</v>
      </c>
      <c r="AD261" s="493">
        <f>AD255*地域経済性分析・初期条件!$I$26</f>
        <v>0</v>
      </c>
      <c r="AE261" s="493">
        <f>AE255*地域経済性分析・初期条件!$I$26</f>
        <v>0</v>
      </c>
      <c r="AF261" s="493">
        <f>AF255*地域経済性分析・初期条件!$I$26</f>
        <v>0</v>
      </c>
      <c r="AG261" s="493">
        <f>AG255*地域経済性分析・初期条件!$I$26</f>
        <v>0</v>
      </c>
      <c r="AH261" s="493">
        <f>AH255*地域経済性分析・初期条件!$I$26</f>
        <v>0</v>
      </c>
      <c r="AI261" s="535">
        <f t="shared" si="234"/>
        <v>0</v>
      </c>
      <c r="AJ261" s="535">
        <f t="shared" si="235"/>
        <v>0</v>
      </c>
      <c r="AK261" s="497">
        <f t="shared" si="236"/>
        <v>0</v>
      </c>
    </row>
    <row r="262" spans="1:37" ht="11.5" x14ac:dyDescent="0.25">
      <c r="A262" s="533" t="str">
        <f>A254&amp;B262</f>
        <v>0都道府県税収（一次）</v>
      </c>
      <c r="B262" s="425" t="s">
        <v>558</v>
      </c>
      <c r="C262" s="448" t="s">
        <v>33</v>
      </c>
      <c r="D262" s="493">
        <f>D255*地域経済性分析・初期条件!$J$26</f>
        <v>0</v>
      </c>
      <c r="E262" s="493">
        <f>E255*地域経済性分析・初期条件!$J$26</f>
        <v>0</v>
      </c>
      <c r="F262" s="493">
        <f>F255*地域経済性分析・初期条件!$J$26</f>
        <v>0</v>
      </c>
      <c r="G262" s="493">
        <f>G255*地域経済性分析・初期条件!$J$26</f>
        <v>0</v>
      </c>
      <c r="H262" s="493">
        <f>H255*地域経済性分析・初期条件!$J$26</f>
        <v>0</v>
      </c>
      <c r="I262" s="493">
        <f>I255*地域経済性分析・初期条件!$J$26</f>
        <v>0</v>
      </c>
      <c r="J262" s="493">
        <f>J255*地域経済性分析・初期条件!$J$26</f>
        <v>0</v>
      </c>
      <c r="K262" s="493">
        <f>K255*地域経済性分析・初期条件!$J$26</f>
        <v>0</v>
      </c>
      <c r="L262" s="493">
        <f>L255*地域経済性分析・初期条件!$J$26</f>
        <v>0</v>
      </c>
      <c r="M262" s="493">
        <f>M255*地域経済性分析・初期条件!$J$26</f>
        <v>0</v>
      </c>
      <c r="N262" s="493">
        <f>N255*地域経済性分析・初期条件!$J$26</f>
        <v>0</v>
      </c>
      <c r="O262" s="493">
        <f>O255*地域経済性分析・初期条件!$J$26</f>
        <v>0</v>
      </c>
      <c r="P262" s="493">
        <f>P255*地域経済性分析・初期条件!$J$26</f>
        <v>0</v>
      </c>
      <c r="Q262" s="493">
        <f>Q255*地域経済性分析・初期条件!$J$26</f>
        <v>0</v>
      </c>
      <c r="R262" s="493">
        <f>R255*地域経済性分析・初期条件!$J$26</f>
        <v>0</v>
      </c>
      <c r="S262" s="493">
        <f>S255*地域経済性分析・初期条件!$J$26</f>
        <v>0</v>
      </c>
      <c r="T262" s="493">
        <f>T255*地域経済性分析・初期条件!$J$26</f>
        <v>0</v>
      </c>
      <c r="U262" s="493">
        <f>U255*地域経済性分析・初期条件!$J$26</f>
        <v>0</v>
      </c>
      <c r="V262" s="493">
        <f>V255*地域経済性分析・初期条件!$J$26</f>
        <v>0</v>
      </c>
      <c r="W262" s="493">
        <f>W255*地域経済性分析・初期条件!$J$26</f>
        <v>0</v>
      </c>
      <c r="X262" s="493">
        <f>X255*地域経済性分析・初期条件!$J$26</f>
        <v>0</v>
      </c>
      <c r="Y262" s="493">
        <f>Y255*地域経済性分析・初期条件!$J$26</f>
        <v>0</v>
      </c>
      <c r="Z262" s="493">
        <f>Z255*地域経済性分析・初期条件!$J$26</f>
        <v>0</v>
      </c>
      <c r="AA262" s="493">
        <f>AA255*地域経済性分析・初期条件!$J$26</f>
        <v>0</v>
      </c>
      <c r="AB262" s="493">
        <f>AB255*地域経済性分析・初期条件!$J$26</f>
        <v>0</v>
      </c>
      <c r="AC262" s="493">
        <f>AC255*地域経済性分析・初期条件!$J$26</f>
        <v>0</v>
      </c>
      <c r="AD262" s="493">
        <f>AD255*地域経済性分析・初期条件!$J$26</f>
        <v>0</v>
      </c>
      <c r="AE262" s="493">
        <f>AE255*地域経済性分析・初期条件!$J$26</f>
        <v>0</v>
      </c>
      <c r="AF262" s="493">
        <f>AF255*地域経済性分析・初期条件!$J$26</f>
        <v>0</v>
      </c>
      <c r="AG262" s="493">
        <f>AG255*地域経済性分析・初期条件!$J$26</f>
        <v>0</v>
      </c>
      <c r="AH262" s="493">
        <f>AH255*地域経済性分析・初期条件!$J$26</f>
        <v>0</v>
      </c>
      <c r="AI262" s="535">
        <f t="shared" si="234"/>
        <v>0</v>
      </c>
      <c r="AJ262" s="535">
        <f t="shared" si="235"/>
        <v>0</v>
      </c>
      <c r="AK262" s="497">
        <f t="shared" si="236"/>
        <v>0</v>
      </c>
    </row>
    <row r="263" spans="1:37" ht="11.5" x14ac:dyDescent="0.25">
      <c r="A263" s="533" t="str">
        <f>A254&amp;B263</f>
        <v>0市町村税収（一次）</v>
      </c>
      <c r="B263" s="425" t="s">
        <v>559</v>
      </c>
      <c r="C263" s="449" t="s">
        <v>33</v>
      </c>
      <c r="D263" s="493">
        <f>D255*地域経済性分析・初期条件!$K$26</f>
        <v>0</v>
      </c>
      <c r="E263" s="493">
        <f>E255*地域経済性分析・初期条件!$K$26</f>
        <v>0</v>
      </c>
      <c r="F263" s="493">
        <f>F255*地域経済性分析・初期条件!$K$26</f>
        <v>0</v>
      </c>
      <c r="G263" s="493">
        <f>G255*地域経済性分析・初期条件!$K$26</f>
        <v>0</v>
      </c>
      <c r="H263" s="493">
        <f>H255*地域経済性分析・初期条件!$K$26</f>
        <v>0</v>
      </c>
      <c r="I263" s="493">
        <f>I255*地域経済性分析・初期条件!$K$26</f>
        <v>0</v>
      </c>
      <c r="J263" s="493">
        <f>J255*地域経済性分析・初期条件!$K$26</f>
        <v>0</v>
      </c>
      <c r="K263" s="493">
        <f>K255*地域経済性分析・初期条件!$K$26</f>
        <v>0</v>
      </c>
      <c r="L263" s="493">
        <f>L255*地域経済性分析・初期条件!$K$26</f>
        <v>0</v>
      </c>
      <c r="M263" s="493">
        <f>M255*地域経済性分析・初期条件!$K$26</f>
        <v>0</v>
      </c>
      <c r="N263" s="493">
        <f>N255*地域経済性分析・初期条件!$K$26</f>
        <v>0</v>
      </c>
      <c r="O263" s="493">
        <f>O255*地域経済性分析・初期条件!$K$26</f>
        <v>0</v>
      </c>
      <c r="P263" s="493">
        <f>P255*地域経済性分析・初期条件!$K$26</f>
        <v>0</v>
      </c>
      <c r="Q263" s="493">
        <f>Q255*地域経済性分析・初期条件!$K$26</f>
        <v>0</v>
      </c>
      <c r="R263" s="493">
        <f>R255*地域経済性分析・初期条件!$K$26</f>
        <v>0</v>
      </c>
      <c r="S263" s="493">
        <f>S255*地域経済性分析・初期条件!$K$26</f>
        <v>0</v>
      </c>
      <c r="T263" s="493">
        <f>T255*地域経済性分析・初期条件!$K$26</f>
        <v>0</v>
      </c>
      <c r="U263" s="493">
        <f>U255*地域経済性分析・初期条件!$K$26</f>
        <v>0</v>
      </c>
      <c r="V263" s="493">
        <f>V255*地域経済性分析・初期条件!$K$26</f>
        <v>0</v>
      </c>
      <c r="W263" s="493">
        <f>W255*地域経済性分析・初期条件!$K$26</f>
        <v>0</v>
      </c>
      <c r="X263" s="493">
        <f>X255*地域経済性分析・初期条件!$K$26</f>
        <v>0</v>
      </c>
      <c r="Y263" s="493">
        <f>Y255*地域経済性分析・初期条件!$K$26</f>
        <v>0</v>
      </c>
      <c r="Z263" s="493">
        <f>Z255*地域経済性分析・初期条件!$K$26</f>
        <v>0</v>
      </c>
      <c r="AA263" s="493">
        <f>AA255*地域経済性分析・初期条件!$K$26</f>
        <v>0</v>
      </c>
      <c r="AB263" s="493">
        <f>AB255*地域経済性分析・初期条件!$K$26</f>
        <v>0</v>
      </c>
      <c r="AC263" s="493">
        <f>AC255*地域経済性分析・初期条件!$K$26</f>
        <v>0</v>
      </c>
      <c r="AD263" s="493">
        <f>AD255*地域経済性分析・初期条件!$K$26</f>
        <v>0</v>
      </c>
      <c r="AE263" s="493">
        <f>AE255*地域経済性分析・初期条件!$K$26</f>
        <v>0</v>
      </c>
      <c r="AF263" s="493">
        <f>AF255*地域経済性分析・初期条件!$K$26</f>
        <v>0</v>
      </c>
      <c r="AG263" s="493">
        <f>AG255*地域経済性分析・初期条件!$K$26</f>
        <v>0</v>
      </c>
      <c r="AH263" s="493">
        <f>AH255*地域経済性分析・初期条件!$K$26</f>
        <v>0</v>
      </c>
      <c r="AI263" s="535">
        <f t="shared" si="234"/>
        <v>0</v>
      </c>
      <c r="AJ263" s="535">
        <f t="shared" si="235"/>
        <v>0</v>
      </c>
      <c r="AK263" s="497">
        <f t="shared" si="236"/>
        <v>0</v>
      </c>
    </row>
    <row r="264" spans="1:37" ht="11.5" x14ac:dyDescent="0.25">
      <c r="A264" s="533" t="str">
        <f>A254&amp;B264</f>
        <v>0従業員の可処分所得（二次以降）</v>
      </c>
      <c r="B264" s="425" t="s">
        <v>561</v>
      </c>
      <c r="C264" s="449" t="s">
        <v>33</v>
      </c>
      <c r="D264" s="493">
        <f>D255*地域経済性分析・初期条件!$L$26</f>
        <v>0</v>
      </c>
      <c r="E264" s="493">
        <f>E255*地域経済性分析・初期条件!$L$26</f>
        <v>0</v>
      </c>
      <c r="F264" s="493">
        <f>F255*地域経済性分析・初期条件!$L$26</f>
        <v>0</v>
      </c>
      <c r="G264" s="493">
        <f>G255*地域経済性分析・初期条件!$L$26</f>
        <v>0</v>
      </c>
      <c r="H264" s="493">
        <f>H255*地域経済性分析・初期条件!$L$26</f>
        <v>0</v>
      </c>
      <c r="I264" s="493">
        <f>I255*地域経済性分析・初期条件!$L$26</f>
        <v>0</v>
      </c>
      <c r="J264" s="493">
        <f>J255*地域経済性分析・初期条件!$L$26</f>
        <v>0</v>
      </c>
      <c r="K264" s="493">
        <f>K255*地域経済性分析・初期条件!$L$26</f>
        <v>0</v>
      </c>
      <c r="L264" s="493">
        <f>L255*地域経済性分析・初期条件!$L$26</f>
        <v>0</v>
      </c>
      <c r="M264" s="493">
        <f>M255*地域経済性分析・初期条件!$L$26</f>
        <v>0</v>
      </c>
      <c r="N264" s="493">
        <f>N255*地域経済性分析・初期条件!$L$26</f>
        <v>0</v>
      </c>
      <c r="O264" s="493">
        <f>O255*地域経済性分析・初期条件!$L$26</f>
        <v>0</v>
      </c>
      <c r="P264" s="493">
        <f>P255*地域経済性分析・初期条件!$L$26</f>
        <v>0</v>
      </c>
      <c r="Q264" s="493">
        <f>Q255*地域経済性分析・初期条件!$L$26</f>
        <v>0</v>
      </c>
      <c r="R264" s="493">
        <f>R255*地域経済性分析・初期条件!$L$26</f>
        <v>0</v>
      </c>
      <c r="S264" s="493">
        <f>S255*地域経済性分析・初期条件!$L$26</f>
        <v>0</v>
      </c>
      <c r="T264" s="493">
        <f>T255*地域経済性分析・初期条件!$L$26</f>
        <v>0</v>
      </c>
      <c r="U264" s="493">
        <f>U255*地域経済性分析・初期条件!$L$26</f>
        <v>0</v>
      </c>
      <c r="V264" s="493">
        <f>V255*地域経済性分析・初期条件!$L$26</f>
        <v>0</v>
      </c>
      <c r="W264" s="493">
        <f>W255*地域経済性分析・初期条件!$L$26</f>
        <v>0</v>
      </c>
      <c r="X264" s="493">
        <f>X255*地域経済性分析・初期条件!$L$26</f>
        <v>0</v>
      </c>
      <c r="Y264" s="493">
        <f>Y255*地域経済性分析・初期条件!$L$26</f>
        <v>0</v>
      </c>
      <c r="Z264" s="493">
        <f>Z255*地域経済性分析・初期条件!$L$26</f>
        <v>0</v>
      </c>
      <c r="AA264" s="493">
        <f>AA255*地域経済性分析・初期条件!$L$26</f>
        <v>0</v>
      </c>
      <c r="AB264" s="493">
        <f>AB255*地域経済性分析・初期条件!$L$26</f>
        <v>0</v>
      </c>
      <c r="AC264" s="493">
        <f>AC255*地域経済性分析・初期条件!$L$26</f>
        <v>0</v>
      </c>
      <c r="AD264" s="493">
        <f>AD255*地域経済性分析・初期条件!$L$26</f>
        <v>0</v>
      </c>
      <c r="AE264" s="493">
        <f>AE255*地域経済性分析・初期条件!$L$26</f>
        <v>0</v>
      </c>
      <c r="AF264" s="493">
        <f>AF255*地域経済性分析・初期条件!$L$26</f>
        <v>0</v>
      </c>
      <c r="AG264" s="493">
        <f>AG255*地域経済性分析・初期条件!$L$26</f>
        <v>0</v>
      </c>
      <c r="AH264" s="493">
        <f>AH255*地域経済性分析・初期条件!$L$26</f>
        <v>0</v>
      </c>
      <c r="AI264" s="535">
        <f>SUM(D264:N264)</f>
        <v>0</v>
      </c>
      <c r="AJ264" s="535">
        <f t="shared" si="235"/>
        <v>0</v>
      </c>
      <c r="AK264" s="497">
        <f t="shared" si="236"/>
        <v>0</v>
      </c>
    </row>
    <row r="265" spans="1:37" ht="11.5" x14ac:dyDescent="0.25">
      <c r="A265" s="533" t="str">
        <f>A254&amp;B265</f>
        <v>0企業の税引後利益（二次以降）</v>
      </c>
      <c r="B265" s="425" t="s">
        <v>562</v>
      </c>
      <c r="C265" s="449" t="s">
        <v>33</v>
      </c>
      <c r="D265" s="493">
        <f>D255*地域経済性分析・初期条件!$M$26</f>
        <v>0</v>
      </c>
      <c r="E265" s="493">
        <f>E255*地域経済性分析・初期条件!$M$26</f>
        <v>0</v>
      </c>
      <c r="F265" s="493">
        <f>F255*地域経済性分析・初期条件!$M$26</f>
        <v>0</v>
      </c>
      <c r="G265" s="493">
        <f>G255*地域経済性分析・初期条件!$M$26</f>
        <v>0</v>
      </c>
      <c r="H265" s="493">
        <f>H255*地域経済性分析・初期条件!$M$26</f>
        <v>0</v>
      </c>
      <c r="I265" s="493">
        <f>I255*地域経済性分析・初期条件!$M$26</f>
        <v>0</v>
      </c>
      <c r="J265" s="493">
        <f>J255*地域経済性分析・初期条件!$M$26</f>
        <v>0</v>
      </c>
      <c r="K265" s="493">
        <f>K255*地域経済性分析・初期条件!$M$26</f>
        <v>0</v>
      </c>
      <c r="L265" s="493">
        <f>L255*地域経済性分析・初期条件!$M$26</f>
        <v>0</v>
      </c>
      <c r="M265" s="493">
        <f>M255*地域経済性分析・初期条件!$M$26</f>
        <v>0</v>
      </c>
      <c r="N265" s="493">
        <f>N255*地域経済性分析・初期条件!$M$26</f>
        <v>0</v>
      </c>
      <c r="O265" s="493">
        <f>O255*地域経済性分析・初期条件!$M$26</f>
        <v>0</v>
      </c>
      <c r="P265" s="493">
        <f>P255*地域経済性分析・初期条件!$M$26</f>
        <v>0</v>
      </c>
      <c r="Q265" s="493">
        <f>Q255*地域経済性分析・初期条件!$M$26</f>
        <v>0</v>
      </c>
      <c r="R265" s="493">
        <f>R255*地域経済性分析・初期条件!$M$26</f>
        <v>0</v>
      </c>
      <c r="S265" s="493">
        <f>S255*地域経済性分析・初期条件!$M$26</f>
        <v>0</v>
      </c>
      <c r="T265" s="493">
        <f>T255*地域経済性分析・初期条件!$M$26</f>
        <v>0</v>
      </c>
      <c r="U265" s="493">
        <f>U255*地域経済性分析・初期条件!$M$26</f>
        <v>0</v>
      </c>
      <c r="V265" s="493">
        <f>V255*地域経済性分析・初期条件!$M$26</f>
        <v>0</v>
      </c>
      <c r="W265" s="493">
        <f>W255*地域経済性分析・初期条件!$M$26</f>
        <v>0</v>
      </c>
      <c r="X265" s="493">
        <f>X255*地域経済性分析・初期条件!$M$26</f>
        <v>0</v>
      </c>
      <c r="Y265" s="493">
        <f>Y255*地域経済性分析・初期条件!$M$26</f>
        <v>0</v>
      </c>
      <c r="Z265" s="493">
        <f>Z255*地域経済性分析・初期条件!$M$26</f>
        <v>0</v>
      </c>
      <c r="AA265" s="493">
        <f>AA255*地域経済性分析・初期条件!$M$26</f>
        <v>0</v>
      </c>
      <c r="AB265" s="493">
        <f>AB255*地域経済性分析・初期条件!$M$26</f>
        <v>0</v>
      </c>
      <c r="AC265" s="493">
        <f>AC255*地域経済性分析・初期条件!$M$26</f>
        <v>0</v>
      </c>
      <c r="AD265" s="493">
        <f>AD255*地域経済性分析・初期条件!$M$26</f>
        <v>0</v>
      </c>
      <c r="AE265" s="493">
        <f>AE255*地域経済性分析・初期条件!$M$26</f>
        <v>0</v>
      </c>
      <c r="AF265" s="493">
        <f>AF255*地域経済性分析・初期条件!$M$26</f>
        <v>0</v>
      </c>
      <c r="AG265" s="493">
        <f>AG255*地域経済性分析・初期条件!$M$26</f>
        <v>0</v>
      </c>
      <c r="AH265" s="493">
        <f>AH255*地域経済性分析・初期条件!$M$26</f>
        <v>0</v>
      </c>
      <c r="AI265" s="535">
        <f>SUM(D265:N265)</f>
        <v>0</v>
      </c>
      <c r="AJ265" s="535">
        <f t="shared" si="235"/>
        <v>0</v>
      </c>
      <c r="AK265" s="497">
        <f t="shared" si="236"/>
        <v>0</v>
      </c>
    </row>
    <row r="266" spans="1:37" ht="11.5" x14ac:dyDescent="0.25">
      <c r="A266" s="533" t="str">
        <f>A254&amp;B266</f>
        <v>0都道府県税収（二次以降）</v>
      </c>
      <c r="B266" s="425" t="s">
        <v>563</v>
      </c>
      <c r="C266" s="449" t="s">
        <v>33</v>
      </c>
      <c r="D266" s="493">
        <f>D255*地域経済性分析・初期条件!$N$26</f>
        <v>0</v>
      </c>
      <c r="E266" s="493">
        <f>E255*地域経済性分析・初期条件!$N$26</f>
        <v>0</v>
      </c>
      <c r="F266" s="493">
        <f>F255*地域経済性分析・初期条件!$N$26</f>
        <v>0</v>
      </c>
      <c r="G266" s="493">
        <f>G255*地域経済性分析・初期条件!$N$26</f>
        <v>0</v>
      </c>
      <c r="H266" s="493">
        <f>H255*地域経済性分析・初期条件!$N$26</f>
        <v>0</v>
      </c>
      <c r="I266" s="493">
        <f>I255*地域経済性分析・初期条件!$N$26</f>
        <v>0</v>
      </c>
      <c r="J266" s="493">
        <f>J255*地域経済性分析・初期条件!$N$26</f>
        <v>0</v>
      </c>
      <c r="K266" s="493">
        <f>K255*地域経済性分析・初期条件!$N$26</f>
        <v>0</v>
      </c>
      <c r="L266" s="493">
        <f>L255*地域経済性分析・初期条件!$N$26</f>
        <v>0</v>
      </c>
      <c r="M266" s="493">
        <f>M255*地域経済性分析・初期条件!$N$26</f>
        <v>0</v>
      </c>
      <c r="N266" s="493">
        <f>N255*地域経済性分析・初期条件!$N$26</f>
        <v>0</v>
      </c>
      <c r="O266" s="493">
        <f>O255*地域経済性分析・初期条件!$N$26</f>
        <v>0</v>
      </c>
      <c r="P266" s="493">
        <f>P255*地域経済性分析・初期条件!$N$26</f>
        <v>0</v>
      </c>
      <c r="Q266" s="493">
        <f>Q255*地域経済性分析・初期条件!$N$26</f>
        <v>0</v>
      </c>
      <c r="R266" s="493">
        <f>R255*地域経済性分析・初期条件!$N$26</f>
        <v>0</v>
      </c>
      <c r="S266" s="493">
        <f>S255*地域経済性分析・初期条件!$N$26</f>
        <v>0</v>
      </c>
      <c r="T266" s="493">
        <f>T255*地域経済性分析・初期条件!$N$26</f>
        <v>0</v>
      </c>
      <c r="U266" s="493">
        <f>U255*地域経済性分析・初期条件!$N$26</f>
        <v>0</v>
      </c>
      <c r="V266" s="493">
        <f>V255*地域経済性分析・初期条件!$N$26</f>
        <v>0</v>
      </c>
      <c r="W266" s="493">
        <f>W255*地域経済性分析・初期条件!$N$26</f>
        <v>0</v>
      </c>
      <c r="X266" s="493">
        <f>X255*地域経済性分析・初期条件!$N$26</f>
        <v>0</v>
      </c>
      <c r="Y266" s="493">
        <f>Y255*地域経済性分析・初期条件!$N$26</f>
        <v>0</v>
      </c>
      <c r="Z266" s="493">
        <f>Z255*地域経済性分析・初期条件!$N$26</f>
        <v>0</v>
      </c>
      <c r="AA266" s="493">
        <f>AA255*地域経済性分析・初期条件!$N$26</f>
        <v>0</v>
      </c>
      <c r="AB266" s="493">
        <f>AB255*地域経済性分析・初期条件!$N$26</f>
        <v>0</v>
      </c>
      <c r="AC266" s="493">
        <f>AC255*地域経済性分析・初期条件!$N$26</f>
        <v>0</v>
      </c>
      <c r="AD266" s="493">
        <f>AD255*地域経済性分析・初期条件!$N$26</f>
        <v>0</v>
      </c>
      <c r="AE266" s="493">
        <f>AE255*地域経済性分析・初期条件!$N$26</f>
        <v>0</v>
      </c>
      <c r="AF266" s="493">
        <f>AF255*地域経済性分析・初期条件!$N$26</f>
        <v>0</v>
      </c>
      <c r="AG266" s="493">
        <f>AG255*地域経済性分析・初期条件!$N$26</f>
        <v>0</v>
      </c>
      <c r="AH266" s="493">
        <f>AH255*地域経済性分析・初期条件!$N$26</f>
        <v>0</v>
      </c>
      <c r="AI266" s="535">
        <f>SUM(D266:N266)</f>
        <v>0</v>
      </c>
      <c r="AJ266" s="535">
        <f t="shared" si="235"/>
        <v>0</v>
      </c>
      <c r="AK266" s="497">
        <f t="shared" si="236"/>
        <v>0</v>
      </c>
    </row>
    <row r="267" spans="1:37" ht="11.5" x14ac:dyDescent="0.25">
      <c r="A267" s="533" t="str">
        <f>A254&amp;B267</f>
        <v>0市町村税収（二次以降）</v>
      </c>
      <c r="B267" s="425" t="s">
        <v>564</v>
      </c>
      <c r="C267" s="449" t="s">
        <v>33</v>
      </c>
      <c r="D267" s="493">
        <f>D255*地域経済性分析・初期条件!$O$26</f>
        <v>0</v>
      </c>
      <c r="E267" s="493">
        <f>E255*地域経済性分析・初期条件!$O$26</f>
        <v>0</v>
      </c>
      <c r="F267" s="493">
        <f>F255*地域経済性分析・初期条件!$O$26</f>
        <v>0</v>
      </c>
      <c r="G267" s="493">
        <f>G255*地域経済性分析・初期条件!$O$26</f>
        <v>0</v>
      </c>
      <c r="H267" s="493">
        <f>H255*地域経済性分析・初期条件!$O$26</f>
        <v>0</v>
      </c>
      <c r="I267" s="493">
        <f>I255*地域経済性分析・初期条件!$O$26</f>
        <v>0</v>
      </c>
      <c r="J267" s="493">
        <f>J255*地域経済性分析・初期条件!$O$26</f>
        <v>0</v>
      </c>
      <c r="K267" s="493">
        <f>K255*地域経済性分析・初期条件!$O$26</f>
        <v>0</v>
      </c>
      <c r="L267" s="493">
        <f>L255*地域経済性分析・初期条件!$O$26</f>
        <v>0</v>
      </c>
      <c r="M267" s="493">
        <f>M255*地域経済性分析・初期条件!$O$26</f>
        <v>0</v>
      </c>
      <c r="N267" s="493">
        <f>N255*地域経済性分析・初期条件!$O$26</f>
        <v>0</v>
      </c>
      <c r="O267" s="493">
        <f>O255*地域経済性分析・初期条件!$O$26</f>
        <v>0</v>
      </c>
      <c r="P267" s="493">
        <f>P255*地域経済性分析・初期条件!$O$26</f>
        <v>0</v>
      </c>
      <c r="Q267" s="493">
        <f>Q255*地域経済性分析・初期条件!$O$26</f>
        <v>0</v>
      </c>
      <c r="R267" s="493">
        <f>R255*地域経済性分析・初期条件!$O$26</f>
        <v>0</v>
      </c>
      <c r="S267" s="493">
        <f>S255*地域経済性分析・初期条件!$O$26</f>
        <v>0</v>
      </c>
      <c r="T267" s="493">
        <f>T255*地域経済性分析・初期条件!$O$26</f>
        <v>0</v>
      </c>
      <c r="U267" s="493">
        <f>U255*地域経済性分析・初期条件!$O$26</f>
        <v>0</v>
      </c>
      <c r="V267" s="493">
        <f>V255*地域経済性分析・初期条件!$O$26</f>
        <v>0</v>
      </c>
      <c r="W267" s="493">
        <f>W255*地域経済性分析・初期条件!$O$26</f>
        <v>0</v>
      </c>
      <c r="X267" s="493">
        <f>X255*地域経済性分析・初期条件!$O$26</f>
        <v>0</v>
      </c>
      <c r="Y267" s="493">
        <f>Y255*地域経済性分析・初期条件!$O$26</f>
        <v>0</v>
      </c>
      <c r="Z267" s="493">
        <f>Z255*地域経済性分析・初期条件!$O$26</f>
        <v>0</v>
      </c>
      <c r="AA267" s="493">
        <f>AA255*地域経済性分析・初期条件!$O$26</f>
        <v>0</v>
      </c>
      <c r="AB267" s="493">
        <f>AB255*地域経済性分析・初期条件!$O$26</f>
        <v>0</v>
      </c>
      <c r="AC267" s="493">
        <f>AC255*地域経済性分析・初期条件!$O$26</f>
        <v>0</v>
      </c>
      <c r="AD267" s="493">
        <f>AD255*地域経済性分析・初期条件!$O$26</f>
        <v>0</v>
      </c>
      <c r="AE267" s="493">
        <f>AE255*地域経済性分析・初期条件!$O$26</f>
        <v>0</v>
      </c>
      <c r="AF267" s="493">
        <f>AF255*地域経済性分析・初期条件!$O$26</f>
        <v>0</v>
      </c>
      <c r="AG267" s="493">
        <f>AG255*地域経済性分析・初期条件!$O$26</f>
        <v>0</v>
      </c>
      <c r="AH267" s="493">
        <f>AH255*地域経済性分析・初期条件!$O$26</f>
        <v>0</v>
      </c>
      <c r="AI267" s="535">
        <f>SUM(D267:N267)</f>
        <v>0</v>
      </c>
      <c r="AJ267" s="535">
        <f t="shared" si="235"/>
        <v>0</v>
      </c>
      <c r="AK267" s="497">
        <f t="shared" si="236"/>
        <v>0</v>
      </c>
    </row>
    <row r="268" spans="1:37" ht="11.5" x14ac:dyDescent="0.25">
      <c r="A268" s="488">
        <f>地域経済性分析・初期条件!$G$27</f>
        <v>0</v>
      </c>
      <c r="C268" s="449"/>
      <c r="D268" s="493"/>
      <c r="E268" s="493"/>
      <c r="F268" s="463"/>
      <c r="G268" s="463"/>
      <c r="H268" s="463"/>
      <c r="I268" s="463"/>
      <c r="J268" s="463"/>
      <c r="K268" s="463"/>
      <c r="L268" s="463"/>
      <c r="M268" s="463"/>
      <c r="N268" s="463"/>
      <c r="O268" s="463"/>
      <c r="P268" s="463"/>
      <c r="Q268" s="463"/>
      <c r="R268" s="463"/>
      <c r="S268" s="463"/>
      <c r="T268" s="463"/>
      <c r="U268" s="463"/>
      <c r="V268" s="463"/>
      <c r="W268" s="463"/>
      <c r="X268" s="463"/>
      <c r="Y268" s="463"/>
      <c r="Z268" s="463"/>
      <c r="AA268" s="463"/>
      <c r="AB268" s="463"/>
      <c r="AC268" s="463"/>
      <c r="AD268" s="463"/>
      <c r="AE268" s="463"/>
      <c r="AF268" s="463"/>
      <c r="AG268" s="463"/>
      <c r="AH268" s="463"/>
      <c r="AI268" s="535"/>
      <c r="AJ268" s="535"/>
      <c r="AK268" s="497"/>
    </row>
    <row r="269" spans="1:37" ht="11.5" x14ac:dyDescent="0.25">
      <c r="A269" s="533" t="str">
        <f>A268&amp;B269</f>
        <v>0売上（税別）</v>
      </c>
      <c r="B269" s="425" t="s">
        <v>1166</v>
      </c>
      <c r="C269" s="448" t="s">
        <v>33</v>
      </c>
      <c r="D269" s="493">
        <f>D239*地域経済性分析・初期条件!$F$27</f>
        <v>0</v>
      </c>
      <c r="E269" s="493">
        <f>E239*地域経済性分析・初期条件!$F$27</f>
        <v>0</v>
      </c>
      <c r="F269" s="493">
        <f>F239*地域経済性分析・初期条件!$F$27</f>
        <v>0</v>
      </c>
      <c r="G269" s="493">
        <f>G239*地域経済性分析・初期条件!$F$27</f>
        <v>0</v>
      </c>
      <c r="H269" s="493">
        <f>H239*地域経済性分析・初期条件!$F$27</f>
        <v>0</v>
      </c>
      <c r="I269" s="493">
        <f>I239*地域経済性分析・初期条件!$F$27</f>
        <v>0</v>
      </c>
      <c r="J269" s="493">
        <f>J239*地域経済性分析・初期条件!$F$27</f>
        <v>0</v>
      </c>
      <c r="K269" s="493">
        <f>K239*地域経済性分析・初期条件!$F$27</f>
        <v>0</v>
      </c>
      <c r="L269" s="493">
        <f>L239*地域経済性分析・初期条件!$F$27</f>
        <v>0</v>
      </c>
      <c r="M269" s="493">
        <f>M239*地域経済性分析・初期条件!$F$27</f>
        <v>0</v>
      </c>
      <c r="N269" s="493">
        <f>N239*地域経済性分析・初期条件!$F$27</f>
        <v>0</v>
      </c>
      <c r="O269" s="493">
        <f>O239*地域経済性分析・初期条件!$F$27</f>
        <v>0</v>
      </c>
      <c r="P269" s="493">
        <f>P239*地域経済性分析・初期条件!$F$27</f>
        <v>0</v>
      </c>
      <c r="Q269" s="493">
        <f>Q239*地域経済性分析・初期条件!$F$27</f>
        <v>0</v>
      </c>
      <c r="R269" s="493">
        <f>R239*地域経済性分析・初期条件!$F$27</f>
        <v>0</v>
      </c>
      <c r="S269" s="493">
        <f>S239*地域経済性分析・初期条件!$F$27</f>
        <v>0</v>
      </c>
      <c r="T269" s="493">
        <f>T239*地域経済性分析・初期条件!$F$27</f>
        <v>0</v>
      </c>
      <c r="U269" s="493">
        <f>U239*地域経済性分析・初期条件!$F$27</f>
        <v>0</v>
      </c>
      <c r="V269" s="493">
        <f>V239*地域経済性分析・初期条件!$F$27</f>
        <v>0</v>
      </c>
      <c r="W269" s="493">
        <f>W239*地域経済性分析・初期条件!$F$27</f>
        <v>0</v>
      </c>
      <c r="X269" s="493">
        <f>X239*地域経済性分析・初期条件!$F$27</f>
        <v>0</v>
      </c>
      <c r="Y269" s="493">
        <f>Y239*地域経済性分析・初期条件!$F$27</f>
        <v>0</v>
      </c>
      <c r="Z269" s="493">
        <f>Z239*地域経済性分析・初期条件!$F$27</f>
        <v>0</v>
      </c>
      <c r="AA269" s="493">
        <f>AA239*地域経済性分析・初期条件!$F$27</f>
        <v>0</v>
      </c>
      <c r="AB269" s="493">
        <f>AB239*地域経済性分析・初期条件!$F$27</f>
        <v>0</v>
      </c>
      <c r="AC269" s="493">
        <f>AC239*地域経済性分析・初期条件!$F$27</f>
        <v>0</v>
      </c>
      <c r="AD269" s="493">
        <f>AD239*地域経済性分析・初期条件!$F$27</f>
        <v>0</v>
      </c>
      <c r="AE269" s="493">
        <f>AE239*地域経済性分析・初期条件!$F$27</f>
        <v>0</v>
      </c>
      <c r="AF269" s="493">
        <f>AF239*地域経済性分析・初期条件!$F$27</f>
        <v>0</v>
      </c>
      <c r="AG269" s="493">
        <f>AG239*地域経済性分析・初期条件!$F$27</f>
        <v>0</v>
      </c>
      <c r="AH269" s="493">
        <f>AH239*地域経済性分析・初期条件!$F$27</f>
        <v>0</v>
      </c>
      <c r="AI269" s="535">
        <f t="shared" ref="AI269" si="237">SUM(D269:N269)</f>
        <v>0</v>
      </c>
      <c r="AJ269" s="535">
        <f>SUM(D269:X269)</f>
        <v>0</v>
      </c>
      <c r="AK269" s="497">
        <f>SUM(D269:AH269)</f>
        <v>0</v>
      </c>
    </row>
    <row r="270" spans="1:37" ht="11.5" x14ac:dyDescent="0.25">
      <c r="A270" s="533" t="str">
        <f>A268&amp;B270</f>
        <v>0消費税（都道府県）</v>
      </c>
      <c r="B270" s="425" t="s">
        <v>270</v>
      </c>
      <c r="C270" s="448" t="s">
        <v>33</v>
      </c>
      <c r="D270" s="493">
        <f>D269*波及効果シート!$D$72</f>
        <v>0</v>
      </c>
      <c r="E270" s="493">
        <f>E269*波及効果シート!$D$72</f>
        <v>0</v>
      </c>
      <c r="F270" s="493">
        <f>F269*波及効果シート!$D$72</f>
        <v>0</v>
      </c>
      <c r="G270" s="493">
        <f>G269*波及効果シート!$D$72</f>
        <v>0</v>
      </c>
      <c r="H270" s="493">
        <f>H269*波及効果シート!$D$72</f>
        <v>0</v>
      </c>
      <c r="I270" s="493">
        <f>I269*波及効果シート!$D$72</f>
        <v>0</v>
      </c>
      <c r="J270" s="493">
        <f>J269*波及効果シート!$D$72</f>
        <v>0</v>
      </c>
      <c r="K270" s="493">
        <f>K269*波及効果シート!$D$72</f>
        <v>0</v>
      </c>
      <c r="L270" s="493">
        <f>L269*波及効果シート!$D$72</f>
        <v>0</v>
      </c>
      <c r="M270" s="493">
        <f>M269*波及効果シート!$D$72</f>
        <v>0</v>
      </c>
      <c r="N270" s="493">
        <f>N269*波及効果シート!$D$72</f>
        <v>0</v>
      </c>
      <c r="O270" s="493">
        <f>O269*波及効果シート!$D$72</f>
        <v>0</v>
      </c>
      <c r="P270" s="493">
        <f>P269*波及効果シート!$D$72</f>
        <v>0</v>
      </c>
      <c r="Q270" s="493">
        <f>Q269*波及効果シート!$D$72</f>
        <v>0</v>
      </c>
      <c r="R270" s="493">
        <f>R269*波及効果シート!$D$72</f>
        <v>0</v>
      </c>
      <c r="S270" s="493">
        <f>S269*波及効果シート!$D$72</f>
        <v>0</v>
      </c>
      <c r="T270" s="493">
        <f>T269*波及効果シート!$D$72</f>
        <v>0</v>
      </c>
      <c r="U270" s="493">
        <f>U269*波及効果シート!$D$72</f>
        <v>0</v>
      </c>
      <c r="V270" s="493">
        <f>V269*波及効果シート!$D$72</f>
        <v>0</v>
      </c>
      <c r="W270" s="493">
        <f>W269*波及効果シート!$D$72</f>
        <v>0</v>
      </c>
      <c r="X270" s="493">
        <f>X269*波及効果シート!$D$72</f>
        <v>0</v>
      </c>
      <c r="Y270" s="493">
        <f>Y269*波及効果シート!$D$72</f>
        <v>0</v>
      </c>
      <c r="Z270" s="493">
        <f>Z269*波及効果シート!$D$72</f>
        <v>0</v>
      </c>
      <c r="AA270" s="493">
        <f>AA269*波及効果シート!$D$72</f>
        <v>0</v>
      </c>
      <c r="AB270" s="493">
        <f>AB269*波及効果シート!$D$72</f>
        <v>0</v>
      </c>
      <c r="AC270" s="493">
        <f>AC269*波及効果シート!$D$72</f>
        <v>0</v>
      </c>
      <c r="AD270" s="493">
        <f>AD269*波及効果シート!$D$72</f>
        <v>0</v>
      </c>
      <c r="AE270" s="493">
        <f>AE269*波及効果シート!$D$72</f>
        <v>0</v>
      </c>
      <c r="AF270" s="493">
        <f>AF269*波及効果シート!$D$72</f>
        <v>0</v>
      </c>
      <c r="AG270" s="493">
        <f>AG269*波及効果シート!$D$72</f>
        <v>0</v>
      </c>
      <c r="AH270" s="493">
        <f>AH269*波及効果シート!$D$72</f>
        <v>0</v>
      </c>
      <c r="AI270" s="535">
        <f t="shared" ref="AI270:AI271" si="238">SUM(D270:N270)</f>
        <v>0</v>
      </c>
      <c r="AJ270" s="535">
        <f t="shared" ref="AJ270:AJ271" si="239">SUM(D270:X270)</f>
        <v>0</v>
      </c>
      <c r="AK270" s="497">
        <f t="shared" ref="AK270:AK271" si="240">SUM(D270:AH270)</f>
        <v>0</v>
      </c>
    </row>
    <row r="271" spans="1:37" ht="11.5" x14ac:dyDescent="0.25">
      <c r="A271" s="533" t="str">
        <f>A268&amp;B271</f>
        <v>0消費税（市町村）</v>
      </c>
      <c r="B271" s="425" t="s">
        <v>1156</v>
      </c>
      <c r="C271" s="449" t="s">
        <v>33</v>
      </c>
      <c r="D271" s="493">
        <f>D269*波及効果シート!$D$74</f>
        <v>0</v>
      </c>
      <c r="E271" s="493">
        <f>E269*波及効果シート!$D$74</f>
        <v>0</v>
      </c>
      <c r="F271" s="493">
        <f>F269*波及効果シート!$D$74</f>
        <v>0</v>
      </c>
      <c r="G271" s="493">
        <f>G269*波及効果シート!$D$74</f>
        <v>0</v>
      </c>
      <c r="H271" s="493">
        <f>H269*波及効果シート!$D$74</f>
        <v>0</v>
      </c>
      <c r="I271" s="493">
        <f>I269*波及効果シート!$D$74</f>
        <v>0</v>
      </c>
      <c r="J271" s="493">
        <f>J269*波及効果シート!$D$74</f>
        <v>0</v>
      </c>
      <c r="K271" s="493">
        <f>K269*波及効果シート!$D$74</f>
        <v>0</v>
      </c>
      <c r="L271" s="493">
        <f>L269*波及効果シート!$D$74</f>
        <v>0</v>
      </c>
      <c r="M271" s="493">
        <f>M269*波及効果シート!$D$74</f>
        <v>0</v>
      </c>
      <c r="N271" s="493">
        <f>N269*波及効果シート!$D$74</f>
        <v>0</v>
      </c>
      <c r="O271" s="493">
        <f>O269*波及効果シート!$D$74</f>
        <v>0</v>
      </c>
      <c r="P271" s="493">
        <f>P269*波及効果シート!$D$74</f>
        <v>0</v>
      </c>
      <c r="Q271" s="493">
        <f>Q269*波及効果シート!$D$74</f>
        <v>0</v>
      </c>
      <c r="R271" s="493">
        <f>R269*波及効果シート!$D$74</f>
        <v>0</v>
      </c>
      <c r="S271" s="493">
        <f>S269*波及効果シート!$D$74</f>
        <v>0</v>
      </c>
      <c r="T271" s="493">
        <f>T269*波及効果シート!$D$74</f>
        <v>0</v>
      </c>
      <c r="U271" s="493">
        <f>U269*波及効果シート!$D$74</f>
        <v>0</v>
      </c>
      <c r="V271" s="493">
        <f>V269*波及効果シート!$D$74</f>
        <v>0</v>
      </c>
      <c r="W271" s="493">
        <f>W269*波及効果シート!$D$74</f>
        <v>0</v>
      </c>
      <c r="X271" s="493">
        <f>X269*波及効果シート!$D$74</f>
        <v>0</v>
      </c>
      <c r="Y271" s="493">
        <f>Y269*波及効果シート!$D$74</f>
        <v>0</v>
      </c>
      <c r="Z271" s="493">
        <f>Z269*波及効果シート!$D$74</f>
        <v>0</v>
      </c>
      <c r="AA271" s="493">
        <f>AA269*波及効果シート!$D$74</f>
        <v>0</v>
      </c>
      <c r="AB271" s="493">
        <f>AB269*波及効果シート!$D$74</f>
        <v>0</v>
      </c>
      <c r="AC271" s="493">
        <f>AC269*波及効果シート!$D$74</f>
        <v>0</v>
      </c>
      <c r="AD271" s="493">
        <f>AD269*波及効果シート!$D$74</f>
        <v>0</v>
      </c>
      <c r="AE271" s="493">
        <f>AE269*波及効果シート!$D$74</f>
        <v>0</v>
      </c>
      <c r="AF271" s="493">
        <f>AF269*波及効果シート!$D$74</f>
        <v>0</v>
      </c>
      <c r="AG271" s="493">
        <f>AG269*波及効果シート!$D$74</f>
        <v>0</v>
      </c>
      <c r="AH271" s="493">
        <f>AH269*波及効果シート!$D$74</f>
        <v>0</v>
      </c>
      <c r="AI271" s="535">
        <f t="shared" si="238"/>
        <v>0</v>
      </c>
      <c r="AJ271" s="535">
        <f t="shared" si="239"/>
        <v>0</v>
      </c>
      <c r="AK271" s="497">
        <f t="shared" si="240"/>
        <v>0</v>
      </c>
    </row>
    <row r="272" spans="1:37" ht="11.5" x14ac:dyDescent="0.25">
      <c r="A272" s="533" t="str">
        <f>A268&amp;B272</f>
        <v>0所得税（国税）</v>
      </c>
      <c r="B272" s="425" t="s">
        <v>577</v>
      </c>
      <c r="C272" s="449" t="s">
        <v>33</v>
      </c>
      <c r="D272" s="493">
        <f>D269*地域経済性分析・初期条件!$P$27</f>
        <v>0</v>
      </c>
      <c r="E272" s="493">
        <f>E269*地域経済性分析・初期条件!$P$27</f>
        <v>0</v>
      </c>
      <c r="F272" s="493">
        <f>F269*地域経済性分析・初期条件!$P$27</f>
        <v>0</v>
      </c>
      <c r="G272" s="493">
        <f>G269*地域経済性分析・初期条件!$P$27</f>
        <v>0</v>
      </c>
      <c r="H272" s="493">
        <f>H269*地域経済性分析・初期条件!$P$27</f>
        <v>0</v>
      </c>
      <c r="I272" s="493">
        <f>I269*地域経済性分析・初期条件!$P$27</f>
        <v>0</v>
      </c>
      <c r="J272" s="493">
        <f>J269*地域経済性分析・初期条件!$P$27</f>
        <v>0</v>
      </c>
      <c r="K272" s="493">
        <f>K269*地域経済性分析・初期条件!$P$27</f>
        <v>0</v>
      </c>
      <c r="L272" s="493">
        <f>L269*地域経済性分析・初期条件!$P$27</f>
        <v>0</v>
      </c>
      <c r="M272" s="493">
        <f>M269*地域経済性分析・初期条件!$P$27</f>
        <v>0</v>
      </c>
      <c r="N272" s="493">
        <f>N269*地域経済性分析・初期条件!$P$27</f>
        <v>0</v>
      </c>
      <c r="O272" s="493">
        <f>O269*地域経済性分析・初期条件!$P$27</f>
        <v>0</v>
      </c>
      <c r="P272" s="493">
        <f>P269*地域経済性分析・初期条件!$P$27</f>
        <v>0</v>
      </c>
      <c r="Q272" s="493">
        <f>Q269*地域経済性分析・初期条件!$P$27</f>
        <v>0</v>
      </c>
      <c r="R272" s="493">
        <f>R269*地域経済性分析・初期条件!$P$27</f>
        <v>0</v>
      </c>
      <c r="S272" s="493">
        <f>S269*地域経済性分析・初期条件!$P$27</f>
        <v>0</v>
      </c>
      <c r="T272" s="493">
        <f>T269*地域経済性分析・初期条件!$P$27</f>
        <v>0</v>
      </c>
      <c r="U272" s="493">
        <f>U269*地域経済性分析・初期条件!$P$27</f>
        <v>0</v>
      </c>
      <c r="V272" s="493">
        <f>V269*地域経済性分析・初期条件!$P$27</f>
        <v>0</v>
      </c>
      <c r="W272" s="493">
        <f>W269*地域経済性分析・初期条件!$P$27</f>
        <v>0</v>
      </c>
      <c r="X272" s="493">
        <f>X269*地域経済性分析・初期条件!$P$27</f>
        <v>0</v>
      </c>
      <c r="Y272" s="493">
        <f>Y269*地域経済性分析・初期条件!$P$27</f>
        <v>0</v>
      </c>
      <c r="Z272" s="493">
        <f>Z269*地域経済性分析・初期条件!$P$27</f>
        <v>0</v>
      </c>
      <c r="AA272" s="493">
        <f>AA269*地域経済性分析・初期条件!$P$27</f>
        <v>0</v>
      </c>
      <c r="AB272" s="493">
        <f>AB269*地域経済性分析・初期条件!$P$27</f>
        <v>0</v>
      </c>
      <c r="AC272" s="493">
        <f>AC269*地域経済性分析・初期条件!$P$27</f>
        <v>0</v>
      </c>
      <c r="AD272" s="493">
        <f>AD269*地域経済性分析・初期条件!$P$27</f>
        <v>0</v>
      </c>
      <c r="AE272" s="493">
        <f>AE269*地域経済性分析・初期条件!$P$27</f>
        <v>0</v>
      </c>
      <c r="AF272" s="493">
        <f>AF269*地域経済性分析・初期条件!$P$27</f>
        <v>0</v>
      </c>
      <c r="AG272" s="493">
        <f>AG269*地域経済性分析・初期条件!$P$27</f>
        <v>0</v>
      </c>
      <c r="AH272" s="493">
        <f>AH269*地域経済性分析・初期条件!$P$27</f>
        <v>0</v>
      </c>
      <c r="AI272" s="535">
        <f t="shared" ref="AI272:AI277" si="241">SUM(D272:N272)</f>
        <v>0</v>
      </c>
      <c r="AJ272" s="535">
        <f>SUM(D272:X272)</f>
        <v>0</v>
      </c>
      <c r="AK272" s="497">
        <f>SUM(D272:AH272)</f>
        <v>0</v>
      </c>
    </row>
    <row r="273" spans="1:37" ht="11.5" x14ac:dyDescent="0.25">
      <c r="A273" s="533" t="str">
        <f>A268&amp;B273</f>
        <v>0法人税（国税）</v>
      </c>
      <c r="B273" s="425" t="s">
        <v>576</v>
      </c>
      <c r="C273" s="449" t="s">
        <v>33</v>
      </c>
      <c r="D273" s="493">
        <f>D269*地域経済性分析・初期条件!$Q$27</f>
        <v>0</v>
      </c>
      <c r="E273" s="493">
        <f>E269*地域経済性分析・初期条件!$Q$27</f>
        <v>0</v>
      </c>
      <c r="F273" s="493">
        <f>F269*地域経済性分析・初期条件!$Q$27</f>
        <v>0</v>
      </c>
      <c r="G273" s="493">
        <f>G269*地域経済性分析・初期条件!$Q$27</f>
        <v>0</v>
      </c>
      <c r="H273" s="493">
        <f>H269*地域経済性分析・初期条件!$Q$27</f>
        <v>0</v>
      </c>
      <c r="I273" s="493">
        <f>I269*地域経済性分析・初期条件!$Q$27</f>
        <v>0</v>
      </c>
      <c r="J273" s="493">
        <f>J269*地域経済性分析・初期条件!$Q$27</f>
        <v>0</v>
      </c>
      <c r="K273" s="493">
        <f>K269*地域経済性分析・初期条件!$Q$27</f>
        <v>0</v>
      </c>
      <c r="L273" s="493">
        <f>L269*地域経済性分析・初期条件!$Q$27</f>
        <v>0</v>
      </c>
      <c r="M273" s="493">
        <f>M269*地域経済性分析・初期条件!$Q$27</f>
        <v>0</v>
      </c>
      <c r="N273" s="493">
        <f>N269*地域経済性分析・初期条件!$Q$27</f>
        <v>0</v>
      </c>
      <c r="O273" s="493">
        <f>O269*地域経済性分析・初期条件!$Q$27</f>
        <v>0</v>
      </c>
      <c r="P273" s="493">
        <f>P269*地域経済性分析・初期条件!$Q$27</f>
        <v>0</v>
      </c>
      <c r="Q273" s="493">
        <f>Q269*地域経済性分析・初期条件!$Q$27</f>
        <v>0</v>
      </c>
      <c r="R273" s="493">
        <f>R269*地域経済性分析・初期条件!$Q$27</f>
        <v>0</v>
      </c>
      <c r="S273" s="493">
        <f>S269*地域経済性分析・初期条件!$Q$27</f>
        <v>0</v>
      </c>
      <c r="T273" s="493">
        <f>T269*地域経済性分析・初期条件!$Q$27</f>
        <v>0</v>
      </c>
      <c r="U273" s="493">
        <f>U269*地域経済性分析・初期条件!$Q$27</f>
        <v>0</v>
      </c>
      <c r="V273" s="493">
        <f>V269*地域経済性分析・初期条件!$Q$27</f>
        <v>0</v>
      </c>
      <c r="W273" s="493">
        <f>W269*地域経済性分析・初期条件!$Q$27</f>
        <v>0</v>
      </c>
      <c r="X273" s="493">
        <f>X269*地域経済性分析・初期条件!$Q$27</f>
        <v>0</v>
      </c>
      <c r="Y273" s="493">
        <f>Y269*地域経済性分析・初期条件!$Q$27</f>
        <v>0</v>
      </c>
      <c r="Z273" s="493">
        <f>Z269*地域経済性分析・初期条件!$Q$27</f>
        <v>0</v>
      </c>
      <c r="AA273" s="493">
        <f>AA269*地域経済性分析・初期条件!$Q$27</f>
        <v>0</v>
      </c>
      <c r="AB273" s="493">
        <f>AB269*地域経済性分析・初期条件!$Q$27</f>
        <v>0</v>
      </c>
      <c r="AC273" s="493">
        <f>AC269*地域経済性分析・初期条件!$Q$27</f>
        <v>0</v>
      </c>
      <c r="AD273" s="493">
        <f>AD269*地域経済性分析・初期条件!$Q$27</f>
        <v>0</v>
      </c>
      <c r="AE273" s="493">
        <f>AE269*地域経済性分析・初期条件!$Q$27</f>
        <v>0</v>
      </c>
      <c r="AF273" s="493">
        <f>AF269*地域経済性分析・初期条件!$Q$27</f>
        <v>0</v>
      </c>
      <c r="AG273" s="493">
        <f>AG269*地域経済性分析・初期条件!$Q$27</f>
        <v>0</v>
      </c>
      <c r="AH273" s="493">
        <f>AH269*地域経済性分析・初期条件!$Q$27</f>
        <v>0</v>
      </c>
      <c r="AI273" s="535">
        <f t="shared" si="241"/>
        <v>0</v>
      </c>
      <c r="AJ273" s="535">
        <f>SUM(D273:X273)</f>
        <v>0</v>
      </c>
      <c r="AK273" s="497">
        <f>SUM(D273:AH273)</f>
        <v>0</v>
      </c>
    </row>
    <row r="274" spans="1:37" ht="11.5" x14ac:dyDescent="0.25">
      <c r="A274" s="533" t="str">
        <f>A268&amp;B274</f>
        <v>0従業員の可処分所得（一次）</v>
      </c>
      <c r="B274" s="425" t="s">
        <v>556</v>
      </c>
      <c r="C274" s="448" t="s">
        <v>33</v>
      </c>
      <c r="D274" s="493">
        <f>D269*地域経済性分析・初期条件!$H$27</f>
        <v>0</v>
      </c>
      <c r="E274" s="493">
        <f>E269*地域経済性分析・初期条件!$H$27</f>
        <v>0</v>
      </c>
      <c r="F274" s="463">
        <f>F269*地域経済性分析・初期条件!$H$27</f>
        <v>0</v>
      </c>
      <c r="G274" s="463">
        <f>G269*地域経済性分析・初期条件!$H$27</f>
        <v>0</v>
      </c>
      <c r="H274" s="463">
        <f>H269*地域経済性分析・初期条件!$H$27</f>
        <v>0</v>
      </c>
      <c r="I274" s="463">
        <f>I269*地域経済性分析・初期条件!$H$27</f>
        <v>0</v>
      </c>
      <c r="J274" s="463">
        <f>J269*地域経済性分析・初期条件!$H$27</f>
        <v>0</v>
      </c>
      <c r="K274" s="463">
        <f>K269*地域経済性分析・初期条件!$H$27</f>
        <v>0</v>
      </c>
      <c r="L274" s="463">
        <f>L269*地域経済性分析・初期条件!$H$27</f>
        <v>0</v>
      </c>
      <c r="M274" s="463">
        <f>M269*地域経済性分析・初期条件!$H$27</f>
        <v>0</v>
      </c>
      <c r="N274" s="463">
        <f>N269*地域経済性分析・初期条件!$H$27</f>
        <v>0</v>
      </c>
      <c r="O274" s="463">
        <f>O269*地域経済性分析・初期条件!$H$27</f>
        <v>0</v>
      </c>
      <c r="P274" s="463">
        <f>P269*地域経済性分析・初期条件!$H$27</f>
        <v>0</v>
      </c>
      <c r="Q274" s="463">
        <f>Q269*地域経済性分析・初期条件!$H$27</f>
        <v>0</v>
      </c>
      <c r="R274" s="463">
        <f>R269*地域経済性分析・初期条件!$H$27</f>
        <v>0</v>
      </c>
      <c r="S274" s="463">
        <f>S269*地域経済性分析・初期条件!$H$27</f>
        <v>0</v>
      </c>
      <c r="T274" s="463">
        <f>T269*地域経済性分析・初期条件!$H$27</f>
        <v>0</v>
      </c>
      <c r="U274" s="463">
        <f>U269*地域経済性分析・初期条件!$H$27</f>
        <v>0</v>
      </c>
      <c r="V274" s="463">
        <f>V269*地域経済性分析・初期条件!$H$27</f>
        <v>0</v>
      </c>
      <c r="W274" s="463">
        <f>W269*地域経済性分析・初期条件!$H$27</f>
        <v>0</v>
      </c>
      <c r="X274" s="463">
        <f>X269*地域経済性分析・初期条件!$H$27</f>
        <v>0</v>
      </c>
      <c r="Y274" s="463">
        <f>Y269*地域経済性分析・初期条件!$H$27</f>
        <v>0</v>
      </c>
      <c r="Z274" s="463">
        <f>Z269*地域経済性分析・初期条件!$H$27</f>
        <v>0</v>
      </c>
      <c r="AA274" s="463">
        <f>AA269*地域経済性分析・初期条件!$H$27</f>
        <v>0</v>
      </c>
      <c r="AB274" s="463">
        <f>AB269*地域経済性分析・初期条件!$H$27</f>
        <v>0</v>
      </c>
      <c r="AC274" s="463">
        <f>AC269*地域経済性分析・初期条件!$H$27</f>
        <v>0</v>
      </c>
      <c r="AD274" s="463">
        <f>AD269*地域経済性分析・初期条件!$H$27</f>
        <v>0</v>
      </c>
      <c r="AE274" s="463">
        <f>AE269*地域経済性分析・初期条件!$H$27</f>
        <v>0</v>
      </c>
      <c r="AF274" s="463">
        <f>AF269*地域経済性分析・初期条件!$H$27</f>
        <v>0</v>
      </c>
      <c r="AG274" s="463">
        <f>AG269*地域経済性分析・初期条件!$H$27</f>
        <v>0</v>
      </c>
      <c r="AH274" s="463">
        <f>AH269*地域経済性分析・初期条件!$H$27</f>
        <v>0</v>
      </c>
      <c r="AI274" s="535">
        <f t="shared" si="241"/>
        <v>0</v>
      </c>
      <c r="AJ274" s="535">
        <f t="shared" ref="AJ274:AJ281" si="242">SUM(D274:X274)</f>
        <v>0</v>
      </c>
      <c r="AK274" s="497">
        <f t="shared" ref="AK274:AK281" si="243">SUM(D274:AH274)</f>
        <v>0</v>
      </c>
    </row>
    <row r="275" spans="1:37" ht="11.5" x14ac:dyDescent="0.25">
      <c r="A275" s="533" t="str">
        <f>A268&amp;B275</f>
        <v>0企業の税引後利益（一次）</v>
      </c>
      <c r="B275" s="425" t="s">
        <v>557</v>
      </c>
      <c r="C275" s="448" t="s">
        <v>33</v>
      </c>
      <c r="D275" s="493">
        <f>D269*地域経済性分析・初期条件!$I$27</f>
        <v>0</v>
      </c>
      <c r="E275" s="493">
        <f>E269*地域経済性分析・初期条件!$I$27</f>
        <v>0</v>
      </c>
      <c r="F275" s="463">
        <f>F269*地域経済性分析・初期条件!$I$27</f>
        <v>0</v>
      </c>
      <c r="G275" s="463">
        <f>G269*地域経済性分析・初期条件!$I$27</f>
        <v>0</v>
      </c>
      <c r="H275" s="463">
        <f>H269*地域経済性分析・初期条件!$I$27</f>
        <v>0</v>
      </c>
      <c r="I275" s="463">
        <f>I269*地域経済性分析・初期条件!$I$27</f>
        <v>0</v>
      </c>
      <c r="J275" s="463">
        <f>J269*地域経済性分析・初期条件!$I$27</f>
        <v>0</v>
      </c>
      <c r="K275" s="463">
        <f>K269*地域経済性分析・初期条件!$I$27</f>
        <v>0</v>
      </c>
      <c r="L275" s="463">
        <f>L269*地域経済性分析・初期条件!$I$27</f>
        <v>0</v>
      </c>
      <c r="M275" s="463">
        <f>M269*地域経済性分析・初期条件!$I$27</f>
        <v>0</v>
      </c>
      <c r="N275" s="463">
        <f>N269*地域経済性分析・初期条件!$I$27</f>
        <v>0</v>
      </c>
      <c r="O275" s="463">
        <f>O269*地域経済性分析・初期条件!$I$27</f>
        <v>0</v>
      </c>
      <c r="P275" s="463">
        <f>P269*地域経済性分析・初期条件!$I$27</f>
        <v>0</v>
      </c>
      <c r="Q275" s="463">
        <f>Q269*地域経済性分析・初期条件!$I$27</f>
        <v>0</v>
      </c>
      <c r="R275" s="463">
        <f>R269*地域経済性分析・初期条件!$I$27</f>
        <v>0</v>
      </c>
      <c r="S275" s="463">
        <f>S269*地域経済性分析・初期条件!$I$27</f>
        <v>0</v>
      </c>
      <c r="T275" s="463">
        <f>T269*地域経済性分析・初期条件!$I$27</f>
        <v>0</v>
      </c>
      <c r="U275" s="463">
        <f>U269*地域経済性分析・初期条件!$I$27</f>
        <v>0</v>
      </c>
      <c r="V275" s="463">
        <f>V269*地域経済性分析・初期条件!$I$27</f>
        <v>0</v>
      </c>
      <c r="W275" s="463">
        <f>W269*地域経済性分析・初期条件!$I$27</f>
        <v>0</v>
      </c>
      <c r="X275" s="463">
        <f>X269*地域経済性分析・初期条件!$I$27</f>
        <v>0</v>
      </c>
      <c r="Y275" s="463">
        <f>Y269*地域経済性分析・初期条件!$I$27</f>
        <v>0</v>
      </c>
      <c r="Z275" s="463">
        <f>Z269*地域経済性分析・初期条件!$I$27</f>
        <v>0</v>
      </c>
      <c r="AA275" s="463">
        <f>AA269*地域経済性分析・初期条件!$I$27</f>
        <v>0</v>
      </c>
      <c r="AB275" s="463">
        <f>AB269*地域経済性分析・初期条件!$I$27</f>
        <v>0</v>
      </c>
      <c r="AC275" s="463">
        <f>AC269*地域経済性分析・初期条件!$I$27</f>
        <v>0</v>
      </c>
      <c r="AD275" s="463">
        <f>AD269*地域経済性分析・初期条件!$I$27</f>
        <v>0</v>
      </c>
      <c r="AE275" s="463">
        <f>AE269*地域経済性分析・初期条件!$I$27</f>
        <v>0</v>
      </c>
      <c r="AF275" s="463">
        <f>AF269*地域経済性分析・初期条件!$I$27</f>
        <v>0</v>
      </c>
      <c r="AG275" s="463">
        <f>AG269*地域経済性分析・初期条件!$I$27</f>
        <v>0</v>
      </c>
      <c r="AH275" s="463">
        <f>AH269*地域経済性分析・初期条件!$I$27</f>
        <v>0</v>
      </c>
      <c r="AI275" s="535">
        <f t="shared" si="241"/>
        <v>0</v>
      </c>
      <c r="AJ275" s="535">
        <f t="shared" si="242"/>
        <v>0</v>
      </c>
      <c r="AK275" s="497">
        <f t="shared" si="243"/>
        <v>0</v>
      </c>
    </row>
    <row r="276" spans="1:37" ht="11.5" x14ac:dyDescent="0.25">
      <c r="A276" s="533" t="str">
        <f>A268&amp;B276</f>
        <v>0都道府県税収（一次）</v>
      </c>
      <c r="B276" s="425" t="s">
        <v>558</v>
      </c>
      <c r="C276" s="448" t="s">
        <v>33</v>
      </c>
      <c r="D276" s="493">
        <f>D269*地域経済性分析・初期条件!$J$27</f>
        <v>0</v>
      </c>
      <c r="E276" s="493">
        <f>E269*地域経済性分析・初期条件!$J$27</f>
        <v>0</v>
      </c>
      <c r="F276" s="463">
        <f>F269*地域経済性分析・初期条件!$J$27</f>
        <v>0</v>
      </c>
      <c r="G276" s="463">
        <f>G269*地域経済性分析・初期条件!$J$27</f>
        <v>0</v>
      </c>
      <c r="H276" s="463">
        <f>H269*地域経済性分析・初期条件!$J$27</f>
        <v>0</v>
      </c>
      <c r="I276" s="463">
        <f>I269*地域経済性分析・初期条件!$J$27</f>
        <v>0</v>
      </c>
      <c r="J276" s="463">
        <f>J269*地域経済性分析・初期条件!$J$27</f>
        <v>0</v>
      </c>
      <c r="K276" s="463">
        <f>K269*地域経済性分析・初期条件!$J$27</f>
        <v>0</v>
      </c>
      <c r="L276" s="463">
        <f>L269*地域経済性分析・初期条件!$J$27</f>
        <v>0</v>
      </c>
      <c r="M276" s="463">
        <f>M269*地域経済性分析・初期条件!$J$27</f>
        <v>0</v>
      </c>
      <c r="N276" s="463">
        <f>N269*地域経済性分析・初期条件!$J$27</f>
        <v>0</v>
      </c>
      <c r="O276" s="463">
        <f>O269*地域経済性分析・初期条件!$J$27</f>
        <v>0</v>
      </c>
      <c r="P276" s="463">
        <f>P269*地域経済性分析・初期条件!$J$27</f>
        <v>0</v>
      </c>
      <c r="Q276" s="463">
        <f>Q269*地域経済性分析・初期条件!$J$27</f>
        <v>0</v>
      </c>
      <c r="R276" s="463">
        <f>R269*地域経済性分析・初期条件!$J$27</f>
        <v>0</v>
      </c>
      <c r="S276" s="463">
        <f>S269*地域経済性分析・初期条件!$J$27</f>
        <v>0</v>
      </c>
      <c r="T276" s="463">
        <f>T269*地域経済性分析・初期条件!$J$27</f>
        <v>0</v>
      </c>
      <c r="U276" s="463">
        <f>U269*地域経済性分析・初期条件!$J$27</f>
        <v>0</v>
      </c>
      <c r="V276" s="463">
        <f>V269*地域経済性分析・初期条件!$J$27</f>
        <v>0</v>
      </c>
      <c r="W276" s="463">
        <f>W269*地域経済性分析・初期条件!$J$27</f>
        <v>0</v>
      </c>
      <c r="X276" s="463">
        <f>X269*地域経済性分析・初期条件!$J$27</f>
        <v>0</v>
      </c>
      <c r="Y276" s="463">
        <f>Y269*地域経済性分析・初期条件!$J$27</f>
        <v>0</v>
      </c>
      <c r="Z276" s="463">
        <f>Z269*地域経済性分析・初期条件!$J$27</f>
        <v>0</v>
      </c>
      <c r="AA276" s="463">
        <f>AA269*地域経済性分析・初期条件!$J$27</f>
        <v>0</v>
      </c>
      <c r="AB276" s="463">
        <f>AB269*地域経済性分析・初期条件!$J$27</f>
        <v>0</v>
      </c>
      <c r="AC276" s="463">
        <f>AC269*地域経済性分析・初期条件!$J$27</f>
        <v>0</v>
      </c>
      <c r="AD276" s="463">
        <f>AD269*地域経済性分析・初期条件!$J$27</f>
        <v>0</v>
      </c>
      <c r="AE276" s="463">
        <f>AE269*地域経済性分析・初期条件!$J$27</f>
        <v>0</v>
      </c>
      <c r="AF276" s="463">
        <f>AF269*地域経済性分析・初期条件!$J$27</f>
        <v>0</v>
      </c>
      <c r="AG276" s="463">
        <f>AG269*地域経済性分析・初期条件!$J$27</f>
        <v>0</v>
      </c>
      <c r="AH276" s="463">
        <f>AH269*地域経済性分析・初期条件!$J$27</f>
        <v>0</v>
      </c>
      <c r="AI276" s="535">
        <f t="shared" si="241"/>
        <v>0</v>
      </c>
      <c r="AJ276" s="535">
        <f t="shared" si="242"/>
        <v>0</v>
      </c>
      <c r="AK276" s="497">
        <f t="shared" si="243"/>
        <v>0</v>
      </c>
    </row>
    <row r="277" spans="1:37" ht="11.5" x14ac:dyDescent="0.25">
      <c r="A277" s="533" t="str">
        <f>A268&amp;B277</f>
        <v>0市町村税収（一次）</v>
      </c>
      <c r="B277" s="425" t="s">
        <v>559</v>
      </c>
      <c r="C277" s="449" t="s">
        <v>33</v>
      </c>
      <c r="D277" s="493">
        <f>D269*地域経済性分析・初期条件!$K$27</f>
        <v>0</v>
      </c>
      <c r="E277" s="463">
        <f>E269*地域経済性分析・初期条件!$K$27</f>
        <v>0</v>
      </c>
      <c r="F277" s="463">
        <f>F269*地域経済性分析・初期条件!$K$27</f>
        <v>0</v>
      </c>
      <c r="G277" s="463">
        <f>G269*地域経済性分析・初期条件!$K$27</f>
        <v>0</v>
      </c>
      <c r="H277" s="463">
        <f>H269*地域経済性分析・初期条件!$K$27</f>
        <v>0</v>
      </c>
      <c r="I277" s="463">
        <f>I269*地域経済性分析・初期条件!$K$27</f>
        <v>0</v>
      </c>
      <c r="J277" s="463">
        <f>J269*地域経済性分析・初期条件!$K$27</f>
        <v>0</v>
      </c>
      <c r="K277" s="463">
        <f>K269*地域経済性分析・初期条件!$K$27</f>
        <v>0</v>
      </c>
      <c r="L277" s="463">
        <f>L269*地域経済性分析・初期条件!$K$27</f>
        <v>0</v>
      </c>
      <c r="M277" s="463">
        <f>M269*地域経済性分析・初期条件!$K$27</f>
        <v>0</v>
      </c>
      <c r="N277" s="463">
        <f>N269*地域経済性分析・初期条件!$K$27</f>
        <v>0</v>
      </c>
      <c r="O277" s="463">
        <f>O269*地域経済性分析・初期条件!$K$27</f>
        <v>0</v>
      </c>
      <c r="P277" s="463">
        <f>P269*地域経済性分析・初期条件!$K$27</f>
        <v>0</v>
      </c>
      <c r="Q277" s="463">
        <f>Q269*地域経済性分析・初期条件!$K$27</f>
        <v>0</v>
      </c>
      <c r="R277" s="463">
        <f>R269*地域経済性分析・初期条件!$K$27</f>
        <v>0</v>
      </c>
      <c r="S277" s="463">
        <f>S269*地域経済性分析・初期条件!$K$27</f>
        <v>0</v>
      </c>
      <c r="T277" s="463">
        <f>T269*地域経済性分析・初期条件!$K$27</f>
        <v>0</v>
      </c>
      <c r="U277" s="463">
        <f>U269*地域経済性分析・初期条件!$K$27</f>
        <v>0</v>
      </c>
      <c r="V277" s="463">
        <f>V269*地域経済性分析・初期条件!$K$27</f>
        <v>0</v>
      </c>
      <c r="W277" s="463">
        <f>W269*地域経済性分析・初期条件!$K$27</f>
        <v>0</v>
      </c>
      <c r="X277" s="463">
        <f>X269*地域経済性分析・初期条件!$K$27</f>
        <v>0</v>
      </c>
      <c r="Y277" s="463">
        <f>Y269*地域経済性分析・初期条件!$K$27</f>
        <v>0</v>
      </c>
      <c r="Z277" s="463">
        <f>Z269*地域経済性分析・初期条件!$K$27</f>
        <v>0</v>
      </c>
      <c r="AA277" s="463">
        <f>AA269*地域経済性分析・初期条件!$K$27</f>
        <v>0</v>
      </c>
      <c r="AB277" s="463">
        <f>AB269*地域経済性分析・初期条件!$K$27</f>
        <v>0</v>
      </c>
      <c r="AC277" s="463">
        <f>AC269*地域経済性分析・初期条件!$K$27</f>
        <v>0</v>
      </c>
      <c r="AD277" s="463">
        <f>AD269*地域経済性分析・初期条件!$K$27</f>
        <v>0</v>
      </c>
      <c r="AE277" s="463">
        <f>AE269*地域経済性分析・初期条件!$K$27</f>
        <v>0</v>
      </c>
      <c r="AF277" s="463">
        <f>AF269*地域経済性分析・初期条件!$K$27</f>
        <v>0</v>
      </c>
      <c r="AG277" s="463">
        <f>AG269*地域経済性分析・初期条件!$K$27</f>
        <v>0</v>
      </c>
      <c r="AH277" s="463">
        <f>AH269*地域経済性分析・初期条件!$K$27</f>
        <v>0</v>
      </c>
      <c r="AI277" s="535">
        <f t="shared" si="241"/>
        <v>0</v>
      </c>
      <c r="AJ277" s="535">
        <f t="shared" si="242"/>
        <v>0</v>
      </c>
      <c r="AK277" s="497">
        <f t="shared" si="243"/>
        <v>0</v>
      </c>
    </row>
    <row r="278" spans="1:37" ht="11.5" x14ac:dyDescent="0.25">
      <c r="A278" s="533" t="str">
        <f>A268&amp;B278</f>
        <v>0従業員の可処分所得（二次以降）</v>
      </c>
      <c r="B278" s="425" t="s">
        <v>561</v>
      </c>
      <c r="C278" s="449" t="s">
        <v>33</v>
      </c>
      <c r="D278" s="493">
        <f>D269*地域経済性分析・初期条件!$L$27</f>
        <v>0</v>
      </c>
      <c r="E278" s="493">
        <f>E269*地域経済性分析・初期条件!$L$27</f>
        <v>0</v>
      </c>
      <c r="F278" s="493">
        <f>F269*地域経済性分析・初期条件!$L$27</f>
        <v>0</v>
      </c>
      <c r="G278" s="493">
        <f>G269*地域経済性分析・初期条件!$L$27</f>
        <v>0</v>
      </c>
      <c r="H278" s="493">
        <f>H269*地域経済性分析・初期条件!$L$27</f>
        <v>0</v>
      </c>
      <c r="I278" s="493">
        <f>I269*地域経済性分析・初期条件!$L$27</f>
        <v>0</v>
      </c>
      <c r="J278" s="493">
        <f>J269*地域経済性分析・初期条件!$L$27</f>
        <v>0</v>
      </c>
      <c r="K278" s="493">
        <f>K269*地域経済性分析・初期条件!$L$27</f>
        <v>0</v>
      </c>
      <c r="L278" s="493">
        <f>L269*地域経済性分析・初期条件!$L$27</f>
        <v>0</v>
      </c>
      <c r="M278" s="493">
        <f>M269*地域経済性分析・初期条件!$L$27</f>
        <v>0</v>
      </c>
      <c r="N278" s="493">
        <f>N269*地域経済性分析・初期条件!$L$27</f>
        <v>0</v>
      </c>
      <c r="O278" s="493">
        <f>O269*地域経済性分析・初期条件!$L$27</f>
        <v>0</v>
      </c>
      <c r="P278" s="493">
        <f>P269*地域経済性分析・初期条件!$L$27</f>
        <v>0</v>
      </c>
      <c r="Q278" s="493">
        <f>Q269*地域経済性分析・初期条件!$L$27</f>
        <v>0</v>
      </c>
      <c r="R278" s="493">
        <f>R269*地域経済性分析・初期条件!$L$27</f>
        <v>0</v>
      </c>
      <c r="S278" s="493">
        <f>S269*地域経済性分析・初期条件!$L$27</f>
        <v>0</v>
      </c>
      <c r="T278" s="493">
        <f>T269*地域経済性分析・初期条件!$L$27</f>
        <v>0</v>
      </c>
      <c r="U278" s="493">
        <f>U269*地域経済性分析・初期条件!$L$27</f>
        <v>0</v>
      </c>
      <c r="V278" s="493">
        <f>V269*地域経済性分析・初期条件!$L$27</f>
        <v>0</v>
      </c>
      <c r="W278" s="493">
        <f>W269*地域経済性分析・初期条件!$L$27</f>
        <v>0</v>
      </c>
      <c r="X278" s="493">
        <f>X269*地域経済性分析・初期条件!$L$27</f>
        <v>0</v>
      </c>
      <c r="Y278" s="493">
        <f>Y269*地域経済性分析・初期条件!$L$27</f>
        <v>0</v>
      </c>
      <c r="Z278" s="493">
        <f>Z269*地域経済性分析・初期条件!$L$27</f>
        <v>0</v>
      </c>
      <c r="AA278" s="493">
        <f>AA269*地域経済性分析・初期条件!$L$27</f>
        <v>0</v>
      </c>
      <c r="AB278" s="493">
        <f>AB269*地域経済性分析・初期条件!$L$27</f>
        <v>0</v>
      </c>
      <c r="AC278" s="493">
        <f>AC269*地域経済性分析・初期条件!$L$27</f>
        <v>0</v>
      </c>
      <c r="AD278" s="493">
        <f>AD269*地域経済性分析・初期条件!$L$27</f>
        <v>0</v>
      </c>
      <c r="AE278" s="493">
        <f>AE269*地域経済性分析・初期条件!$L$27</f>
        <v>0</v>
      </c>
      <c r="AF278" s="493">
        <f>AF269*地域経済性分析・初期条件!$L$27</f>
        <v>0</v>
      </c>
      <c r="AG278" s="493">
        <f>AG269*地域経済性分析・初期条件!$L$27</f>
        <v>0</v>
      </c>
      <c r="AH278" s="493">
        <f>AH269*地域経済性分析・初期条件!$L$27</f>
        <v>0</v>
      </c>
      <c r="AI278" s="535">
        <f>SUM(D278:N278)</f>
        <v>0</v>
      </c>
      <c r="AJ278" s="535">
        <f t="shared" si="242"/>
        <v>0</v>
      </c>
      <c r="AK278" s="497">
        <f t="shared" si="243"/>
        <v>0</v>
      </c>
    </row>
    <row r="279" spans="1:37" ht="11.5" x14ac:dyDescent="0.25">
      <c r="A279" s="533" t="str">
        <f>A268&amp;B279</f>
        <v>0企業の税引後利益（二次以降）</v>
      </c>
      <c r="B279" s="425" t="s">
        <v>562</v>
      </c>
      <c r="C279" s="449" t="s">
        <v>33</v>
      </c>
      <c r="D279" s="493">
        <f>D269*地域経済性分析・初期条件!$M$27</f>
        <v>0</v>
      </c>
      <c r="E279" s="493">
        <f>E269*地域経済性分析・初期条件!$M$27</f>
        <v>0</v>
      </c>
      <c r="F279" s="493">
        <f>F269*地域経済性分析・初期条件!$M$27</f>
        <v>0</v>
      </c>
      <c r="G279" s="493">
        <f>G269*地域経済性分析・初期条件!$M$27</f>
        <v>0</v>
      </c>
      <c r="H279" s="493">
        <f>H269*地域経済性分析・初期条件!$M$27</f>
        <v>0</v>
      </c>
      <c r="I279" s="493">
        <f>I269*地域経済性分析・初期条件!$M$27</f>
        <v>0</v>
      </c>
      <c r="J279" s="493">
        <f>J269*地域経済性分析・初期条件!$M$27</f>
        <v>0</v>
      </c>
      <c r="K279" s="493">
        <f>K269*地域経済性分析・初期条件!$M$27</f>
        <v>0</v>
      </c>
      <c r="L279" s="493">
        <f>L269*地域経済性分析・初期条件!$M$27</f>
        <v>0</v>
      </c>
      <c r="M279" s="493">
        <f>M269*地域経済性分析・初期条件!$M$27</f>
        <v>0</v>
      </c>
      <c r="N279" s="493">
        <f>N269*地域経済性分析・初期条件!$M$27</f>
        <v>0</v>
      </c>
      <c r="O279" s="493">
        <f>O269*地域経済性分析・初期条件!$M$27</f>
        <v>0</v>
      </c>
      <c r="P279" s="493">
        <f>P269*地域経済性分析・初期条件!$M$27</f>
        <v>0</v>
      </c>
      <c r="Q279" s="493">
        <f>Q269*地域経済性分析・初期条件!$M$27</f>
        <v>0</v>
      </c>
      <c r="R279" s="493">
        <f>R269*地域経済性分析・初期条件!$M$27</f>
        <v>0</v>
      </c>
      <c r="S279" s="493">
        <f>S269*地域経済性分析・初期条件!$M$27</f>
        <v>0</v>
      </c>
      <c r="T279" s="493">
        <f>T269*地域経済性分析・初期条件!$M$27</f>
        <v>0</v>
      </c>
      <c r="U279" s="493">
        <f>U269*地域経済性分析・初期条件!$M$27</f>
        <v>0</v>
      </c>
      <c r="V279" s="493">
        <f>V269*地域経済性分析・初期条件!$M$27</f>
        <v>0</v>
      </c>
      <c r="W279" s="493">
        <f>W269*地域経済性分析・初期条件!$M$27</f>
        <v>0</v>
      </c>
      <c r="X279" s="493">
        <f>X269*地域経済性分析・初期条件!$M$27</f>
        <v>0</v>
      </c>
      <c r="Y279" s="493">
        <f>Y269*地域経済性分析・初期条件!$M$27</f>
        <v>0</v>
      </c>
      <c r="Z279" s="493">
        <f>Z269*地域経済性分析・初期条件!$M$27</f>
        <v>0</v>
      </c>
      <c r="AA279" s="493">
        <f>AA269*地域経済性分析・初期条件!$M$27</f>
        <v>0</v>
      </c>
      <c r="AB279" s="493">
        <f>AB269*地域経済性分析・初期条件!$M$27</f>
        <v>0</v>
      </c>
      <c r="AC279" s="493">
        <f>AC269*地域経済性分析・初期条件!$M$27</f>
        <v>0</v>
      </c>
      <c r="AD279" s="493">
        <f>AD269*地域経済性分析・初期条件!$M$27</f>
        <v>0</v>
      </c>
      <c r="AE279" s="493">
        <f>AE269*地域経済性分析・初期条件!$M$27</f>
        <v>0</v>
      </c>
      <c r="AF279" s="493">
        <f>AF269*地域経済性分析・初期条件!$M$27</f>
        <v>0</v>
      </c>
      <c r="AG279" s="493">
        <f>AG269*地域経済性分析・初期条件!$M$27</f>
        <v>0</v>
      </c>
      <c r="AH279" s="493">
        <f>AH269*地域経済性分析・初期条件!$M$27</f>
        <v>0</v>
      </c>
      <c r="AI279" s="535">
        <f>SUM(D279:N279)</f>
        <v>0</v>
      </c>
      <c r="AJ279" s="535">
        <f t="shared" si="242"/>
        <v>0</v>
      </c>
      <c r="AK279" s="497">
        <f t="shared" si="243"/>
        <v>0</v>
      </c>
    </row>
    <row r="280" spans="1:37" ht="11.5" x14ac:dyDescent="0.25">
      <c r="A280" s="533" t="str">
        <f>A268&amp;B280</f>
        <v>0都道府県税収（二次以降）</v>
      </c>
      <c r="B280" s="425" t="s">
        <v>563</v>
      </c>
      <c r="C280" s="449" t="s">
        <v>33</v>
      </c>
      <c r="D280" s="493">
        <f>D269*地域経済性分析・初期条件!$N$27</f>
        <v>0</v>
      </c>
      <c r="E280" s="493">
        <f>E269*地域経済性分析・初期条件!$N$27</f>
        <v>0</v>
      </c>
      <c r="F280" s="493">
        <f>F269*地域経済性分析・初期条件!$N$27</f>
        <v>0</v>
      </c>
      <c r="G280" s="493">
        <f>G269*地域経済性分析・初期条件!$N$27</f>
        <v>0</v>
      </c>
      <c r="H280" s="493">
        <f>H269*地域経済性分析・初期条件!$N$27</f>
        <v>0</v>
      </c>
      <c r="I280" s="493">
        <f>I269*地域経済性分析・初期条件!$N$27</f>
        <v>0</v>
      </c>
      <c r="J280" s="493">
        <f>J269*地域経済性分析・初期条件!$N$27</f>
        <v>0</v>
      </c>
      <c r="K280" s="493">
        <f>K269*地域経済性分析・初期条件!$N$27</f>
        <v>0</v>
      </c>
      <c r="L280" s="493">
        <f>L269*地域経済性分析・初期条件!$N$27</f>
        <v>0</v>
      </c>
      <c r="M280" s="493">
        <f>M269*地域経済性分析・初期条件!$N$27</f>
        <v>0</v>
      </c>
      <c r="N280" s="493">
        <f>N269*地域経済性分析・初期条件!$N$27</f>
        <v>0</v>
      </c>
      <c r="O280" s="493">
        <f>O269*地域経済性分析・初期条件!$N$27</f>
        <v>0</v>
      </c>
      <c r="P280" s="493">
        <f>P269*地域経済性分析・初期条件!$N$27</f>
        <v>0</v>
      </c>
      <c r="Q280" s="493">
        <f>Q269*地域経済性分析・初期条件!$N$27</f>
        <v>0</v>
      </c>
      <c r="R280" s="493">
        <f>R269*地域経済性分析・初期条件!$N$27</f>
        <v>0</v>
      </c>
      <c r="S280" s="493">
        <f>S269*地域経済性分析・初期条件!$N$27</f>
        <v>0</v>
      </c>
      <c r="T280" s="493">
        <f>T269*地域経済性分析・初期条件!$N$27</f>
        <v>0</v>
      </c>
      <c r="U280" s="493">
        <f>U269*地域経済性分析・初期条件!$N$27</f>
        <v>0</v>
      </c>
      <c r="V280" s="493">
        <f>V269*地域経済性分析・初期条件!$N$27</f>
        <v>0</v>
      </c>
      <c r="W280" s="493">
        <f>W269*地域経済性分析・初期条件!$N$27</f>
        <v>0</v>
      </c>
      <c r="X280" s="493">
        <f>X269*地域経済性分析・初期条件!$N$27</f>
        <v>0</v>
      </c>
      <c r="Y280" s="493">
        <f>Y269*地域経済性分析・初期条件!$N$27</f>
        <v>0</v>
      </c>
      <c r="Z280" s="493">
        <f>Z269*地域経済性分析・初期条件!$N$27</f>
        <v>0</v>
      </c>
      <c r="AA280" s="493">
        <f>AA269*地域経済性分析・初期条件!$N$27</f>
        <v>0</v>
      </c>
      <c r="AB280" s="493">
        <f>AB269*地域経済性分析・初期条件!$N$27</f>
        <v>0</v>
      </c>
      <c r="AC280" s="493">
        <f>AC269*地域経済性分析・初期条件!$N$27</f>
        <v>0</v>
      </c>
      <c r="AD280" s="493">
        <f>AD269*地域経済性分析・初期条件!$N$27</f>
        <v>0</v>
      </c>
      <c r="AE280" s="493">
        <f>AE269*地域経済性分析・初期条件!$N$27</f>
        <v>0</v>
      </c>
      <c r="AF280" s="493">
        <f>AF269*地域経済性分析・初期条件!$N$27</f>
        <v>0</v>
      </c>
      <c r="AG280" s="493">
        <f>AG269*地域経済性分析・初期条件!$N$27</f>
        <v>0</v>
      </c>
      <c r="AH280" s="493">
        <f>AH269*地域経済性分析・初期条件!$N$27</f>
        <v>0</v>
      </c>
      <c r="AI280" s="535">
        <f>SUM(D280:N280)</f>
        <v>0</v>
      </c>
      <c r="AJ280" s="535">
        <f t="shared" si="242"/>
        <v>0</v>
      </c>
      <c r="AK280" s="497">
        <f t="shared" si="243"/>
        <v>0</v>
      </c>
    </row>
    <row r="281" spans="1:37" ht="12" thickBot="1" x14ac:dyDescent="0.3">
      <c r="A281" s="684" t="str">
        <f>A268&amp;B281</f>
        <v>0市町村税収（二次以降）</v>
      </c>
      <c r="B281" s="685" t="s">
        <v>564</v>
      </c>
      <c r="C281" s="686" t="s">
        <v>33</v>
      </c>
      <c r="D281" s="687">
        <f>D269*地域経済性分析・初期条件!$O$27</f>
        <v>0</v>
      </c>
      <c r="E281" s="687">
        <f>E269*地域経済性分析・初期条件!$O$27</f>
        <v>0</v>
      </c>
      <c r="F281" s="687">
        <f>F269*地域経済性分析・初期条件!$O$27</f>
        <v>0</v>
      </c>
      <c r="G281" s="687">
        <f>G269*地域経済性分析・初期条件!$O$27</f>
        <v>0</v>
      </c>
      <c r="H281" s="687">
        <f>H269*地域経済性分析・初期条件!$O$27</f>
        <v>0</v>
      </c>
      <c r="I281" s="687">
        <f>I269*地域経済性分析・初期条件!$O$27</f>
        <v>0</v>
      </c>
      <c r="J281" s="687">
        <f>J269*地域経済性分析・初期条件!$O$27</f>
        <v>0</v>
      </c>
      <c r="K281" s="687">
        <f>K269*地域経済性分析・初期条件!$O$27</f>
        <v>0</v>
      </c>
      <c r="L281" s="687">
        <f>L269*地域経済性分析・初期条件!$O$27</f>
        <v>0</v>
      </c>
      <c r="M281" s="687">
        <f>M269*地域経済性分析・初期条件!$O$27</f>
        <v>0</v>
      </c>
      <c r="N281" s="687">
        <f>N269*地域経済性分析・初期条件!$O$27</f>
        <v>0</v>
      </c>
      <c r="O281" s="687">
        <f>O269*地域経済性分析・初期条件!$O$27</f>
        <v>0</v>
      </c>
      <c r="P281" s="687">
        <f>P269*地域経済性分析・初期条件!$O$27</f>
        <v>0</v>
      </c>
      <c r="Q281" s="687">
        <f>Q269*地域経済性分析・初期条件!$O$27</f>
        <v>0</v>
      </c>
      <c r="R281" s="687">
        <f>R269*地域経済性分析・初期条件!$O$27</f>
        <v>0</v>
      </c>
      <c r="S281" s="687">
        <f>S269*地域経済性分析・初期条件!$O$27</f>
        <v>0</v>
      </c>
      <c r="T281" s="687">
        <f>T269*地域経済性分析・初期条件!$O$27</f>
        <v>0</v>
      </c>
      <c r="U281" s="687">
        <f>U269*地域経済性分析・初期条件!$O$27</f>
        <v>0</v>
      </c>
      <c r="V281" s="687">
        <f>V269*地域経済性分析・初期条件!$O$27</f>
        <v>0</v>
      </c>
      <c r="W281" s="687">
        <f>W269*地域経済性分析・初期条件!$O$27</f>
        <v>0</v>
      </c>
      <c r="X281" s="687">
        <f>X269*地域経済性分析・初期条件!$O$27</f>
        <v>0</v>
      </c>
      <c r="Y281" s="687">
        <f>Y269*地域経済性分析・初期条件!$O$27</f>
        <v>0</v>
      </c>
      <c r="Z281" s="687">
        <f>Z269*地域経済性分析・初期条件!$O$27</f>
        <v>0</v>
      </c>
      <c r="AA281" s="687">
        <f>AA269*地域経済性分析・初期条件!$O$27</f>
        <v>0</v>
      </c>
      <c r="AB281" s="687">
        <f>AB269*地域経済性分析・初期条件!$O$27</f>
        <v>0</v>
      </c>
      <c r="AC281" s="687">
        <f>AC269*地域経済性分析・初期条件!$O$27</f>
        <v>0</v>
      </c>
      <c r="AD281" s="687">
        <f>AD269*地域経済性分析・初期条件!$O$27</f>
        <v>0</v>
      </c>
      <c r="AE281" s="687">
        <f>AE269*地域経済性分析・初期条件!$O$27</f>
        <v>0</v>
      </c>
      <c r="AF281" s="687">
        <f>AF269*地域経済性分析・初期条件!$O$27</f>
        <v>0</v>
      </c>
      <c r="AG281" s="687">
        <f>AG269*地域経済性分析・初期条件!$O$27</f>
        <v>0</v>
      </c>
      <c r="AH281" s="687">
        <f>AH269*地域経済性分析・初期条件!$O$27</f>
        <v>0</v>
      </c>
      <c r="AI281" s="688">
        <f>SUM(D281:N281)</f>
        <v>0</v>
      </c>
      <c r="AJ281" s="688">
        <f t="shared" si="242"/>
        <v>0</v>
      </c>
      <c r="AK281" s="689">
        <f t="shared" si="243"/>
        <v>0</v>
      </c>
    </row>
    <row r="282" spans="1:37" ht="12" thickTop="1" x14ac:dyDescent="0.25">
      <c r="A282" s="1347" t="s">
        <v>1157</v>
      </c>
      <c r="B282" s="425"/>
      <c r="C282" s="449" t="s">
        <v>1158</v>
      </c>
      <c r="D282" s="493">
        <f>SUM(D242:D243,D246:D253,D256:D257,D260:D267,D270:D271,D274:D281)</f>
        <v>6545768.687690014</v>
      </c>
      <c r="E282" s="493">
        <f t="shared" ref="E282:AK282" si="244">SUM(E242:E243,E246:E253,E256:E257,E260:E267,E270:E271,E274:E281)</f>
        <v>0</v>
      </c>
      <c r="F282" s="493">
        <f t="shared" si="244"/>
        <v>0</v>
      </c>
      <c r="G282" s="493">
        <f t="shared" si="244"/>
        <v>0</v>
      </c>
      <c r="H282" s="493">
        <f t="shared" si="244"/>
        <v>0</v>
      </c>
      <c r="I282" s="493">
        <f t="shared" si="244"/>
        <v>0</v>
      </c>
      <c r="J282" s="493">
        <f t="shared" si="244"/>
        <v>0</v>
      </c>
      <c r="K282" s="493">
        <f t="shared" si="244"/>
        <v>0</v>
      </c>
      <c r="L282" s="493">
        <f t="shared" si="244"/>
        <v>0</v>
      </c>
      <c r="M282" s="493">
        <f t="shared" si="244"/>
        <v>0</v>
      </c>
      <c r="N282" s="493">
        <f t="shared" si="244"/>
        <v>0</v>
      </c>
      <c r="O282" s="493">
        <f t="shared" si="244"/>
        <v>0</v>
      </c>
      <c r="P282" s="493">
        <f t="shared" si="244"/>
        <v>0</v>
      </c>
      <c r="Q282" s="493">
        <f t="shared" si="244"/>
        <v>0</v>
      </c>
      <c r="R282" s="493">
        <f t="shared" si="244"/>
        <v>0</v>
      </c>
      <c r="S282" s="493">
        <f t="shared" si="244"/>
        <v>0</v>
      </c>
      <c r="T282" s="493">
        <f t="shared" si="244"/>
        <v>0</v>
      </c>
      <c r="U282" s="493">
        <f t="shared" si="244"/>
        <v>0</v>
      </c>
      <c r="V282" s="493">
        <f t="shared" si="244"/>
        <v>0</v>
      </c>
      <c r="W282" s="493">
        <f t="shared" si="244"/>
        <v>0</v>
      </c>
      <c r="X282" s="493">
        <f t="shared" si="244"/>
        <v>0</v>
      </c>
      <c r="Y282" s="493">
        <f t="shared" si="244"/>
        <v>0</v>
      </c>
      <c r="Z282" s="493">
        <f t="shared" si="244"/>
        <v>0</v>
      </c>
      <c r="AA282" s="493">
        <f t="shared" si="244"/>
        <v>0</v>
      </c>
      <c r="AB282" s="493">
        <f t="shared" si="244"/>
        <v>0</v>
      </c>
      <c r="AC282" s="493">
        <f t="shared" si="244"/>
        <v>0</v>
      </c>
      <c r="AD282" s="493">
        <f t="shared" si="244"/>
        <v>0</v>
      </c>
      <c r="AE282" s="493">
        <f t="shared" si="244"/>
        <v>0</v>
      </c>
      <c r="AF282" s="493">
        <f t="shared" si="244"/>
        <v>0</v>
      </c>
      <c r="AG282" s="493">
        <f t="shared" si="244"/>
        <v>0</v>
      </c>
      <c r="AH282" s="493">
        <f t="shared" si="244"/>
        <v>0</v>
      </c>
      <c r="AI282" s="535">
        <f t="shared" si="244"/>
        <v>6545768.687690014</v>
      </c>
      <c r="AJ282" s="535">
        <f t="shared" si="244"/>
        <v>6545768.687690014</v>
      </c>
      <c r="AK282" s="497">
        <f t="shared" si="244"/>
        <v>6545768.687690014</v>
      </c>
    </row>
    <row r="283" spans="1:37" ht="11.5" x14ac:dyDescent="0.25">
      <c r="A283" s="1348" t="s">
        <v>1159</v>
      </c>
      <c r="B283" s="1349"/>
      <c r="C283" s="450" t="s">
        <v>33</v>
      </c>
      <c r="D283" s="1350">
        <f>D239*1.1-D282</f>
        <v>70454231.31230998</v>
      </c>
      <c r="E283" s="1350">
        <f t="shared" ref="E283" si="245">E239*1.1-E282</f>
        <v>0</v>
      </c>
      <c r="F283" s="1350">
        <f t="shared" ref="F283" si="246">F239*1.1-F282</f>
        <v>0</v>
      </c>
      <c r="G283" s="1350">
        <f t="shared" ref="G283" si="247">G239*1.1-G282</f>
        <v>0</v>
      </c>
      <c r="H283" s="1350">
        <f t="shared" ref="H283" si="248">H239*1.1-H282</f>
        <v>0</v>
      </c>
      <c r="I283" s="1350">
        <f t="shared" ref="I283" si="249">I239*1.1-I282</f>
        <v>0</v>
      </c>
      <c r="J283" s="1350">
        <f t="shared" ref="J283" si="250">J239*1.1-J282</f>
        <v>0</v>
      </c>
      <c r="K283" s="1350">
        <f t="shared" ref="K283" si="251">K239*1.1-K282</f>
        <v>0</v>
      </c>
      <c r="L283" s="1350">
        <f t="shared" ref="L283" si="252">L239*1.1-L282</f>
        <v>0</v>
      </c>
      <c r="M283" s="1350">
        <f t="shared" ref="M283" si="253">M239*1.1-M282</f>
        <v>0</v>
      </c>
      <c r="N283" s="1350">
        <f t="shared" ref="N283" si="254">N239*1.1-N282</f>
        <v>0</v>
      </c>
      <c r="O283" s="1350">
        <f t="shared" ref="O283" si="255">O239*1.1-O282</f>
        <v>0</v>
      </c>
      <c r="P283" s="1350">
        <f t="shared" ref="P283" si="256">P239*1.1-P282</f>
        <v>0</v>
      </c>
      <c r="Q283" s="1350">
        <f t="shared" ref="Q283" si="257">Q239*1.1-Q282</f>
        <v>0</v>
      </c>
      <c r="R283" s="1350">
        <f t="shared" ref="R283" si="258">R239*1.1-R282</f>
        <v>0</v>
      </c>
      <c r="S283" s="1350">
        <f t="shared" ref="S283" si="259">S239*1.1-S282</f>
        <v>0</v>
      </c>
      <c r="T283" s="1350">
        <f t="shared" ref="T283" si="260">T239*1.1-T282</f>
        <v>0</v>
      </c>
      <c r="U283" s="1350">
        <f t="shared" ref="U283" si="261">U239*1.1-U282</f>
        <v>0</v>
      </c>
      <c r="V283" s="1350">
        <f t="shared" ref="V283" si="262">V239*1.1-V282</f>
        <v>0</v>
      </c>
      <c r="W283" s="1350">
        <f t="shared" ref="W283" si="263">W239*1.1-W282</f>
        <v>0</v>
      </c>
      <c r="X283" s="1350">
        <f t="shared" ref="X283" si="264">X239*1.1-X282</f>
        <v>0</v>
      </c>
      <c r="Y283" s="1350">
        <f t="shared" ref="Y283" si="265">Y239*1.1-Y282</f>
        <v>0</v>
      </c>
      <c r="Z283" s="1350">
        <f t="shared" ref="Z283" si="266">Z239*1.1-Z282</f>
        <v>0</v>
      </c>
      <c r="AA283" s="1350">
        <f t="shared" ref="AA283" si="267">AA239*1.1-AA282</f>
        <v>0</v>
      </c>
      <c r="AB283" s="1350">
        <f t="shared" ref="AB283" si="268">AB239*1.1-AB282</f>
        <v>0</v>
      </c>
      <c r="AC283" s="1350">
        <f t="shared" ref="AC283" si="269">AC239*1.1-AC282</f>
        <v>0</v>
      </c>
      <c r="AD283" s="1350">
        <f t="shared" ref="AD283" si="270">AD239*1.1-AD282</f>
        <v>0</v>
      </c>
      <c r="AE283" s="1350">
        <f t="shared" ref="AE283" si="271">AE239*1.1-AE282</f>
        <v>0</v>
      </c>
      <c r="AF283" s="1350">
        <f t="shared" ref="AF283" si="272">AF239*1.1-AF282</f>
        <v>0</v>
      </c>
      <c r="AG283" s="1350">
        <f t="shared" ref="AG283" si="273">AG239*1.1-AG282</f>
        <v>0</v>
      </c>
      <c r="AH283" s="1350">
        <f t="shared" ref="AH283" si="274">AH239*1.1-AH282</f>
        <v>0</v>
      </c>
      <c r="AI283" s="537">
        <f t="shared" ref="AI283" si="275">AI239*1.1-AI282</f>
        <v>70454231.31230998</v>
      </c>
      <c r="AJ283" s="537">
        <f t="shared" ref="AJ283" si="276">AJ239*1.1-AJ282</f>
        <v>70454231.31230998</v>
      </c>
      <c r="AK283" s="538">
        <f t="shared" ref="AK283" si="277">AK239*1.1-AK282</f>
        <v>70454231.31230998</v>
      </c>
    </row>
    <row r="284" spans="1:37" ht="11.5" x14ac:dyDescent="0.25">
      <c r="A284" s="425" t="str">
        <f>B33</f>
        <v>＜設備費目を入力＞</v>
      </c>
      <c r="C284" s="448" t="s">
        <v>33</v>
      </c>
      <c r="D284" s="493">
        <f t="shared" ref="D284:AH284" si="278">D33</f>
        <v>0</v>
      </c>
      <c r="E284" s="463">
        <f t="shared" si="278"/>
        <v>0</v>
      </c>
      <c r="F284" s="464">
        <f t="shared" si="278"/>
        <v>0</v>
      </c>
      <c r="G284" s="463">
        <f t="shared" si="278"/>
        <v>0</v>
      </c>
      <c r="H284" s="463">
        <f t="shared" si="278"/>
        <v>0</v>
      </c>
      <c r="I284" s="463">
        <f t="shared" si="278"/>
        <v>0</v>
      </c>
      <c r="J284" s="463">
        <f t="shared" si="278"/>
        <v>0</v>
      </c>
      <c r="K284" s="463">
        <f t="shared" si="278"/>
        <v>0</v>
      </c>
      <c r="L284" s="463">
        <f t="shared" si="278"/>
        <v>0</v>
      </c>
      <c r="M284" s="463">
        <f t="shared" si="278"/>
        <v>0</v>
      </c>
      <c r="N284" s="463">
        <f t="shared" si="278"/>
        <v>0</v>
      </c>
      <c r="O284" s="463">
        <f t="shared" si="278"/>
        <v>0</v>
      </c>
      <c r="P284" s="463">
        <f t="shared" si="278"/>
        <v>0</v>
      </c>
      <c r="Q284" s="463">
        <f t="shared" si="278"/>
        <v>0</v>
      </c>
      <c r="R284" s="463">
        <f t="shared" si="278"/>
        <v>0</v>
      </c>
      <c r="S284" s="463">
        <f t="shared" si="278"/>
        <v>0</v>
      </c>
      <c r="T284" s="463">
        <f t="shared" si="278"/>
        <v>0</v>
      </c>
      <c r="U284" s="463">
        <f t="shared" si="278"/>
        <v>0</v>
      </c>
      <c r="V284" s="463">
        <f t="shared" si="278"/>
        <v>0</v>
      </c>
      <c r="W284" s="463">
        <f t="shared" si="278"/>
        <v>0</v>
      </c>
      <c r="X284" s="463">
        <f t="shared" si="278"/>
        <v>0</v>
      </c>
      <c r="Y284" s="463">
        <f t="shared" si="278"/>
        <v>0</v>
      </c>
      <c r="Z284" s="463">
        <f t="shared" si="278"/>
        <v>0</v>
      </c>
      <c r="AA284" s="463">
        <f t="shared" si="278"/>
        <v>0</v>
      </c>
      <c r="AB284" s="463">
        <f t="shared" si="278"/>
        <v>0</v>
      </c>
      <c r="AC284" s="463">
        <f t="shared" si="278"/>
        <v>0</v>
      </c>
      <c r="AD284" s="463">
        <f t="shared" si="278"/>
        <v>0</v>
      </c>
      <c r="AE284" s="463">
        <f t="shared" si="278"/>
        <v>0</v>
      </c>
      <c r="AF284" s="463">
        <f t="shared" si="278"/>
        <v>0</v>
      </c>
      <c r="AG284" s="463">
        <f t="shared" si="278"/>
        <v>0</v>
      </c>
      <c r="AH284" s="463">
        <f t="shared" si="278"/>
        <v>0</v>
      </c>
      <c r="AI284" s="535">
        <f>SUM(D284:N284)</f>
        <v>0</v>
      </c>
      <c r="AJ284" s="535">
        <f>SUM(D284:X284)</f>
        <v>0</v>
      </c>
      <c r="AK284" s="497">
        <f>SUM(D284:AH284)</f>
        <v>0</v>
      </c>
    </row>
    <row r="285" spans="1:37" ht="11.5" x14ac:dyDescent="0.25">
      <c r="A285" s="487">
        <f>地域経済性分析・初期条件!$G$29</f>
        <v>0</v>
      </c>
      <c r="C285" s="449"/>
      <c r="D285" s="493"/>
      <c r="E285" s="463"/>
      <c r="F285" s="464"/>
      <c r="G285" s="463"/>
      <c r="H285" s="463"/>
      <c r="I285" s="463"/>
      <c r="J285" s="463"/>
      <c r="K285" s="463"/>
      <c r="L285" s="463"/>
      <c r="M285" s="463"/>
      <c r="N285" s="463"/>
      <c r="O285" s="463"/>
      <c r="P285" s="463"/>
      <c r="Q285" s="463"/>
      <c r="R285" s="463"/>
      <c r="S285" s="463"/>
      <c r="T285" s="463"/>
      <c r="U285" s="463"/>
      <c r="V285" s="463"/>
      <c r="W285" s="463"/>
      <c r="X285" s="463"/>
      <c r="Y285" s="463"/>
      <c r="Z285" s="463"/>
      <c r="AA285" s="463"/>
      <c r="AB285" s="463"/>
      <c r="AC285" s="463"/>
      <c r="AD285" s="463"/>
      <c r="AE285" s="463"/>
      <c r="AF285" s="463"/>
      <c r="AG285" s="463"/>
      <c r="AH285" s="463"/>
      <c r="AI285" s="535"/>
      <c r="AJ285" s="535"/>
      <c r="AK285" s="497"/>
    </row>
    <row r="286" spans="1:37" ht="11.5" x14ac:dyDescent="0.25">
      <c r="A286" s="533" t="str">
        <f>A285&amp;B286</f>
        <v>0売上（税別）</v>
      </c>
      <c r="B286" s="425" t="s">
        <v>1166</v>
      </c>
      <c r="C286" s="448" t="s">
        <v>33</v>
      </c>
      <c r="D286" s="493">
        <f>D284*地域経済性分析・初期条件!$F$29</f>
        <v>0</v>
      </c>
      <c r="E286" s="493">
        <f>E284*地域経済性分析・初期条件!$F$29</f>
        <v>0</v>
      </c>
      <c r="F286" s="493">
        <f>F284*地域経済性分析・初期条件!$F$29</f>
        <v>0</v>
      </c>
      <c r="G286" s="493">
        <f>G284*地域経済性分析・初期条件!$F$29</f>
        <v>0</v>
      </c>
      <c r="H286" s="493">
        <f>H284*地域経済性分析・初期条件!$F$29</f>
        <v>0</v>
      </c>
      <c r="I286" s="493">
        <f>I284*地域経済性分析・初期条件!$F$29</f>
        <v>0</v>
      </c>
      <c r="J286" s="493">
        <f>J284*地域経済性分析・初期条件!$F$29</f>
        <v>0</v>
      </c>
      <c r="K286" s="493">
        <f>K284*地域経済性分析・初期条件!$F$29</f>
        <v>0</v>
      </c>
      <c r="L286" s="493">
        <f>L284*地域経済性分析・初期条件!$F$29</f>
        <v>0</v>
      </c>
      <c r="M286" s="493">
        <f>M284*地域経済性分析・初期条件!$F$29</f>
        <v>0</v>
      </c>
      <c r="N286" s="493">
        <f>N284*地域経済性分析・初期条件!$F$29</f>
        <v>0</v>
      </c>
      <c r="O286" s="493">
        <f>O284*地域経済性分析・初期条件!$F$29</f>
        <v>0</v>
      </c>
      <c r="P286" s="493">
        <f>P284*地域経済性分析・初期条件!$F$29</f>
        <v>0</v>
      </c>
      <c r="Q286" s="493">
        <f>Q284*地域経済性分析・初期条件!$F$29</f>
        <v>0</v>
      </c>
      <c r="R286" s="493">
        <f>R284*地域経済性分析・初期条件!$F$29</f>
        <v>0</v>
      </c>
      <c r="S286" s="493">
        <f>S284*地域経済性分析・初期条件!$F$29</f>
        <v>0</v>
      </c>
      <c r="T286" s="493">
        <f>T284*地域経済性分析・初期条件!$F$29</f>
        <v>0</v>
      </c>
      <c r="U286" s="493">
        <f>U284*地域経済性分析・初期条件!$F$29</f>
        <v>0</v>
      </c>
      <c r="V286" s="493">
        <f>V284*地域経済性分析・初期条件!$F$29</f>
        <v>0</v>
      </c>
      <c r="W286" s="493">
        <f>W284*地域経済性分析・初期条件!$F$29</f>
        <v>0</v>
      </c>
      <c r="X286" s="493">
        <f>X284*地域経済性分析・初期条件!$F$29</f>
        <v>0</v>
      </c>
      <c r="Y286" s="493">
        <f>Y284*地域経済性分析・初期条件!$F$29</f>
        <v>0</v>
      </c>
      <c r="Z286" s="493">
        <f>Z284*地域経済性分析・初期条件!$F$29</f>
        <v>0</v>
      </c>
      <c r="AA286" s="493">
        <f>AA284*地域経済性分析・初期条件!$F$29</f>
        <v>0</v>
      </c>
      <c r="AB286" s="493">
        <f>AB284*地域経済性分析・初期条件!$F$29</f>
        <v>0</v>
      </c>
      <c r="AC286" s="493">
        <f>AC284*地域経済性分析・初期条件!$F$29</f>
        <v>0</v>
      </c>
      <c r="AD286" s="493">
        <f>AD284*地域経済性分析・初期条件!$F$29</f>
        <v>0</v>
      </c>
      <c r="AE286" s="493">
        <f>AE284*地域経済性分析・初期条件!$F$29</f>
        <v>0</v>
      </c>
      <c r="AF286" s="493">
        <f>AF284*地域経済性分析・初期条件!$F$29</f>
        <v>0</v>
      </c>
      <c r="AG286" s="493">
        <f>AG284*地域経済性分析・初期条件!$F$29</f>
        <v>0</v>
      </c>
      <c r="AH286" s="493">
        <f>AH284*地域経済性分析・初期条件!$F$29</f>
        <v>0</v>
      </c>
      <c r="AI286" s="535">
        <f t="shared" ref="AI286:AI294" si="279">SUM(D286:N286)</f>
        <v>0</v>
      </c>
      <c r="AJ286" s="535">
        <f t="shared" ref="AJ286:AJ294" si="280">SUM(D286:X286)</f>
        <v>0</v>
      </c>
      <c r="AK286" s="497">
        <f t="shared" ref="AK286:AK294" si="281">SUM(D286:AH286)</f>
        <v>0</v>
      </c>
    </row>
    <row r="287" spans="1:37" ht="11.5" x14ac:dyDescent="0.25">
      <c r="A287" s="533" t="str">
        <f>A285&amp;B287</f>
        <v>0消費税（都道府県）</v>
      </c>
      <c r="B287" s="425" t="s">
        <v>270</v>
      </c>
      <c r="C287" s="448" t="s">
        <v>33</v>
      </c>
      <c r="D287" s="493">
        <f>D286*波及効果シート!$D$72</f>
        <v>0</v>
      </c>
      <c r="E287" s="493">
        <f>E286*波及効果シート!$D$72</f>
        <v>0</v>
      </c>
      <c r="F287" s="493">
        <f>F286*波及効果シート!$D$72</f>
        <v>0</v>
      </c>
      <c r="G287" s="493">
        <f>G286*波及効果シート!$D$72</f>
        <v>0</v>
      </c>
      <c r="H287" s="493">
        <f>H286*波及効果シート!$D$72</f>
        <v>0</v>
      </c>
      <c r="I287" s="493">
        <f>I286*波及効果シート!$D$72</f>
        <v>0</v>
      </c>
      <c r="J287" s="493">
        <f>J286*波及効果シート!$D$72</f>
        <v>0</v>
      </c>
      <c r="K287" s="493">
        <f>K286*波及効果シート!$D$72</f>
        <v>0</v>
      </c>
      <c r="L287" s="493">
        <f>L286*波及効果シート!$D$72</f>
        <v>0</v>
      </c>
      <c r="M287" s="493">
        <f>M286*波及効果シート!$D$72</f>
        <v>0</v>
      </c>
      <c r="N287" s="493">
        <f>N286*波及効果シート!$D$72</f>
        <v>0</v>
      </c>
      <c r="O287" s="493">
        <f>O286*波及効果シート!$D$72</f>
        <v>0</v>
      </c>
      <c r="P287" s="493">
        <f>P286*波及効果シート!$D$72</f>
        <v>0</v>
      </c>
      <c r="Q287" s="493">
        <f>Q286*波及効果シート!$D$72</f>
        <v>0</v>
      </c>
      <c r="R287" s="493">
        <f>R286*波及効果シート!$D$72</f>
        <v>0</v>
      </c>
      <c r="S287" s="493">
        <f>S286*波及効果シート!$D$72</f>
        <v>0</v>
      </c>
      <c r="T287" s="493">
        <f>T286*波及効果シート!$D$72</f>
        <v>0</v>
      </c>
      <c r="U287" s="493">
        <f>U286*波及効果シート!$D$72</f>
        <v>0</v>
      </c>
      <c r="V287" s="493">
        <f>V286*波及効果シート!$D$72</f>
        <v>0</v>
      </c>
      <c r="W287" s="493">
        <f>W286*波及効果シート!$D$72</f>
        <v>0</v>
      </c>
      <c r="X287" s="493">
        <f>X286*波及効果シート!$D$72</f>
        <v>0</v>
      </c>
      <c r="Y287" s="493">
        <f>Y286*波及効果シート!$D$72</f>
        <v>0</v>
      </c>
      <c r="Z287" s="493">
        <f>Z286*波及効果シート!$D$72</f>
        <v>0</v>
      </c>
      <c r="AA287" s="493">
        <f>AA286*波及効果シート!$D$72</f>
        <v>0</v>
      </c>
      <c r="AB287" s="493">
        <f>AB286*波及効果シート!$D$72</f>
        <v>0</v>
      </c>
      <c r="AC287" s="493">
        <f>AC286*波及効果シート!$D$72</f>
        <v>0</v>
      </c>
      <c r="AD287" s="493">
        <f>AD286*波及効果シート!$D$72</f>
        <v>0</v>
      </c>
      <c r="AE287" s="493">
        <f>AE286*波及効果シート!$D$72</f>
        <v>0</v>
      </c>
      <c r="AF287" s="493">
        <f>AF286*波及効果シート!$D$72</f>
        <v>0</v>
      </c>
      <c r="AG287" s="493">
        <f>AG286*波及効果シート!$D$72</f>
        <v>0</v>
      </c>
      <c r="AH287" s="493">
        <f>AH286*波及効果シート!$D$72</f>
        <v>0</v>
      </c>
      <c r="AI287" s="535">
        <f t="shared" si="279"/>
        <v>0</v>
      </c>
      <c r="AJ287" s="535">
        <f t="shared" si="280"/>
        <v>0</v>
      </c>
      <c r="AK287" s="497">
        <f t="shared" si="281"/>
        <v>0</v>
      </c>
    </row>
    <row r="288" spans="1:37" ht="11.5" x14ac:dyDescent="0.25">
      <c r="A288" s="533" t="str">
        <f>A285&amp;B288</f>
        <v>0消費税（市町村）</v>
      </c>
      <c r="B288" s="425" t="s">
        <v>1156</v>
      </c>
      <c r="C288" s="449" t="s">
        <v>33</v>
      </c>
      <c r="D288" s="493">
        <f>D286*波及効果シート!$D$74</f>
        <v>0</v>
      </c>
      <c r="E288" s="493">
        <f>E286*波及効果シート!$D$74</f>
        <v>0</v>
      </c>
      <c r="F288" s="493">
        <f>F286*波及効果シート!$D$74</f>
        <v>0</v>
      </c>
      <c r="G288" s="493">
        <f>G286*波及効果シート!$D$74</f>
        <v>0</v>
      </c>
      <c r="H288" s="493">
        <f>H286*波及効果シート!$D$74</f>
        <v>0</v>
      </c>
      <c r="I288" s="493">
        <f>I286*波及効果シート!$D$74</f>
        <v>0</v>
      </c>
      <c r="J288" s="493">
        <f>J286*波及効果シート!$D$74</f>
        <v>0</v>
      </c>
      <c r="K288" s="493">
        <f>K286*波及効果シート!$D$74</f>
        <v>0</v>
      </c>
      <c r="L288" s="493">
        <f>L286*波及効果シート!$D$74</f>
        <v>0</v>
      </c>
      <c r="M288" s="493">
        <f>M286*波及効果シート!$D$74</f>
        <v>0</v>
      </c>
      <c r="N288" s="493">
        <f>N286*波及効果シート!$D$74</f>
        <v>0</v>
      </c>
      <c r="O288" s="493">
        <f>O286*波及効果シート!$D$74</f>
        <v>0</v>
      </c>
      <c r="P288" s="493">
        <f>P286*波及効果シート!$D$74</f>
        <v>0</v>
      </c>
      <c r="Q288" s="493">
        <f>Q286*波及効果シート!$D$74</f>
        <v>0</v>
      </c>
      <c r="R288" s="493">
        <f>R286*波及効果シート!$D$74</f>
        <v>0</v>
      </c>
      <c r="S288" s="493">
        <f>S286*波及効果シート!$D$74</f>
        <v>0</v>
      </c>
      <c r="T288" s="493">
        <f>T286*波及効果シート!$D$74</f>
        <v>0</v>
      </c>
      <c r="U288" s="493">
        <f>U286*波及効果シート!$D$74</f>
        <v>0</v>
      </c>
      <c r="V288" s="493">
        <f>V286*波及効果シート!$D$74</f>
        <v>0</v>
      </c>
      <c r="W288" s="493">
        <f>W286*波及効果シート!$D$74</f>
        <v>0</v>
      </c>
      <c r="X288" s="493">
        <f>X286*波及効果シート!$D$74</f>
        <v>0</v>
      </c>
      <c r="Y288" s="493">
        <f>Y286*波及効果シート!$D$74</f>
        <v>0</v>
      </c>
      <c r="Z288" s="493">
        <f>Z286*波及効果シート!$D$74</f>
        <v>0</v>
      </c>
      <c r="AA288" s="493">
        <f>AA286*波及効果シート!$D$74</f>
        <v>0</v>
      </c>
      <c r="AB288" s="493">
        <f>AB286*波及効果シート!$D$74</f>
        <v>0</v>
      </c>
      <c r="AC288" s="493">
        <f>AC286*波及効果シート!$D$74</f>
        <v>0</v>
      </c>
      <c r="AD288" s="493">
        <f>AD286*波及効果シート!$D$74</f>
        <v>0</v>
      </c>
      <c r="AE288" s="493">
        <f>AE286*波及効果シート!$D$74</f>
        <v>0</v>
      </c>
      <c r="AF288" s="493">
        <f>AF286*波及効果シート!$D$74</f>
        <v>0</v>
      </c>
      <c r="AG288" s="493">
        <f>AG286*波及効果シート!$D$74</f>
        <v>0</v>
      </c>
      <c r="AH288" s="493">
        <f>AH286*波及効果シート!$D$74</f>
        <v>0</v>
      </c>
      <c r="AI288" s="535">
        <f t="shared" si="279"/>
        <v>0</v>
      </c>
      <c r="AJ288" s="535">
        <f t="shared" si="280"/>
        <v>0</v>
      </c>
      <c r="AK288" s="497">
        <f t="shared" si="281"/>
        <v>0</v>
      </c>
    </row>
    <row r="289" spans="1:37" ht="11.5" x14ac:dyDescent="0.25">
      <c r="A289" s="533" t="str">
        <f>A285&amp;B289</f>
        <v>0所得税（国税）</v>
      </c>
      <c r="B289" s="425" t="s">
        <v>577</v>
      </c>
      <c r="C289" s="449" t="s">
        <v>33</v>
      </c>
      <c r="D289" s="493">
        <f>D286*地域経済性分析・初期条件!$P$29</f>
        <v>0</v>
      </c>
      <c r="E289" s="493">
        <f>E286*地域経済性分析・初期条件!$P$29</f>
        <v>0</v>
      </c>
      <c r="F289" s="493">
        <f>F286*地域経済性分析・初期条件!$P$29</f>
        <v>0</v>
      </c>
      <c r="G289" s="493">
        <f>G286*地域経済性分析・初期条件!$P$29</f>
        <v>0</v>
      </c>
      <c r="H289" s="493">
        <f>H286*地域経済性分析・初期条件!$P$29</f>
        <v>0</v>
      </c>
      <c r="I289" s="493">
        <f>I286*地域経済性分析・初期条件!$P$29</f>
        <v>0</v>
      </c>
      <c r="J289" s="493">
        <f>J286*地域経済性分析・初期条件!$P$29</f>
        <v>0</v>
      </c>
      <c r="K289" s="493">
        <f>K286*地域経済性分析・初期条件!$P$29</f>
        <v>0</v>
      </c>
      <c r="L289" s="493">
        <f>L286*地域経済性分析・初期条件!$P$29</f>
        <v>0</v>
      </c>
      <c r="M289" s="493">
        <f>M286*地域経済性分析・初期条件!$P$29</f>
        <v>0</v>
      </c>
      <c r="N289" s="493">
        <f>N286*地域経済性分析・初期条件!$P$29</f>
        <v>0</v>
      </c>
      <c r="O289" s="493">
        <f>O286*地域経済性分析・初期条件!$P$29</f>
        <v>0</v>
      </c>
      <c r="P289" s="493">
        <f>P286*地域経済性分析・初期条件!$P$29</f>
        <v>0</v>
      </c>
      <c r="Q289" s="493">
        <f>Q286*地域経済性分析・初期条件!$P$29</f>
        <v>0</v>
      </c>
      <c r="R289" s="493">
        <f>R286*地域経済性分析・初期条件!$P$29</f>
        <v>0</v>
      </c>
      <c r="S289" s="493">
        <f>S286*地域経済性分析・初期条件!$P$29</f>
        <v>0</v>
      </c>
      <c r="T289" s="493">
        <f>T286*地域経済性分析・初期条件!$P$29</f>
        <v>0</v>
      </c>
      <c r="U289" s="493">
        <f>U286*地域経済性分析・初期条件!$P$29</f>
        <v>0</v>
      </c>
      <c r="V289" s="493">
        <f>V286*地域経済性分析・初期条件!$P$29</f>
        <v>0</v>
      </c>
      <c r="W289" s="493">
        <f>W286*地域経済性分析・初期条件!$P$29</f>
        <v>0</v>
      </c>
      <c r="X289" s="493">
        <f>X286*地域経済性分析・初期条件!$P$29</f>
        <v>0</v>
      </c>
      <c r="Y289" s="493">
        <f>Y286*地域経済性分析・初期条件!$P$29</f>
        <v>0</v>
      </c>
      <c r="Z289" s="493">
        <f>Z286*地域経済性分析・初期条件!$P$29</f>
        <v>0</v>
      </c>
      <c r="AA289" s="493">
        <f>AA286*地域経済性分析・初期条件!$P$29</f>
        <v>0</v>
      </c>
      <c r="AB289" s="493">
        <f>AB286*地域経済性分析・初期条件!$P$29</f>
        <v>0</v>
      </c>
      <c r="AC289" s="493">
        <f>AC286*地域経済性分析・初期条件!$P$29</f>
        <v>0</v>
      </c>
      <c r="AD289" s="493">
        <f>AD286*地域経済性分析・初期条件!$P$29</f>
        <v>0</v>
      </c>
      <c r="AE289" s="493">
        <f>AE286*地域経済性分析・初期条件!$P$29</f>
        <v>0</v>
      </c>
      <c r="AF289" s="493">
        <f>AF286*地域経済性分析・初期条件!$P$29</f>
        <v>0</v>
      </c>
      <c r="AG289" s="493">
        <f>AG286*地域経済性分析・初期条件!$P$29</f>
        <v>0</v>
      </c>
      <c r="AH289" s="493">
        <f>AH286*地域経済性分析・初期条件!$P$29</f>
        <v>0</v>
      </c>
      <c r="AI289" s="535">
        <f t="shared" si="279"/>
        <v>0</v>
      </c>
      <c r="AJ289" s="535">
        <f t="shared" si="280"/>
        <v>0</v>
      </c>
      <c r="AK289" s="497">
        <f t="shared" si="281"/>
        <v>0</v>
      </c>
    </row>
    <row r="290" spans="1:37" ht="11.5" x14ac:dyDescent="0.25">
      <c r="A290" s="533" t="str">
        <f>A285&amp;B290</f>
        <v>0法人税（国税）</v>
      </c>
      <c r="B290" s="425" t="s">
        <v>576</v>
      </c>
      <c r="C290" s="449" t="s">
        <v>33</v>
      </c>
      <c r="D290" s="493">
        <f>D286*地域経済性分析・初期条件!$Q$29</f>
        <v>0</v>
      </c>
      <c r="E290" s="493">
        <f>E286*地域経済性分析・初期条件!$Q$29</f>
        <v>0</v>
      </c>
      <c r="F290" s="493">
        <f>F286*地域経済性分析・初期条件!$Q$29</f>
        <v>0</v>
      </c>
      <c r="G290" s="493">
        <f>G286*地域経済性分析・初期条件!$Q$29</f>
        <v>0</v>
      </c>
      <c r="H290" s="493">
        <f>H286*地域経済性分析・初期条件!$Q$29</f>
        <v>0</v>
      </c>
      <c r="I290" s="493">
        <f>I286*地域経済性分析・初期条件!$Q$29</f>
        <v>0</v>
      </c>
      <c r="J290" s="493">
        <f>J286*地域経済性分析・初期条件!$Q$29</f>
        <v>0</v>
      </c>
      <c r="K290" s="493">
        <f>K286*地域経済性分析・初期条件!$Q$29</f>
        <v>0</v>
      </c>
      <c r="L290" s="493">
        <f>L286*地域経済性分析・初期条件!$Q$29</f>
        <v>0</v>
      </c>
      <c r="M290" s="493">
        <f>M286*地域経済性分析・初期条件!$Q$29</f>
        <v>0</v>
      </c>
      <c r="N290" s="493">
        <f>N286*地域経済性分析・初期条件!$Q$29</f>
        <v>0</v>
      </c>
      <c r="O290" s="493">
        <f>O286*地域経済性分析・初期条件!$Q$29</f>
        <v>0</v>
      </c>
      <c r="P290" s="493">
        <f>P286*地域経済性分析・初期条件!$Q$29</f>
        <v>0</v>
      </c>
      <c r="Q290" s="493">
        <f>Q286*地域経済性分析・初期条件!$Q$29</f>
        <v>0</v>
      </c>
      <c r="R290" s="493">
        <f>R286*地域経済性分析・初期条件!$Q$29</f>
        <v>0</v>
      </c>
      <c r="S290" s="493">
        <f>S286*地域経済性分析・初期条件!$Q$29</f>
        <v>0</v>
      </c>
      <c r="T290" s="493">
        <f>T286*地域経済性分析・初期条件!$Q$29</f>
        <v>0</v>
      </c>
      <c r="U290" s="493">
        <f>U286*地域経済性分析・初期条件!$Q$29</f>
        <v>0</v>
      </c>
      <c r="V290" s="493">
        <f>V286*地域経済性分析・初期条件!$Q$29</f>
        <v>0</v>
      </c>
      <c r="W290" s="493">
        <f>W286*地域経済性分析・初期条件!$Q$29</f>
        <v>0</v>
      </c>
      <c r="X290" s="493">
        <f>X286*地域経済性分析・初期条件!$Q$29</f>
        <v>0</v>
      </c>
      <c r="Y290" s="493">
        <f>Y286*地域経済性分析・初期条件!$Q$29</f>
        <v>0</v>
      </c>
      <c r="Z290" s="493">
        <f>Z286*地域経済性分析・初期条件!$Q$29</f>
        <v>0</v>
      </c>
      <c r="AA290" s="493">
        <f>AA286*地域経済性分析・初期条件!$Q$29</f>
        <v>0</v>
      </c>
      <c r="AB290" s="493">
        <f>AB286*地域経済性分析・初期条件!$Q$29</f>
        <v>0</v>
      </c>
      <c r="AC290" s="493">
        <f>AC286*地域経済性分析・初期条件!$Q$29</f>
        <v>0</v>
      </c>
      <c r="AD290" s="493">
        <f>AD286*地域経済性分析・初期条件!$Q$29</f>
        <v>0</v>
      </c>
      <c r="AE290" s="493">
        <f>AE286*地域経済性分析・初期条件!$Q$29</f>
        <v>0</v>
      </c>
      <c r="AF290" s="493">
        <f>AF286*地域経済性分析・初期条件!$Q$29</f>
        <v>0</v>
      </c>
      <c r="AG290" s="493">
        <f>AG286*地域経済性分析・初期条件!$Q$29</f>
        <v>0</v>
      </c>
      <c r="AH290" s="493">
        <f>AH286*地域経済性分析・初期条件!$Q$29</f>
        <v>0</v>
      </c>
      <c r="AI290" s="535">
        <f t="shared" si="279"/>
        <v>0</v>
      </c>
      <c r="AJ290" s="535">
        <f t="shared" si="280"/>
        <v>0</v>
      </c>
      <c r="AK290" s="497">
        <f t="shared" si="281"/>
        <v>0</v>
      </c>
    </row>
    <row r="291" spans="1:37" ht="11.5" x14ac:dyDescent="0.25">
      <c r="A291" s="533" t="str">
        <f>A285&amp;B291</f>
        <v>0従業員の可処分所得（一次）</v>
      </c>
      <c r="B291" s="425" t="s">
        <v>556</v>
      </c>
      <c r="C291" s="448" t="s">
        <v>33</v>
      </c>
      <c r="D291" s="493">
        <f>D286*地域経済性分析・初期条件!$H$29</f>
        <v>0</v>
      </c>
      <c r="E291" s="493">
        <f>E286*地域経済性分析・初期条件!$H$29</f>
        <v>0</v>
      </c>
      <c r="F291" s="493">
        <f>F286*地域経済性分析・初期条件!$H$29</f>
        <v>0</v>
      </c>
      <c r="G291" s="493">
        <f>G286*地域経済性分析・初期条件!$H$29</f>
        <v>0</v>
      </c>
      <c r="H291" s="493">
        <f>H286*地域経済性分析・初期条件!$H$29</f>
        <v>0</v>
      </c>
      <c r="I291" s="493">
        <f>I286*地域経済性分析・初期条件!$H$29</f>
        <v>0</v>
      </c>
      <c r="J291" s="493">
        <f>J286*地域経済性分析・初期条件!$H$29</f>
        <v>0</v>
      </c>
      <c r="K291" s="493">
        <f>K286*地域経済性分析・初期条件!$H$29</f>
        <v>0</v>
      </c>
      <c r="L291" s="493">
        <f>L286*地域経済性分析・初期条件!$H$29</f>
        <v>0</v>
      </c>
      <c r="M291" s="493">
        <f>M286*地域経済性分析・初期条件!$H$29</f>
        <v>0</v>
      </c>
      <c r="N291" s="493">
        <f>N286*地域経済性分析・初期条件!$H$29</f>
        <v>0</v>
      </c>
      <c r="O291" s="493">
        <f>O286*地域経済性分析・初期条件!$H$29</f>
        <v>0</v>
      </c>
      <c r="P291" s="493">
        <f>P286*地域経済性分析・初期条件!$H$29</f>
        <v>0</v>
      </c>
      <c r="Q291" s="493">
        <f>Q286*地域経済性分析・初期条件!$H$29</f>
        <v>0</v>
      </c>
      <c r="R291" s="493">
        <f>R286*地域経済性分析・初期条件!$H$29</f>
        <v>0</v>
      </c>
      <c r="S291" s="493">
        <f>S286*地域経済性分析・初期条件!$H$29</f>
        <v>0</v>
      </c>
      <c r="T291" s="493">
        <f>T286*地域経済性分析・初期条件!$H$29</f>
        <v>0</v>
      </c>
      <c r="U291" s="493">
        <f>U286*地域経済性分析・初期条件!$H$29</f>
        <v>0</v>
      </c>
      <c r="V291" s="493">
        <f>V286*地域経済性分析・初期条件!$H$29</f>
        <v>0</v>
      </c>
      <c r="W291" s="493">
        <f>W286*地域経済性分析・初期条件!$H$29</f>
        <v>0</v>
      </c>
      <c r="X291" s="493">
        <f>X286*地域経済性分析・初期条件!$H$29</f>
        <v>0</v>
      </c>
      <c r="Y291" s="493">
        <f>Y286*地域経済性分析・初期条件!$H$29</f>
        <v>0</v>
      </c>
      <c r="Z291" s="493">
        <f>Z286*地域経済性分析・初期条件!$H$29</f>
        <v>0</v>
      </c>
      <c r="AA291" s="493">
        <f>AA286*地域経済性分析・初期条件!$H$29</f>
        <v>0</v>
      </c>
      <c r="AB291" s="493">
        <f>AB286*地域経済性分析・初期条件!$H$29</f>
        <v>0</v>
      </c>
      <c r="AC291" s="493">
        <f>AC286*地域経済性分析・初期条件!$H$29</f>
        <v>0</v>
      </c>
      <c r="AD291" s="493">
        <f>AD286*地域経済性分析・初期条件!$H$29</f>
        <v>0</v>
      </c>
      <c r="AE291" s="493">
        <f>AE286*地域経済性分析・初期条件!$H$29</f>
        <v>0</v>
      </c>
      <c r="AF291" s="493">
        <f>AF286*地域経済性分析・初期条件!$H$29</f>
        <v>0</v>
      </c>
      <c r="AG291" s="493">
        <f>AG286*地域経済性分析・初期条件!$H$29</f>
        <v>0</v>
      </c>
      <c r="AH291" s="493">
        <f>AH286*地域経済性分析・初期条件!$H$29</f>
        <v>0</v>
      </c>
      <c r="AI291" s="535">
        <f t="shared" si="279"/>
        <v>0</v>
      </c>
      <c r="AJ291" s="535">
        <f t="shared" si="280"/>
        <v>0</v>
      </c>
      <c r="AK291" s="497">
        <f t="shared" si="281"/>
        <v>0</v>
      </c>
    </row>
    <row r="292" spans="1:37" ht="11.5" x14ac:dyDescent="0.25">
      <c r="A292" s="533" t="str">
        <f>A285&amp;B292</f>
        <v>0企業の税引後利益（一次）</v>
      </c>
      <c r="B292" s="425" t="s">
        <v>557</v>
      </c>
      <c r="C292" s="448" t="s">
        <v>33</v>
      </c>
      <c r="D292" s="493">
        <f>D286*地域経済性分析・初期条件!$I$29</f>
        <v>0</v>
      </c>
      <c r="E292" s="493">
        <f>E286*地域経済性分析・初期条件!$I$29</f>
        <v>0</v>
      </c>
      <c r="F292" s="493">
        <f>F286*地域経済性分析・初期条件!$I$29</f>
        <v>0</v>
      </c>
      <c r="G292" s="493">
        <f>G286*地域経済性分析・初期条件!$I$29</f>
        <v>0</v>
      </c>
      <c r="H292" s="493">
        <f>H286*地域経済性分析・初期条件!$I$29</f>
        <v>0</v>
      </c>
      <c r="I292" s="493">
        <f>I286*地域経済性分析・初期条件!$I$29</f>
        <v>0</v>
      </c>
      <c r="J292" s="493">
        <f>J286*地域経済性分析・初期条件!$I$29</f>
        <v>0</v>
      </c>
      <c r="K292" s="493">
        <f>K286*地域経済性分析・初期条件!$I$29</f>
        <v>0</v>
      </c>
      <c r="L292" s="493">
        <f>L286*地域経済性分析・初期条件!$I$29</f>
        <v>0</v>
      </c>
      <c r="M292" s="493">
        <f>M286*地域経済性分析・初期条件!$I$29</f>
        <v>0</v>
      </c>
      <c r="N292" s="493">
        <f>N286*地域経済性分析・初期条件!$I$29</f>
        <v>0</v>
      </c>
      <c r="O292" s="493">
        <f>O286*地域経済性分析・初期条件!$I$29</f>
        <v>0</v>
      </c>
      <c r="P292" s="493">
        <f>P286*地域経済性分析・初期条件!$I$29</f>
        <v>0</v>
      </c>
      <c r="Q292" s="493">
        <f>Q286*地域経済性分析・初期条件!$I$29</f>
        <v>0</v>
      </c>
      <c r="R292" s="493">
        <f>R286*地域経済性分析・初期条件!$I$29</f>
        <v>0</v>
      </c>
      <c r="S292" s="493">
        <f>S286*地域経済性分析・初期条件!$I$29</f>
        <v>0</v>
      </c>
      <c r="T292" s="493">
        <f>T286*地域経済性分析・初期条件!$I$29</f>
        <v>0</v>
      </c>
      <c r="U292" s="493">
        <f>U286*地域経済性分析・初期条件!$I$29</f>
        <v>0</v>
      </c>
      <c r="V292" s="493">
        <f>V286*地域経済性分析・初期条件!$I$29</f>
        <v>0</v>
      </c>
      <c r="W292" s="493">
        <f>W286*地域経済性分析・初期条件!$I$29</f>
        <v>0</v>
      </c>
      <c r="X292" s="493">
        <f>X286*地域経済性分析・初期条件!$I$29</f>
        <v>0</v>
      </c>
      <c r="Y292" s="493">
        <f>Y286*地域経済性分析・初期条件!$I$29</f>
        <v>0</v>
      </c>
      <c r="Z292" s="493">
        <f>Z286*地域経済性分析・初期条件!$I$29</f>
        <v>0</v>
      </c>
      <c r="AA292" s="493">
        <f>AA286*地域経済性分析・初期条件!$I$29</f>
        <v>0</v>
      </c>
      <c r="AB292" s="493">
        <f>AB286*地域経済性分析・初期条件!$I$29</f>
        <v>0</v>
      </c>
      <c r="AC292" s="493">
        <f>AC286*地域経済性分析・初期条件!$I$29</f>
        <v>0</v>
      </c>
      <c r="AD292" s="493">
        <f>AD286*地域経済性分析・初期条件!$I$29</f>
        <v>0</v>
      </c>
      <c r="AE292" s="493">
        <f>AE286*地域経済性分析・初期条件!$I$29</f>
        <v>0</v>
      </c>
      <c r="AF292" s="493">
        <f>AF286*地域経済性分析・初期条件!$I$29</f>
        <v>0</v>
      </c>
      <c r="AG292" s="493">
        <f>AG286*地域経済性分析・初期条件!$I$29</f>
        <v>0</v>
      </c>
      <c r="AH292" s="493">
        <f>AH286*地域経済性分析・初期条件!$I$29</f>
        <v>0</v>
      </c>
      <c r="AI292" s="535">
        <f t="shared" si="279"/>
        <v>0</v>
      </c>
      <c r="AJ292" s="535">
        <f t="shared" si="280"/>
        <v>0</v>
      </c>
      <c r="AK292" s="497">
        <f t="shared" si="281"/>
        <v>0</v>
      </c>
    </row>
    <row r="293" spans="1:37" ht="11.5" x14ac:dyDescent="0.25">
      <c r="A293" s="533" t="str">
        <f>A285&amp;B293</f>
        <v>0都道府県税収（一次）</v>
      </c>
      <c r="B293" s="425" t="s">
        <v>558</v>
      </c>
      <c r="C293" s="448" t="s">
        <v>33</v>
      </c>
      <c r="D293" s="493">
        <f>D286*地域経済性分析・初期条件!$J$29</f>
        <v>0</v>
      </c>
      <c r="E293" s="493">
        <f>E286*地域経済性分析・初期条件!$J$29</f>
        <v>0</v>
      </c>
      <c r="F293" s="493">
        <f>F286*地域経済性分析・初期条件!$J$29</f>
        <v>0</v>
      </c>
      <c r="G293" s="493">
        <f>G286*地域経済性分析・初期条件!$J$29</f>
        <v>0</v>
      </c>
      <c r="H293" s="493">
        <f>H286*地域経済性分析・初期条件!$J$29</f>
        <v>0</v>
      </c>
      <c r="I293" s="493">
        <f>I286*地域経済性分析・初期条件!$J$29</f>
        <v>0</v>
      </c>
      <c r="J293" s="493">
        <f>J286*地域経済性分析・初期条件!$J$29</f>
        <v>0</v>
      </c>
      <c r="K293" s="493">
        <f>K286*地域経済性分析・初期条件!$J$29</f>
        <v>0</v>
      </c>
      <c r="L293" s="493">
        <f>L286*地域経済性分析・初期条件!$J$29</f>
        <v>0</v>
      </c>
      <c r="M293" s="493">
        <f>M286*地域経済性分析・初期条件!$J$29</f>
        <v>0</v>
      </c>
      <c r="N293" s="493">
        <f>N286*地域経済性分析・初期条件!$J$29</f>
        <v>0</v>
      </c>
      <c r="O293" s="493">
        <f>O286*地域経済性分析・初期条件!$J$29</f>
        <v>0</v>
      </c>
      <c r="P293" s="493">
        <f>P286*地域経済性分析・初期条件!$J$29</f>
        <v>0</v>
      </c>
      <c r="Q293" s="493">
        <f>Q286*地域経済性分析・初期条件!$J$29</f>
        <v>0</v>
      </c>
      <c r="R293" s="493">
        <f>R286*地域経済性分析・初期条件!$J$29</f>
        <v>0</v>
      </c>
      <c r="S293" s="493">
        <f>S286*地域経済性分析・初期条件!$J$29</f>
        <v>0</v>
      </c>
      <c r="T293" s="493">
        <f>T286*地域経済性分析・初期条件!$J$29</f>
        <v>0</v>
      </c>
      <c r="U293" s="493">
        <f>U286*地域経済性分析・初期条件!$J$29</f>
        <v>0</v>
      </c>
      <c r="V293" s="493">
        <f>V286*地域経済性分析・初期条件!$J$29</f>
        <v>0</v>
      </c>
      <c r="W293" s="493">
        <f>W286*地域経済性分析・初期条件!$J$29</f>
        <v>0</v>
      </c>
      <c r="X293" s="493">
        <f>X286*地域経済性分析・初期条件!$J$29</f>
        <v>0</v>
      </c>
      <c r="Y293" s="493">
        <f>Y286*地域経済性分析・初期条件!$J$29</f>
        <v>0</v>
      </c>
      <c r="Z293" s="493">
        <f>Z286*地域経済性分析・初期条件!$J$29</f>
        <v>0</v>
      </c>
      <c r="AA293" s="493">
        <f>AA286*地域経済性分析・初期条件!$J$29</f>
        <v>0</v>
      </c>
      <c r="AB293" s="493">
        <f>AB286*地域経済性分析・初期条件!$J$29</f>
        <v>0</v>
      </c>
      <c r="AC293" s="493">
        <f>AC286*地域経済性分析・初期条件!$J$29</f>
        <v>0</v>
      </c>
      <c r="AD293" s="493">
        <f>AD286*地域経済性分析・初期条件!$J$29</f>
        <v>0</v>
      </c>
      <c r="AE293" s="493">
        <f>AE286*地域経済性分析・初期条件!$J$29</f>
        <v>0</v>
      </c>
      <c r="AF293" s="493">
        <f>AF286*地域経済性分析・初期条件!$J$29</f>
        <v>0</v>
      </c>
      <c r="AG293" s="493">
        <f>AG286*地域経済性分析・初期条件!$J$29</f>
        <v>0</v>
      </c>
      <c r="AH293" s="493">
        <f>AH286*地域経済性分析・初期条件!$J$29</f>
        <v>0</v>
      </c>
      <c r="AI293" s="535">
        <f t="shared" si="279"/>
        <v>0</v>
      </c>
      <c r="AJ293" s="535">
        <f t="shared" si="280"/>
        <v>0</v>
      </c>
      <c r="AK293" s="497">
        <f t="shared" si="281"/>
        <v>0</v>
      </c>
    </row>
    <row r="294" spans="1:37" ht="11.5" x14ac:dyDescent="0.25">
      <c r="A294" s="533" t="str">
        <f>A285&amp;B294</f>
        <v>0市町村税収（一次）</v>
      </c>
      <c r="B294" s="425" t="s">
        <v>559</v>
      </c>
      <c r="C294" s="449" t="s">
        <v>33</v>
      </c>
      <c r="D294" s="493">
        <f>D286*地域経済性分析・初期条件!$K$29</f>
        <v>0</v>
      </c>
      <c r="E294" s="493">
        <f>E286*地域経済性分析・初期条件!$K$29</f>
        <v>0</v>
      </c>
      <c r="F294" s="493">
        <f>F286*地域経済性分析・初期条件!$K$29</f>
        <v>0</v>
      </c>
      <c r="G294" s="493">
        <f>G286*地域経済性分析・初期条件!$K$29</f>
        <v>0</v>
      </c>
      <c r="H294" s="493">
        <f>H286*地域経済性分析・初期条件!$K$29</f>
        <v>0</v>
      </c>
      <c r="I294" s="493">
        <f>I286*地域経済性分析・初期条件!$K$29</f>
        <v>0</v>
      </c>
      <c r="J294" s="493">
        <f>J286*地域経済性分析・初期条件!$K$29</f>
        <v>0</v>
      </c>
      <c r="K294" s="493">
        <f>K286*地域経済性分析・初期条件!$K$29</f>
        <v>0</v>
      </c>
      <c r="L294" s="493">
        <f>L286*地域経済性分析・初期条件!$K$29</f>
        <v>0</v>
      </c>
      <c r="M294" s="493">
        <f>M286*地域経済性分析・初期条件!$K$29</f>
        <v>0</v>
      </c>
      <c r="N294" s="493">
        <f>N286*地域経済性分析・初期条件!$K$29</f>
        <v>0</v>
      </c>
      <c r="O294" s="493">
        <f>O286*地域経済性分析・初期条件!$K$29</f>
        <v>0</v>
      </c>
      <c r="P294" s="493">
        <f>P286*地域経済性分析・初期条件!$K$29</f>
        <v>0</v>
      </c>
      <c r="Q294" s="493">
        <f>Q286*地域経済性分析・初期条件!$K$29</f>
        <v>0</v>
      </c>
      <c r="R294" s="493">
        <f>R286*地域経済性分析・初期条件!$K$29</f>
        <v>0</v>
      </c>
      <c r="S294" s="493">
        <f>S286*地域経済性分析・初期条件!$K$29</f>
        <v>0</v>
      </c>
      <c r="T294" s="493">
        <f>T286*地域経済性分析・初期条件!$K$29</f>
        <v>0</v>
      </c>
      <c r="U294" s="493">
        <f>U286*地域経済性分析・初期条件!$K$29</f>
        <v>0</v>
      </c>
      <c r="V294" s="493">
        <f>V286*地域経済性分析・初期条件!$K$29</f>
        <v>0</v>
      </c>
      <c r="W294" s="493">
        <f>W286*地域経済性分析・初期条件!$K$29</f>
        <v>0</v>
      </c>
      <c r="X294" s="493">
        <f>X286*地域経済性分析・初期条件!$K$29</f>
        <v>0</v>
      </c>
      <c r="Y294" s="493">
        <f>Y286*地域経済性分析・初期条件!$K$29</f>
        <v>0</v>
      </c>
      <c r="Z294" s="493">
        <f>Z286*地域経済性分析・初期条件!$K$29</f>
        <v>0</v>
      </c>
      <c r="AA294" s="493">
        <f>AA286*地域経済性分析・初期条件!$K$29</f>
        <v>0</v>
      </c>
      <c r="AB294" s="493">
        <f>AB286*地域経済性分析・初期条件!$K$29</f>
        <v>0</v>
      </c>
      <c r="AC294" s="493">
        <f>AC286*地域経済性分析・初期条件!$K$29</f>
        <v>0</v>
      </c>
      <c r="AD294" s="493">
        <f>AD286*地域経済性分析・初期条件!$K$29</f>
        <v>0</v>
      </c>
      <c r="AE294" s="493">
        <f>AE286*地域経済性分析・初期条件!$K$29</f>
        <v>0</v>
      </c>
      <c r="AF294" s="493">
        <f>AF286*地域経済性分析・初期条件!$K$29</f>
        <v>0</v>
      </c>
      <c r="AG294" s="493">
        <f>AG286*地域経済性分析・初期条件!$K$29</f>
        <v>0</v>
      </c>
      <c r="AH294" s="493">
        <f>AH286*地域経済性分析・初期条件!$K$29</f>
        <v>0</v>
      </c>
      <c r="AI294" s="535">
        <f t="shared" si="279"/>
        <v>0</v>
      </c>
      <c r="AJ294" s="535">
        <f t="shared" si="280"/>
        <v>0</v>
      </c>
      <c r="AK294" s="497">
        <f t="shared" si="281"/>
        <v>0</v>
      </c>
    </row>
    <row r="295" spans="1:37" ht="11.5" x14ac:dyDescent="0.25">
      <c r="A295" s="533" t="str">
        <f>A285&amp;B295</f>
        <v>0従業員の可処分所得（二次以降）</v>
      </c>
      <c r="B295" s="425" t="s">
        <v>561</v>
      </c>
      <c r="C295" s="449" t="s">
        <v>33</v>
      </c>
      <c r="D295" s="493">
        <f>D286*地域経済性分析・初期条件!$L$29</f>
        <v>0</v>
      </c>
      <c r="E295" s="493">
        <f>E286*地域経済性分析・初期条件!$L$29</f>
        <v>0</v>
      </c>
      <c r="F295" s="493">
        <f>F286*地域経済性分析・初期条件!$L$29</f>
        <v>0</v>
      </c>
      <c r="G295" s="493">
        <f>G286*地域経済性分析・初期条件!$L$29</f>
        <v>0</v>
      </c>
      <c r="H295" s="493">
        <f>H286*地域経済性分析・初期条件!$L$29</f>
        <v>0</v>
      </c>
      <c r="I295" s="493">
        <f>I286*地域経済性分析・初期条件!$L$29</f>
        <v>0</v>
      </c>
      <c r="J295" s="493">
        <f>J286*地域経済性分析・初期条件!$L$29</f>
        <v>0</v>
      </c>
      <c r="K295" s="493">
        <f>K286*地域経済性分析・初期条件!$L$29</f>
        <v>0</v>
      </c>
      <c r="L295" s="493">
        <f>L286*地域経済性分析・初期条件!$L$29</f>
        <v>0</v>
      </c>
      <c r="M295" s="493">
        <f>M286*地域経済性分析・初期条件!$L$29</f>
        <v>0</v>
      </c>
      <c r="N295" s="493">
        <f>N286*地域経済性分析・初期条件!$L$29</f>
        <v>0</v>
      </c>
      <c r="O295" s="493">
        <f>O286*地域経済性分析・初期条件!$L$29</f>
        <v>0</v>
      </c>
      <c r="P295" s="493">
        <f>P286*地域経済性分析・初期条件!$L$29</f>
        <v>0</v>
      </c>
      <c r="Q295" s="493">
        <f>Q286*地域経済性分析・初期条件!$L$29</f>
        <v>0</v>
      </c>
      <c r="R295" s="493">
        <f>R286*地域経済性分析・初期条件!$L$29</f>
        <v>0</v>
      </c>
      <c r="S295" s="493">
        <f>S286*地域経済性分析・初期条件!$L$29</f>
        <v>0</v>
      </c>
      <c r="T295" s="493">
        <f>T286*地域経済性分析・初期条件!$L$29</f>
        <v>0</v>
      </c>
      <c r="U295" s="493">
        <f>U286*地域経済性分析・初期条件!$L$29</f>
        <v>0</v>
      </c>
      <c r="V295" s="493">
        <f>V286*地域経済性分析・初期条件!$L$29</f>
        <v>0</v>
      </c>
      <c r="W295" s="493">
        <f>W286*地域経済性分析・初期条件!$L$29</f>
        <v>0</v>
      </c>
      <c r="X295" s="493">
        <f>X286*地域経済性分析・初期条件!$L$29</f>
        <v>0</v>
      </c>
      <c r="Y295" s="493">
        <f>Y286*地域経済性分析・初期条件!$L$29</f>
        <v>0</v>
      </c>
      <c r="Z295" s="493">
        <f>Z286*地域経済性分析・初期条件!$L$29</f>
        <v>0</v>
      </c>
      <c r="AA295" s="493">
        <f>AA286*地域経済性分析・初期条件!$L$29</f>
        <v>0</v>
      </c>
      <c r="AB295" s="493">
        <f>AB286*地域経済性分析・初期条件!$L$29</f>
        <v>0</v>
      </c>
      <c r="AC295" s="493">
        <f>AC286*地域経済性分析・初期条件!$L$29</f>
        <v>0</v>
      </c>
      <c r="AD295" s="493">
        <f>AD286*地域経済性分析・初期条件!$L$29</f>
        <v>0</v>
      </c>
      <c r="AE295" s="493">
        <f>AE286*地域経済性分析・初期条件!$L$29</f>
        <v>0</v>
      </c>
      <c r="AF295" s="493">
        <f>AF286*地域経済性分析・初期条件!$L$29</f>
        <v>0</v>
      </c>
      <c r="AG295" s="493">
        <f>AG286*地域経済性分析・初期条件!$L$29</f>
        <v>0</v>
      </c>
      <c r="AH295" s="493">
        <f>AH286*地域経済性分析・初期条件!$L$29</f>
        <v>0</v>
      </c>
      <c r="AI295" s="535">
        <f>SUM(D295:N295)</f>
        <v>0</v>
      </c>
      <c r="AJ295" s="535">
        <f>SUM(D295:X295)</f>
        <v>0</v>
      </c>
      <c r="AK295" s="497">
        <f>SUM(D295:AH295)</f>
        <v>0</v>
      </c>
    </row>
    <row r="296" spans="1:37" ht="11.5" x14ac:dyDescent="0.25">
      <c r="A296" s="533" t="str">
        <f>A285&amp;B296</f>
        <v>0企業の税引後利益（二次以降）</v>
      </c>
      <c r="B296" s="425" t="s">
        <v>562</v>
      </c>
      <c r="C296" s="449" t="s">
        <v>33</v>
      </c>
      <c r="D296" s="493">
        <f>D286*地域経済性分析・初期条件!$M$29</f>
        <v>0</v>
      </c>
      <c r="E296" s="493">
        <f>E286*地域経済性分析・初期条件!$M$29</f>
        <v>0</v>
      </c>
      <c r="F296" s="493">
        <f>F286*地域経済性分析・初期条件!$M$29</f>
        <v>0</v>
      </c>
      <c r="G296" s="493">
        <f>G286*地域経済性分析・初期条件!$M$29</f>
        <v>0</v>
      </c>
      <c r="H296" s="493">
        <f>H286*地域経済性分析・初期条件!$M$29</f>
        <v>0</v>
      </c>
      <c r="I296" s="493">
        <f>I286*地域経済性分析・初期条件!$M$29</f>
        <v>0</v>
      </c>
      <c r="J296" s="493">
        <f>J286*地域経済性分析・初期条件!$M$29</f>
        <v>0</v>
      </c>
      <c r="K296" s="493">
        <f>K286*地域経済性分析・初期条件!$M$29</f>
        <v>0</v>
      </c>
      <c r="L296" s="493">
        <f>L286*地域経済性分析・初期条件!$M$29</f>
        <v>0</v>
      </c>
      <c r="M296" s="493">
        <f>M286*地域経済性分析・初期条件!$M$29</f>
        <v>0</v>
      </c>
      <c r="N296" s="493">
        <f>N286*地域経済性分析・初期条件!$M$29</f>
        <v>0</v>
      </c>
      <c r="O296" s="493">
        <f>O286*地域経済性分析・初期条件!$M$29</f>
        <v>0</v>
      </c>
      <c r="P296" s="493">
        <f>P286*地域経済性分析・初期条件!$M$29</f>
        <v>0</v>
      </c>
      <c r="Q296" s="493">
        <f>Q286*地域経済性分析・初期条件!$M$29</f>
        <v>0</v>
      </c>
      <c r="R296" s="493">
        <f>R286*地域経済性分析・初期条件!$M$29</f>
        <v>0</v>
      </c>
      <c r="S296" s="493">
        <f>S286*地域経済性分析・初期条件!$M$29</f>
        <v>0</v>
      </c>
      <c r="T296" s="493">
        <f>T286*地域経済性分析・初期条件!$M$29</f>
        <v>0</v>
      </c>
      <c r="U296" s="493">
        <f>U286*地域経済性分析・初期条件!$M$29</f>
        <v>0</v>
      </c>
      <c r="V296" s="493">
        <f>V286*地域経済性分析・初期条件!$M$29</f>
        <v>0</v>
      </c>
      <c r="W296" s="493">
        <f>W286*地域経済性分析・初期条件!$M$29</f>
        <v>0</v>
      </c>
      <c r="X296" s="493">
        <f>X286*地域経済性分析・初期条件!$M$29</f>
        <v>0</v>
      </c>
      <c r="Y296" s="493">
        <f>Y286*地域経済性分析・初期条件!$M$29</f>
        <v>0</v>
      </c>
      <c r="Z296" s="493">
        <f>Z286*地域経済性分析・初期条件!$M$29</f>
        <v>0</v>
      </c>
      <c r="AA296" s="493">
        <f>AA286*地域経済性分析・初期条件!$M$29</f>
        <v>0</v>
      </c>
      <c r="AB296" s="493">
        <f>AB286*地域経済性分析・初期条件!$M$29</f>
        <v>0</v>
      </c>
      <c r="AC296" s="493">
        <f>AC286*地域経済性分析・初期条件!$M$29</f>
        <v>0</v>
      </c>
      <c r="AD296" s="493">
        <f>AD286*地域経済性分析・初期条件!$M$29</f>
        <v>0</v>
      </c>
      <c r="AE296" s="493">
        <f>AE286*地域経済性分析・初期条件!$M$29</f>
        <v>0</v>
      </c>
      <c r="AF296" s="493">
        <f>AF286*地域経済性分析・初期条件!$M$29</f>
        <v>0</v>
      </c>
      <c r="AG296" s="493">
        <f>AG286*地域経済性分析・初期条件!$M$29</f>
        <v>0</v>
      </c>
      <c r="AH296" s="493">
        <f>AH286*地域経済性分析・初期条件!$M$29</f>
        <v>0</v>
      </c>
      <c r="AI296" s="535">
        <f>SUM(D296:N296)</f>
        <v>0</v>
      </c>
      <c r="AJ296" s="535">
        <f>SUM(D296:X296)</f>
        <v>0</v>
      </c>
      <c r="AK296" s="497">
        <f>SUM(D296:AH296)</f>
        <v>0</v>
      </c>
    </row>
    <row r="297" spans="1:37" ht="11.5" x14ac:dyDescent="0.25">
      <c r="A297" s="533" t="str">
        <f>A285&amp;B297</f>
        <v>0都道府県税収（二次以降）</v>
      </c>
      <c r="B297" s="425" t="s">
        <v>563</v>
      </c>
      <c r="C297" s="449" t="s">
        <v>33</v>
      </c>
      <c r="D297" s="493">
        <f>D286*地域経済性分析・初期条件!$N$29</f>
        <v>0</v>
      </c>
      <c r="E297" s="493">
        <f>E286*地域経済性分析・初期条件!$N$29</f>
        <v>0</v>
      </c>
      <c r="F297" s="493">
        <f>F286*地域経済性分析・初期条件!$N$29</f>
        <v>0</v>
      </c>
      <c r="G297" s="493">
        <f>G286*地域経済性分析・初期条件!$N$29</f>
        <v>0</v>
      </c>
      <c r="H297" s="493">
        <f>H286*地域経済性分析・初期条件!$N$29</f>
        <v>0</v>
      </c>
      <c r="I297" s="493">
        <f>I286*地域経済性分析・初期条件!$N$29</f>
        <v>0</v>
      </c>
      <c r="J297" s="493">
        <f>J286*地域経済性分析・初期条件!$N$29</f>
        <v>0</v>
      </c>
      <c r="K297" s="493">
        <f>K286*地域経済性分析・初期条件!$N$29</f>
        <v>0</v>
      </c>
      <c r="L297" s="493">
        <f>L286*地域経済性分析・初期条件!$N$29</f>
        <v>0</v>
      </c>
      <c r="M297" s="493">
        <f>M286*地域経済性分析・初期条件!$N$29</f>
        <v>0</v>
      </c>
      <c r="N297" s="493">
        <f>N286*地域経済性分析・初期条件!$N$29</f>
        <v>0</v>
      </c>
      <c r="O297" s="493">
        <f>O286*地域経済性分析・初期条件!$N$29</f>
        <v>0</v>
      </c>
      <c r="P297" s="493">
        <f>P286*地域経済性分析・初期条件!$N$29</f>
        <v>0</v>
      </c>
      <c r="Q297" s="493">
        <f>Q286*地域経済性分析・初期条件!$N$29</f>
        <v>0</v>
      </c>
      <c r="R297" s="493">
        <f>R286*地域経済性分析・初期条件!$N$29</f>
        <v>0</v>
      </c>
      <c r="S297" s="493">
        <f>S286*地域経済性分析・初期条件!$N$29</f>
        <v>0</v>
      </c>
      <c r="T297" s="493">
        <f>T286*地域経済性分析・初期条件!$N$29</f>
        <v>0</v>
      </c>
      <c r="U297" s="493">
        <f>U286*地域経済性分析・初期条件!$N$29</f>
        <v>0</v>
      </c>
      <c r="V297" s="493">
        <f>V286*地域経済性分析・初期条件!$N$29</f>
        <v>0</v>
      </c>
      <c r="W297" s="493">
        <f>W286*地域経済性分析・初期条件!$N$29</f>
        <v>0</v>
      </c>
      <c r="X297" s="493">
        <f>X286*地域経済性分析・初期条件!$N$29</f>
        <v>0</v>
      </c>
      <c r="Y297" s="493">
        <f>Y286*地域経済性分析・初期条件!$N$29</f>
        <v>0</v>
      </c>
      <c r="Z297" s="493">
        <f>Z286*地域経済性分析・初期条件!$N$29</f>
        <v>0</v>
      </c>
      <c r="AA297" s="493">
        <f>AA286*地域経済性分析・初期条件!$N$29</f>
        <v>0</v>
      </c>
      <c r="AB297" s="493">
        <f>AB286*地域経済性分析・初期条件!$N$29</f>
        <v>0</v>
      </c>
      <c r="AC297" s="493">
        <f>AC286*地域経済性分析・初期条件!$N$29</f>
        <v>0</v>
      </c>
      <c r="AD297" s="493">
        <f>AD286*地域経済性分析・初期条件!$N$29</f>
        <v>0</v>
      </c>
      <c r="AE297" s="493">
        <f>AE286*地域経済性分析・初期条件!$N$29</f>
        <v>0</v>
      </c>
      <c r="AF297" s="493">
        <f>AF286*地域経済性分析・初期条件!$N$29</f>
        <v>0</v>
      </c>
      <c r="AG297" s="493">
        <f>AG286*地域経済性分析・初期条件!$N$29</f>
        <v>0</v>
      </c>
      <c r="AH297" s="493">
        <f>AH286*地域経済性分析・初期条件!$N$29</f>
        <v>0</v>
      </c>
      <c r="AI297" s="535">
        <f>SUM(D297:N297)</f>
        <v>0</v>
      </c>
      <c r="AJ297" s="535">
        <f>SUM(D297:X297)</f>
        <v>0</v>
      </c>
      <c r="AK297" s="497">
        <f>SUM(D297:AH297)</f>
        <v>0</v>
      </c>
    </row>
    <row r="298" spans="1:37" ht="11.5" x14ac:dyDescent="0.25">
      <c r="A298" s="533" t="str">
        <f>A285&amp;B298</f>
        <v>0市町村税収（二次以降）</v>
      </c>
      <c r="B298" s="425" t="s">
        <v>564</v>
      </c>
      <c r="C298" s="449" t="s">
        <v>33</v>
      </c>
      <c r="D298" s="493">
        <f>D286*地域経済性分析・初期条件!$O$29</f>
        <v>0</v>
      </c>
      <c r="E298" s="493">
        <f>E286*地域経済性分析・初期条件!$O$29</f>
        <v>0</v>
      </c>
      <c r="F298" s="493">
        <f>F286*地域経済性分析・初期条件!$O$29</f>
        <v>0</v>
      </c>
      <c r="G298" s="493">
        <f>G286*地域経済性分析・初期条件!$O$29</f>
        <v>0</v>
      </c>
      <c r="H298" s="493">
        <f>H286*地域経済性分析・初期条件!$O$29</f>
        <v>0</v>
      </c>
      <c r="I298" s="493">
        <f>I286*地域経済性分析・初期条件!$O$29</f>
        <v>0</v>
      </c>
      <c r="J298" s="493">
        <f>J286*地域経済性分析・初期条件!$O$29</f>
        <v>0</v>
      </c>
      <c r="K298" s="493">
        <f>K286*地域経済性分析・初期条件!$O$29</f>
        <v>0</v>
      </c>
      <c r="L298" s="493">
        <f>L286*地域経済性分析・初期条件!$O$29</f>
        <v>0</v>
      </c>
      <c r="M298" s="493">
        <f>M286*地域経済性分析・初期条件!$O$29</f>
        <v>0</v>
      </c>
      <c r="N298" s="493">
        <f>N286*地域経済性分析・初期条件!$O$29</f>
        <v>0</v>
      </c>
      <c r="O298" s="493">
        <f>O286*地域経済性分析・初期条件!$O$29</f>
        <v>0</v>
      </c>
      <c r="P298" s="493">
        <f>P286*地域経済性分析・初期条件!$O$29</f>
        <v>0</v>
      </c>
      <c r="Q298" s="493">
        <f>Q286*地域経済性分析・初期条件!$O$29</f>
        <v>0</v>
      </c>
      <c r="R298" s="493">
        <f>R286*地域経済性分析・初期条件!$O$29</f>
        <v>0</v>
      </c>
      <c r="S298" s="493">
        <f>S286*地域経済性分析・初期条件!$O$29</f>
        <v>0</v>
      </c>
      <c r="T298" s="493">
        <f>T286*地域経済性分析・初期条件!$O$29</f>
        <v>0</v>
      </c>
      <c r="U298" s="493">
        <f>U286*地域経済性分析・初期条件!$O$29</f>
        <v>0</v>
      </c>
      <c r="V298" s="493">
        <f>V286*地域経済性分析・初期条件!$O$29</f>
        <v>0</v>
      </c>
      <c r="W298" s="493">
        <f>W286*地域経済性分析・初期条件!$O$29</f>
        <v>0</v>
      </c>
      <c r="X298" s="493">
        <f>X286*地域経済性分析・初期条件!$O$29</f>
        <v>0</v>
      </c>
      <c r="Y298" s="493">
        <f>Y286*地域経済性分析・初期条件!$O$29</f>
        <v>0</v>
      </c>
      <c r="Z298" s="493">
        <f>Z286*地域経済性分析・初期条件!$O$29</f>
        <v>0</v>
      </c>
      <c r="AA298" s="493">
        <f>AA286*地域経済性分析・初期条件!$O$29</f>
        <v>0</v>
      </c>
      <c r="AB298" s="493">
        <f>AB286*地域経済性分析・初期条件!$O$29</f>
        <v>0</v>
      </c>
      <c r="AC298" s="493">
        <f>AC286*地域経済性分析・初期条件!$O$29</f>
        <v>0</v>
      </c>
      <c r="AD298" s="493">
        <f>AD286*地域経済性分析・初期条件!$O$29</f>
        <v>0</v>
      </c>
      <c r="AE298" s="493">
        <f>AE286*地域経済性分析・初期条件!$O$29</f>
        <v>0</v>
      </c>
      <c r="AF298" s="493">
        <f>AF286*地域経済性分析・初期条件!$O$29</f>
        <v>0</v>
      </c>
      <c r="AG298" s="493">
        <f>AG286*地域経済性分析・初期条件!$O$29</f>
        <v>0</v>
      </c>
      <c r="AH298" s="493">
        <f>AH286*地域経済性分析・初期条件!$O$29</f>
        <v>0</v>
      </c>
      <c r="AI298" s="535">
        <f>SUM(D298:N298)</f>
        <v>0</v>
      </c>
      <c r="AJ298" s="535">
        <f>SUM(D298:X298)</f>
        <v>0</v>
      </c>
      <c r="AK298" s="497">
        <f>SUM(D298:AH298)</f>
        <v>0</v>
      </c>
    </row>
    <row r="299" spans="1:37" ht="11.5" x14ac:dyDescent="0.25">
      <c r="A299" s="488">
        <f>地域経済性分析・初期条件!$G$30</f>
        <v>0</v>
      </c>
      <c r="C299" s="449"/>
      <c r="D299" s="493"/>
      <c r="E299" s="493"/>
      <c r="F299" s="463"/>
      <c r="G299" s="463"/>
      <c r="H299" s="463"/>
      <c r="I299" s="463"/>
      <c r="J299" s="463"/>
      <c r="K299" s="463"/>
      <c r="L299" s="463"/>
      <c r="M299" s="463"/>
      <c r="N299" s="463"/>
      <c r="O299" s="463"/>
      <c r="P299" s="463"/>
      <c r="Q299" s="463"/>
      <c r="R299" s="463"/>
      <c r="S299" s="463"/>
      <c r="T299" s="463"/>
      <c r="U299" s="463"/>
      <c r="V299" s="463"/>
      <c r="W299" s="463"/>
      <c r="X299" s="463"/>
      <c r="Y299" s="463"/>
      <c r="Z299" s="463"/>
      <c r="AA299" s="463"/>
      <c r="AB299" s="463"/>
      <c r="AC299" s="463"/>
      <c r="AD299" s="463"/>
      <c r="AE299" s="463"/>
      <c r="AF299" s="463"/>
      <c r="AG299" s="463"/>
      <c r="AH299" s="463"/>
      <c r="AI299" s="535"/>
      <c r="AJ299" s="535"/>
      <c r="AK299" s="497"/>
    </row>
    <row r="300" spans="1:37" ht="11.5" x14ac:dyDescent="0.25">
      <c r="A300" s="533" t="str">
        <f>A299&amp;B300</f>
        <v>0売上（税別）</v>
      </c>
      <c r="B300" s="425" t="s">
        <v>1166</v>
      </c>
      <c r="C300" s="448" t="s">
        <v>33</v>
      </c>
      <c r="D300" s="493">
        <f>D284*地域経済性分析・初期条件!$F$30</f>
        <v>0</v>
      </c>
      <c r="E300" s="493">
        <f>E284*地域経済性分析・初期条件!$F$30</f>
        <v>0</v>
      </c>
      <c r="F300" s="493">
        <f>F284*地域経済性分析・初期条件!$F$30</f>
        <v>0</v>
      </c>
      <c r="G300" s="493">
        <f>G284*地域経済性分析・初期条件!$F$30</f>
        <v>0</v>
      </c>
      <c r="H300" s="493">
        <f>H284*地域経済性分析・初期条件!$F$30</f>
        <v>0</v>
      </c>
      <c r="I300" s="493">
        <f>I284*地域経済性分析・初期条件!$F$30</f>
        <v>0</v>
      </c>
      <c r="J300" s="493">
        <f>J284*地域経済性分析・初期条件!$F$30</f>
        <v>0</v>
      </c>
      <c r="K300" s="493">
        <f>K284*地域経済性分析・初期条件!$F$30</f>
        <v>0</v>
      </c>
      <c r="L300" s="493">
        <f>L284*地域経済性分析・初期条件!$F$30</f>
        <v>0</v>
      </c>
      <c r="M300" s="493">
        <f>M284*地域経済性分析・初期条件!$F$30</f>
        <v>0</v>
      </c>
      <c r="N300" s="493">
        <f>N284*地域経済性分析・初期条件!$F$30</f>
        <v>0</v>
      </c>
      <c r="O300" s="493">
        <f>O284*地域経済性分析・初期条件!$F$30</f>
        <v>0</v>
      </c>
      <c r="P300" s="493">
        <f>P284*地域経済性分析・初期条件!$F$30</f>
        <v>0</v>
      </c>
      <c r="Q300" s="493">
        <f>Q284*地域経済性分析・初期条件!$F$30</f>
        <v>0</v>
      </c>
      <c r="R300" s="493">
        <f>R284*地域経済性分析・初期条件!$F$30</f>
        <v>0</v>
      </c>
      <c r="S300" s="493">
        <f>S284*地域経済性分析・初期条件!$F$30</f>
        <v>0</v>
      </c>
      <c r="T300" s="493">
        <f>T284*地域経済性分析・初期条件!$F$30</f>
        <v>0</v>
      </c>
      <c r="U300" s="493">
        <f>U284*地域経済性分析・初期条件!$F$30</f>
        <v>0</v>
      </c>
      <c r="V300" s="493">
        <f>V284*地域経済性分析・初期条件!$F$30</f>
        <v>0</v>
      </c>
      <c r="W300" s="493">
        <f>W284*地域経済性分析・初期条件!$F$30</f>
        <v>0</v>
      </c>
      <c r="X300" s="493">
        <f>X284*地域経済性分析・初期条件!$F$30</f>
        <v>0</v>
      </c>
      <c r="Y300" s="493">
        <f>Y284*地域経済性分析・初期条件!$F$30</f>
        <v>0</v>
      </c>
      <c r="Z300" s="493">
        <f>Z284*地域経済性分析・初期条件!$F$30</f>
        <v>0</v>
      </c>
      <c r="AA300" s="493">
        <f>AA284*地域経済性分析・初期条件!$F$30</f>
        <v>0</v>
      </c>
      <c r="AB300" s="493">
        <f>AB284*地域経済性分析・初期条件!$F$30</f>
        <v>0</v>
      </c>
      <c r="AC300" s="493">
        <f>AC284*地域経済性分析・初期条件!$F$30</f>
        <v>0</v>
      </c>
      <c r="AD300" s="493">
        <f>AD284*地域経済性分析・初期条件!$F$30</f>
        <v>0</v>
      </c>
      <c r="AE300" s="493">
        <f>AE284*地域経済性分析・初期条件!$F$30</f>
        <v>0</v>
      </c>
      <c r="AF300" s="493">
        <f>AF284*地域経済性分析・初期条件!$F$30</f>
        <v>0</v>
      </c>
      <c r="AG300" s="493">
        <f>AG284*地域経済性分析・初期条件!$F$30</f>
        <v>0</v>
      </c>
      <c r="AH300" s="493">
        <f>AH284*地域経済性分析・初期条件!$F$30</f>
        <v>0</v>
      </c>
      <c r="AI300" s="535">
        <f t="shared" ref="AI300" si="282">SUM(D300:N300)</f>
        <v>0</v>
      </c>
      <c r="AJ300" s="535">
        <f>SUM(D300:X300)</f>
        <v>0</v>
      </c>
      <c r="AK300" s="497">
        <f>SUM(D300:AH300)</f>
        <v>0</v>
      </c>
    </row>
    <row r="301" spans="1:37" ht="11.5" x14ac:dyDescent="0.25">
      <c r="A301" s="533" t="str">
        <f>A299&amp;B301</f>
        <v>0消費税（都道府県）</v>
      </c>
      <c r="B301" s="425" t="s">
        <v>270</v>
      </c>
      <c r="C301" s="448" t="s">
        <v>33</v>
      </c>
      <c r="D301" s="493">
        <f>D300*波及効果シート!$D$72</f>
        <v>0</v>
      </c>
      <c r="E301" s="493">
        <f>E300*波及効果シート!$D$72</f>
        <v>0</v>
      </c>
      <c r="F301" s="493">
        <f>F300*波及効果シート!$D$72</f>
        <v>0</v>
      </c>
      <c r="G301" s="493">
        <f>G300*波及効果シート!$D$72</f>
        <v>0</v>
      </c>
      <c r="H301" s="493">
        <f>H300*波及効果シート!$D$72</f>
        <v>0</v>
      </c>
      <c r="I301" s="493">
        <f>I300*波及効果シート!$D$72</f>
        <v>0</v>
      </c>
      <c r="J301" s="493">
        <f>J300*波及効果シート!$D$72</f>
        <v>0</v>
      </c>
      <c r="K301" s="493">
        <f>K300*波及効果シート!$D$72</f>
        <v>0</v>
      </c>
      <c r="L301" s="493">
        <f>L300*波及効果シート!$D$72</f>
        <v>0</v>
      </c>
      <c r="M301" s="493">
        <f>M300*波及効果シート!$D$72</f>
        <v>0</v>
      </c>
      <c r="N301" s="493">
        <f>N300*波及効果シート!$D$72</f>
        <v>0</v>
      </c>
      <c r="O301" s="493">
        <f>O300*波及効果シート!$D$72</f>
        <v>0</v>
      </c>
      <c r="P301" s="493">
        <f>P300*波及効果シート!$D$72</f>
        <v>0</v>
      </c>
      <c r="Q301" s="493">
        <f>Q300*波及効果シート!$D$72</f>
        <v>0</v>
      </c>
      <c r="R301" s="493">
        <f>R300*波及効果シート!$D$72</f>
        <v>0</v>
      </c>
      <c r="S301" s="493">
        <f>S300*波及効果シート!$D$72</f>
        <v>0</v>
      </c>
      <c r="T301" s="493">
        <f>T300*波及効果シート!$D$72</f>
        <v>0</v>
      </c>
      <c r="U301" s="493">
        <f>U300*波及効果シート!$D$72</f>
        <v>0</v>
      </c>
      <c r="V301" s="493">
        <f>V300*波及効果シート!$D$72</f>
        <v>0</v>
      </c>
      <c r="W301" s="493">
        <f>W300*波及効果シート!$D$72</f>
        <v>0</v>
      </c>
      <c r="X301" s="493">
        <f>X300*波及効果シート!$D$72</f>
        <v>0</v>
      </c>
      <c r="Y301" s="493">
        <f>Y300*波及効果シート!$D$72</f>
        <v>0</v>
      </c>
      <c r="Z301" s="493">
        <f>Z300*波及効果シート!$D$72</f>
        <v>0</v>
      </c>
      <c r="AA301" s="493">
        <f>AA300*波及効果シート!$D$72</f>
        <v>0</v>
      </c>
      <c r="AB301" s="493">
        <f>AB300*波及効果シート!$D$72</f>
        <v>0</v>
      </c>
      <c r="AC301" s="493">
        <f>AC300*波及効果シート!$D$72</f>
        <v>0</v>
      </c>
      <c r="AD301" s="493">
        <f>AD300*波及効果シート!$D$72</f>
        <v>0</v>
      </c>
      <c r="AE301" s="493">
        <f>AE300*波及効果シート!$D$72</f>
        <v>0</v>
      </c>
      <c r="AF301" s="493">
        <f>AF300*波及効果シート!$D$72</f>
        <v>0</v>
      </c>
      <c r="AG301" s="493">
        <f>AG300*波及効果シート!$D$72</f>
        <v>0</v>
      </c>
      <c r="AH301" s="493">
        <f>AH300*波及効果シート!$D$72</f>
        <v>0</v>
      </c>
      <c r="AI301" s="535">
        <f t="shared" ref="AI301:AI302" si="283">SUM(D301:N301)</f>
        <v>0</v>
      </c>
      <c r="AJ301" s="535">
        <f t="shared" ref="AJ301:AJ302" si="284">SUM(D301:X301)</f>
        <v>0</v>
      </c>
      <c r="AK301" s="497">
        <f t="shared" ref="AK301:AK302" si="285">SUM(D301:AH301)</f>
        <v>0</v>
      </c>
    </row>
    <row r="302" spans="1:37" ht="11.5" x14ac:dyDescent="0.25">
      <c r="A302" s="533" t="str">
        <f>A299&amp;B302</f>
        <v>0消費税（市町村）</v>
      </c>
      <c r="B302" s="425" t="s">
        <v>1156</v>
      </c>
      <c r="C302" s="449" t="s">
        <v>33</v>
      </c>
      <c r="D302" s="493">
        <f>D300*波及効果シート!$D$74</f>
        <v>0</v>
      </c>
      <c r="E302" s="493">
        <f>E300*波及効果シート!$D$74</f>
        <v>0</v>
      </c>
      <c r="F302" s="493">
        <f>F300*波及効果シート!$D$74</f>
        <v>0</v>
      </c>
      <c r="G302" s="493">
        <f>G300*波及効果シート!$D$74</f>
        <v>0</v>
      </c>
      <c r="H302" s="493">
        <f>H300*波及効果シート!$D$74</f>
        <v>0</v>
      </c>
      <c r="I302" s="493">
        <f>I300*波及効果シート!$D$74</f>
        <v>0</v>
      </c>
      <c r="J302" s="493">
        <f>J300*波及効果シート!$D$74</f>
        <v>0</v>
      </c>
      <c r="K302" s="493">
        <f>K300*波及効果シート!$D$74</f>
        <v>0</v>
      </c>
      <c r="L302" s="493">
        <f>L300*波及効果シート!$D$74</f>
        <v>0</v>
      </c>
      <c r="M302" s="493">
        <f>M300*波及効果シート!$D$74</f>
        <v>0</v>
      </c>
      <c r="N302" s="493">
        <f>N300*波及効果シート!$D$74</f>
        <v>0</v>
      </c>
      <c r="O302" s="493">
        <f>O300*波及効果シート!$D$74</f>
        <v>0</v>
      </c>
      <c r="P302" s="493">
        <f>P300*波及効果シート!$D$74</f>
        <v>0</v>
      </c>
      <c r="Q302" s="493">
        <f>Q300*波及効果シート!$D$74</f>
        <v>0</v>
      </c>
      <c r="R302" s="493">
        <f>R300*波及効果シート!$D$74</f>
        <v>0</v>
      </c>
      <c r="S302" s="493">
        <f>S300*波及効果シート!$D$74</f>
        <v>0</v>
      </c>
      <c r="T302" s="493">
        <f>T300*波及効果シート!$D$74</f>
        <v>0</v>
      </c>
      <c r="U302" s="493">
        <f>U300*波及効果シート!$D$74</f>
        <v>0</v>
      </c>
      <c r="V302" s="493">
        <f>V300*波及効果シート!$D$74</f>
        <v>0</v>
      </c>
      <c r="W302" s="493">
        <f>W300*波及効果シート!$D$74</f>
        <v>0</v>
      </c>
      <c r="X302" s="493">
        <f>X300*波及効果シート!$D$74</f>
        <v>0</v>
      </c>
      <c r="Y302" s="493">
        <f>Y300*波及効果シート!$D$74</f>
        <v>0</v>
      </c>
      <c r="Z302" s="493">
        <f>Z300*波及効果シート!$D$74</f>
        <v>0</v>
      </c>
      <c r="AA302" s="493">
        <f>AA300*波及効果シート!$D$74</f>
        <v>0</v>
      </c>
      <c r="AB302" s="493">
        <f>AB300*波及効果シート!$D$74</f>
        <v>0</v>
      </c>
      <c r="AC302" s="493">
        <f>AC300*波及効果シート!$D$74</f>
        <v>0</v>
      </c>
      <c r="AD302" s="493">
        <f>AD300*波及効果シート!$D$74</f>
        <v>0</v>
      </c>
      <c r="AE302" s="493">
        <f>AE300*波及効果シート!$D$74</f>
        <v>0</v>
      </c>
      <c r="AF302" s="493">
        <f>AF300*波及効果シート!$D$74</f>
        <v>0</v>
      </c>
      <c r="AG302" s="493">
        <f>AG300*波及効果シート!$D$74</f>
        <v>0</v>
      </c>
      <c r="AH302" s="493">
        <f>AH300*波及効果シート!$D$74</f>
        <v>0</v>
      </c>
      <c r="AI302" s="535">
        <f t="shared" si="283"/>
        <v>0</v>
      </c>
      <c r="AJ302" s="535">
        <f t="shared" si="284"/>
        <v>0</v>
      </c>
      <c r="AK302" s="497">
        <f t="shared" si="285"/>
        <v>0</v>
      </c>
    </row>
    <row r="303" spans="1:37" ht="11.5" x14ac:dyDescent="0.25">
      <c r="A303" s="533" t="str">
        <f>A299&amp;B303</f>
        <v>0所得税（国税）</v>
      </c>
      <c r="B303" s="425" t="s">
        <v>577</v>
      </c>
      <c r="C303" s="449" t="s">
        <v>33</v>
      </c>
      <c r="D303" s="493">
        <f>D300*地域経済性分析・初期条件!$P$30</f>
        <v>0</v>
      </c>
      <c r="E303" s="493">
        <f>E300*地域経済性分析・初期条件!$P$30</f>
        <v>0</v>
      </c>
      <c r="F303" s="493">
        <f>F300*地域経済性分析・初期条件!$P$30</f>
        <v>0</v>
      </c>
      <c r="G303" s="493">
        <f>G300*地域経済性分析・初期条件!$P$30</f>
        <v>0</v>
      </c>
      <c r="H303" s="493">
        <f>H300*地域経済性分析・初期条件!$P$30</f>
        <v>0</v>
      </c>
      <c r="I303" s="493">
        <f>I300*地域経済性分析・初期条件!$P$30</f>
        <v>0</v>
      </c>
      <c r="J303" s="493">
        <f>J300*地域経済性分析・初期条件!$P$30</f>
        <v>0</v>
      </c>
      <c r="K303" s="493">
        <f>K300*地域経済性分析・初期条件!$P$30</f>
        <v>0</v>
      </c>
      <c r="L303" s="493">
        <f>L300*地域経済性分析・初期条件!$P$30</f>
        <v>0</v>
      </c>
      <c r="M303" s="493">
        <f>M300*地域経済性分析・初期条件!$P$30</f>
        <v>0</v>
      </c>
      <c r="N303" s="493">
        <f>N300*地域経済性分析・初期条件!$P$30</f>
        <v>0</v>
      </c>
      <c r="O303" s="493">
        <f>O300*地域経済性分析・初期条件!$P$30</f>
        <v>0</v>
      </c>
      <c r="P303" s="493">
        <f>P300*地域経済性分析・初期条件!$P$30</f>
        <v>0</v>
      </c>
      <c r="Q303" s="493">
        <f>Q300*地域経済性分析・初期条件!$P$30</f>
        <v>0</v>
      </c>
      <c r="R303" s="493">
        <f>R300*地域経済性分析・初期条件!$P$30</f>
        <v>0</v>
      </c>
      <c r="S303" s="493">
        <f>S300*地域経済性分析・初期条件!$P$30</f>
        <v>0</v>
      </c>
      <c r="T303" s="493">
        <f>T300*地域経済性分析・初期条件!$P$30</f>
        <v>0</v>
      </c>
      <c r="U303" s="493">
        <f>U300*地域経済性分析・初期条件!$P$30</f>
        <v>0</v>
      </c>
      <c r="V303" s="493">
        <f>V300*地域経済性分析・初期条件!$P$30</f>
        <v>0</v>
      </c>
      <c r="W303" s="493">
        <f>W300*地域経済性分析・初期条件!$P$30</f>
        <v>0</v>
      </c>
      <c r="X303" s="493">
        <f>X300*地域経済性分析・初期条件!$P$30</f>
        <v>0</v>
      </c>
      <c r="Y303" s="493">
        <f>Y300*地域経済性分析・初期条件!$P$30</f>
        <v>0</v>
      </c>
      <c r="Z303" s="493">
        <f>Z300*地域経済性分析・初期条件!$P$30</f>
        <v>0</v>
      </c>
      <c r="AA303" s="493">
        <f>AA300*地域経済性分析・初期条件!$P$30</f>
        <v>0</v>
      </c>
      <c r="AB303" s="493">
        <f>AB300*地域経済性分析・初期条件!$P$30</f>
        <v>0</v>
      </c>
      <c r="AC303" s="493">
        <f>AC300*地域経済性分析・初期条件!$P$30</f>
        <v>0</v>
      </c>
      <c r="AD303" s="493">
        <f>AD300*地域経済性分析・初期条件!$P$30</f>
        <v>0</v>
      </c>
      <c r="AE303" s="493">
        <f>AE300*地域経済性分析・初期条件!$P$30</f>
        <v>0</v>
      </c>
      <c r="AF303" s="493">
        <f>AF300*地域経済性分析・初期条件!$P$30</f>
        <v>0</v>
      </c>
      <c r="AG303" s="493">
        <f>AG300*地域経済性分析・初期条件!$P$30</f>
        <v>0</v>
      </c>
      <c r="AH303" s="493">
        <f>AH300*地域経済性分析・初期条件!$P$30</f>
        <v>0</v>
      </c>
      <c r="AI303" s="535">
        <f t="shared" ref="AI303:AI308" si="286">SUM(D303:N303)</f>
        <v>0</v>
      </c>
      <c r="AJ303" s="535">
        <f>SUM(D303:X303)</f>
        <v>0</v>
      </c>
      <c r="AK303" s="497">
        <f>SUM(D303:AH303)</f>
        <v>0</v>
      </c>
    </row>
    <row r="304" spans="1:37" ht="11.5" x14ac:dyDescent="0.25">
      <c r="A304" s="533" t="str">
        <f>A299&amp;B304</f>
        <v>0法人税（国税）</v>
      </c>
      <c r="B304" s="425" t="s">
        <v>576</v>
      </c>
      <c r="C304" s="449" t="s">
        <v>33</v>
      </c>
      <c r="D304" s="493">
        <f>D300*地域経済性分析・初期条件!$Q$30</f>
        <v>0</v>
      </c>
      <c r="E304" s="493">
        <f>E300*地域経済性分析・初期条件!$Q$30</f>
        <v>0</v>
      </c>
      <c r="F304" s="493">
        <f>F300*地域経済性分析・初期条件!$Q$30</f>
        <v>0</v>
      </c>
      <c r="G304" s="493">
        <f>G300*地域経済性分析・初期条件!$Q$30</f>
        <v>0</v>
      </c>
      <c r="H304" s="493">
        <f>H300*地域経済性分析・初期条件!$Q$30</f>
        <v>0</v>
      </c>
      <c r="I304" s="493">
        <f>I300*地域経済性分析・初期条件!$Q$30</f>
        <v>0</v>
      </c>
      <c r="J304" s="493">
        <f>J300*地域経済性分析・初期条件!$Q$30</f>
        <v>0</v>
      </c>
      <c r="K304" s="493">
        <f>K300*地域経済性分析・初期条件!$Q$30</f>
        <v>0</v>
      </c>
      <c r="L304" s="493">
        <f>L300*地域経済性分析・初期条件!$Q$30</f>
        <v>0</v>
      </c>
      <c r="M304" s="493">
        <f>M300*地域経済性分析・初期条件!$Q$30</f>
        <v>0</v>
      </c>
      <c r="N304" s="493">
        <f>N300*地域経済性分析・初期条件!$Q$30</f>
        <v>0</v>
      </c>
      <c r="O304" s="493">
        <f>O300*地域経済性分析・初期条件!$Q$30</f>
        <v>0</v>
      </c>
      <c r="P304" s="493">
        <f>P300*地域経済性分析・初期条件!$Q$30</f>
        <v>0</v>
      </c>
      <c r="Q304" s="493">
        <f>Q300*地域経済性分析・初期条件!$Q$30</f>
        <v>0</v>
      </c>
      <c r="R304" s="493">
        <f>R300*地域経済性分析・初期条件!$Q$30</f>
        <v>0</v>
      </c>
      <c r="S304" s="493">
        <f>S300*地域経済性分析・初期条件!$Q$30</f>
        <v>0</v>
      </c>
      <c r="T304" s="493">
        <f>T300*地域経済性分析・初期条件!$Q$30</f>
        <v>0</v>
      </c>
      <c r="U304" s="493">
        <f>U300*地域経済性分析・初期条件!$Q$30</f>
        <v>0</v>
      </c>
      <c r="V304" s="493">
        <f>V300*地域経済性分析・初期条件!$Q$30</f>
        <v>0</v>
      </c>
      <c r="W304" s="493">
        <f>W300*地域経済性分析・初期条件!$Q$30</f>
        <v>0</v>
      </c>
      <c r="X304" s="493">
        <f>X300*地域経済性分析・初期条件!$Q$30</f>
        <v>0</v>
      </c>
      <c r="Y304" s="493">
        <f>Y300*地域経済性分析・初期条件!$Q$30</f>
        <v>0</v>
      </c>
      <c r="Z304" s="493">
        <f>Z300*地域経済性分析・初期条件!$Q$30</f>
        <v>0</v>
      </c>
      <c r="AA304" s="493">
        <f>AA300*地域経済性分析・初期条件!$Q$30</f>
        <v>0</v>
      </c>
      <c r="AB304" s="493">
        <f>AB300*地域経済性分析・初期条件!$Q$30</f>
        <v>0</v>
      </c>
      <c r="AC304" s="493">
        <f>AC300*地域経済性分析・初期条件!$Q$30</f>
        <v>0</v>
      </c>
      <c r="AD304" s="493">
        <f>AD300*地域経済性分析・初期条件!$Q$30</f>
        <v>0</v>
      </c>
      <c r="AE304" s="493">
        <f>AE300*地域経済性分析・初期条件!$Q$30</f>
        <v>0</v>
      </c>
      <c r="AF304" s="493">
        <f>AF300*地域経済性分析・初期条件!$Q$30</f>
        <v>0</v>
      </c>
      <c r="AG304" s="493">
        <f>AG300*地域経済性分析・初期条件!$Q$30</f>
        <v>0</v>
      </c>
      <c r="AH304" s="493">
        <f>AH300*地域経済性分析・初期条件!$Q$30</f>
        <v>0</v>
      </c>
      <c r="AI304" s="535">
        <f t="shared" si="286"/>
        <v>0</v>
      </c>
      <c r="AJ304" s="535">
        <f>SUM(D304:X304)</f>
        <v>0</v>
      </c>
      <c r="AK304" s="497">
        <f>SUM(D304:AH304)</f>
        <v>0</v>
      </c>
    </row>
    <row r="305" spans="1:37" ht="11.5" x14ac:dyDescent="0.25">
      <c r="A305" s="533" t="str">
        <f>A299&amp;B305</f>
        <v>0従業員の可処分所得（一次）</v>
      </c>
      <c r="B305" s="425" t="s">
        <v>556</v>
      </c>
      <c r="C305" s="448" t="s">
        <v>33</v>
      </c>
      <c r="D305" s="493">
        <f>D300*地域経済性分析・初期条件!$H$30</f>
        <v>0</v>
      </c>
      <c r="E305" s="493">
        <f>E300*地域経済性分析・初期条件!$H$30</f>
        <v>0</v>
      </c>
      <c r="F305" s="493">
        <f>F300*地域経済性分析・初期条件!$H$30</f>
        <v>0</v>
      </c>
      <c r="G305" s="493">
        <f>G300*地域経済性分析・初期条件!$H$30</f>
        <v>0</v>
      </c>
      <c r="H305" s="493">
        <f>H300*地域経済性分析・初期条件!$H$30</f>
        <v>0</v>
      </c>
      <c r="I305" s="493">
        <f>I300*地域経済性分析・初期条件!$H$30</f>
        <v>0</v>
      </c>
      <c r="J305" s="493">
        <f>J300*地域経済性分析・初期条件!$H$30</f>
        <v>0</v>
      </c>
      <c r="K305" s="493">
        <f>K300*地域経済性分析・初期条件!$H$30</f>
        <v>0</v>
      </c>
      <c r="L305" s="493">
        <f>L300*地域経済性分析・初期条件!$H$30</f>
        <v>0</v>
      </c>
      <c r="M305" s="493">
        <f>M300*地域経済性分析・初期条件!$H$30</f>
        <v>0</v>
      </c>
      <c r="N305" s="493">
        <f>N300*地域経済性分析・初期条件!$H$30</f>
        <v>0</v>
      </c>
      <c r="O305" s="493">
        <f>O300*地域経済性分析・初期条件!$H$30</f>
        <v>0</v>
      </c>
      <c r="P305" s="493">
        <f>P300*地域経済性分析・初期条件!$H$30</f>
        <v>0</v>
      </c>
      <c r="Q305" s="493">
        <f>Q300*地域経済性分析・初期条件!$H$30</f>
        <v>0</v>
      </c>
      <c r="R305" s="493">
        <f>R300*地域経済性分析・初期条件!$H$30</f>
        <v>0</v>
      </c>
      <c r="S305" s="493">
        <f>S300*地域経済性分析・初期条件!$H$30</f>
        <v>0</v>
      </c>
      <c r="T305" s="493">
        <f>T300*地域経済性分析・初期条件!$H$30</f>
        <v>0</v>
      </c>
      <c r="U305" s="493">
        <f>U300*地域経済性分析・初期条件!$H$30</f>
        <v>0</v>
      </c>
      <c r="V305" s="493">
        <f>V300*地域経済性分析・初期条件!$H$30</f>
        <v>0</v>
      </c>
      <c r="W305" s="493">
        <f>W300*地域経済性分析・初期条件!$H$30</f>
        <v>0</v>
      </c>
      <c r="X305" s="493">
        <f>X300*地域経済性分析・初期条件!$H$30</f>
        <v>0</v>
      </c>
      <c r="Y305" s="493">
        <f>Y300*地域経済性分析・初期条件!$H$30</f>
        <v>0</v>
      </c>
      <c r="Z305" s="493">
        <f>Z300*地域経済性分析・初期条件!$H$30</f>
        <v>0</v>
      </c>
      <c r="AA305" s="493">
        <f>AA300*地域経済性分析・初期条件!$H$30</f>
        <v>0</v>
      </c>
      <c r="AB305" s="493">
        <f>AB300*地域経済性分析・初期条件!$H$30</f>
        <v>0</v>
      </c>
      <c r="AC305" s="493">
        <f>AC300*地域経済性分析・初期条件!$H$30</f>
        <v>0</v>
      </c>
      <c r="AD305" s="493">
        <f>AD300*地域経済性分析・初期条件!$H$30</f>
        <v>0</v>
      </c>
      <c r="AE305" s="493">
        <f>AE300*地域経済性分析・初期条件!$H$30</f>
        <v>0</v>
      </c>
      <c r="AF305" s="493">
        <f>AF300*地域経済性分析・初期条件!$H$30</f>
        <v>0</v>
      </c>
      <c r="AG305" s="493">
        <f>AG300*地域経済性分析・初期条件!$H$30</f>
        <v>0</v>
      </c>
      <c r="AH305" s="493">
        <f>AH300*地域経済性分析・初期条件!$H$30</f>
        <v>0</v>
      </c>
      <c r="AI305" s="535">
        <f t="shared" si="286"/>
        <v>0</v>
      </c>
      <c r="AJ305" s="535">
        <f t="shared" ref="AJ305:AJ312" si="287">SUM(D305:X305)</f>
        <v>0</v>
      </c>
      <c r="AK305" s="497">
        <f t="shared" ref="AK305:AK312" si="288">SUM(D305:AH305)</f>
        <v>0</v>
      </c>
    </row>
    <row r="306" spans="1:37" ht="11.5" x14ac:dyDescent="0.25">
      <c r="A306" s="533" t="str">
        <f>A299&amp;B306</f>
        <v>0企業の税引後利益（一次）</v>
      </c>
      <c r="B306" s="425" t="s">
        <v>557</v>
      </c>
      <c r="C306" s="448" t="s">
        <v>33</v>
      </c>
      <c r="D306" s="493">
        <f>D300*地域経済性分析・初期条件!$I$30</f>
        <v>0</v>
      </c>
      <c r="E306" s="493">
        <f>E300*地域経済性分析・初期条件!$I$30</f>
        <v>0</v>
      </c>
      <c r="F306" s="493">
        <f>F300*地域経済性分析・初期条件!$I$30</f>
        <v>0</v>
      </c>
      <c r="G306" s="493">
        <f>G300*地域経済性分析・初期条件!$I$30</f>
        <v>0</v>
      </c>
      <c r="H306" s="493">
        <f>H300*地域経済性分析・初期条件!$I$30</f>
        <v>0</v>
      </c>
      <c r="I306" s="493">
        <f>I300*地域経済性分析・初期条件!$I$30</f>
        <v>0</v>
      </c>
      <c r="J306" s="493">
        <f>J300*地域経済性分析・初期条件!$I$30</f>
        <v>0</v>
      </c>
      <c r="K306" s="493">
        <f>K300*地域経済性分析・初期条件!$I$30</f>
        <v>0</v>
      </c>
      <c r="L306" s="493">
        <f>L300*地域経済性分析・初期条件!$I$30</f>
        <v>0</v>
      </c>
      <c r="M306" s="493">
        <f>M300*地域経済性分析・初期条件!$I$30</f>
        <v>0</v>
      </c>
      <c r="N306" s="493">
        <f>N300*地域経済性分析・初期条件!$I$30</f>
        <v>0</v>
      </c>
      <c r="O306" s="493">
        <f>O300*地域経済性分析・初期条件!$I$30</f>
        <v>0</v>
      </c>
      <c r="P306" s="493">
        <f>P300*地域経済性分析・初期条件!$I$30</f>
        <v>0</v>
      </c>
      <c r="Q306" s="493">
        <f>Q300*地域経済性分析・初期条件!$I$30</f>
        <v>0</v>
      </c>
      <c r="R306" s="493">
        <f>R300*地域経済性分析・初期条件!$I$30</f>
        <v>0</v>
      </c>
      <c r="S306" s="493">
        <f>S300*地域経済性分析・初期条件!$I$30</f>
        <v>0</v>
      </c>
      <c r="T306" s="493">
        <f>T300*地域経済性分析・初期条件!$I$30</f>
        <v>0</v>
      </c>
      <c r="U306" s="493">
        <f>U300*地域経済性分析・初期条件!$I$30</f>
        <v>0</v>
      </c>
      <c r="V306" s="493">
        <f>V300*地域経済性分析・初期条件!$I$30</f>
        <v>0</v>
      </c>
      <c r="W306" s="493">
        <f>W300*地域経済性分析・初期条件!$I$30</f>
        <v>0</v>
      </c>
      <c r="X306" s="493">
        <f>X300*地域経済性分析・初期条件!$I$30</f>
        <v>0</v>
      </c>
      <c r="Y306" s="493">
        <f>Y300*地域経済性分析・初期条件!$I$30</f>
        <v>0</v>
      </c>
      <c r="Z306" s="493">
        <f>Z300*地域経済性分析・初期条件!$I$30</f>
        <v>0</v>
      </c>
      <c r="AA306" s="493">
        <f>AA300*地域経済性分析・初期条件!$I$30</f>
        <v>0</v>
      </c>
      <c r="AB306" s="493">
        <f>AB300*地域経済性分析・初期条件!$I$30</f>
        <v>0</v>
      </c>
      <c r="AC306" s="493">
        <f>AC300*地域経済性分析・初期条件!$I$30</f>
        <v>0</v>
      </c>
      <c r="AD306" s="493">
        <f>AD300*地域経済性分析・初期条件!$I$30</f>
        <v>0</v>
      </c>
      <c r="AE306" s="493">
        <f>AE300*地域経済性分析・初期条件!$I$30</f>
        <v>0</v>
      </c>
      <c r="AF306" s="493">
        <f>AF300*地域経済性分析・初期条件!$I$30</f>
        <v>0</v>
      </c>
      <c r="AG306" s="493">
        <f>AG300*地域経済性分析・初期条件!$I$30</f>
        <v>0</v>
      </c>
      <c r="AH306" s="493">
        <f>AH300*地域経済性分析・初期条件!$I$30</f>
        <v>0</v>
      </c>
      <c r="AI306" s="535">
        <f t="shared" si="286"/>
        <v>0</v>
      </c>
      <c r="AJ306" s="535">
        <f t="shared" si="287"/>
        <v>0</v>
      </c>
      <c r="AK306" s="497">
        <f t="shared" si="288"/>
        <v>0</v>
      </c>
    </row>
    <row r="307" spans="1:37" ht="11.5" x14ac:dyDescent="0.25">
      <c r="A307" s="533" t="str">
        <f>A299&amp;B307</f>
        <v>0都道府県税収（一次）</v>
      </c>
      <c r="B307" s="425" t="s">
        <v>558</v>
      </c>
      <c r="C307" s="448" t="s">
        <v>33</v>
      </c>
      <c r="D307" s="493">
        <f>D300*地域経済性分析・初期条件!$J$30</f>
        <v>0</v>
      </c>
      <c r="E307" s="493">
        <f>E300*地域経済性分析・初期条件!$J$30</f>
        <v>0</v>
      </c>
      <c r="F307" s="493">
        <f>F300*地域経済性分析・初期条件!$J$30</f>
        <v>0</v>
      </c>
      <c r="G307" s="493">
        <f>G300*地域経済性分析・初期条件!$J$30</f>
        <v>0</v>
      </c>
      <c r="H307" s="493">
        <f>H300*地域経済性分析・初期条件!$J$30</f>
        <v>0</v>
      </c>
      <c r="I307" s="493">
        <f>I300*地域経済性分析・初期条件!$J$30</f>
        <v>0</v>
      </c>
      <c r="J307" s="493">
        <f>J300*地域経済性分析・初期条件!$J$30</f>
        <v>0</v>
      </c>
      <c r="K307" s="493">
        <f>K300*地域経済性分析・初期条件!$J$30</f>
        <v>0</v>
      </c>
      <c r="L307" s="493">
        <f>L300*地域経済性分析・初期条件!$J$30</f>
        <v>0</v>
      </c>
      <c r="M307" s="493">
        <f>M300*地域経済性分析・初期条件!$J$30</f>
        <v>0</v>
      </c>
      <c r="N307" s="493">
        <f>N300*地域経済性分析・初期条件!$J$30</f>
        <v>0</v>
      </c>
      <c r="O307" s="493">
        <f>O300*地域経済性分析・初期条件!$J$30</f>
        <v>0</v>
      </c>
      <c r="P307" s="493">
        <f>P300*地域経済性分析・初期条件!$J$30</f>
        <v>0</v>
      </c>
      <c r="Q307" s="493">
        <f>Q300*地域経済性分析・初期条件!$J$30</f>
        <v>0</v>
      </c>
      <c r="R307" s="493">
        <f>R300*地域経済性分析・初期条件!$J$30</f>
        <v>0</v>
      </c>
      <c r="S307" s="493">
        <f>S300*地域経済性分析・初期条件!$J$30</f>
        <v>0</v>
      </c>
      <c r="T307" s="493">
        <f>T300*地域経済性分析・初期条件!$J$30</f>
        <v>0</v>
      </c>
      <c r="U307" s="493">
        <f>U300*地域経済性分析・初期条件!$J$30</f>
        <v>0</v>
      </c>
      <c r="V307" s="493">
        <f>V300*地域経済性分析・初期条件!$J$30</f>
        <v>0</v>
      </c>
      <c r="W307" s="493">
        <f>W300*地域経済性分析・初期条件!$J$30</f>
        <v>0</v>
      </c>
      <c r="X307" s="493">
        <f>X300*地域経済性分析・初期条件!$J$30</f>
        <v>0</v>
      </c>
      <c r="Y307" s="493">
        <f>Y300*地域経済性分析・初期条件!$J$30</f>
        <v>0</v>
      </c>
      <c r="Z307" s="493">
        <f>Z300*地域経済性分析・初期条件!$J$30</f>
        <v>0</v>
      </c>
      <c r="AA307" s="493">
        <f>AA300*地域経済性分析・初期条件!$J$30</f>
        <v>0</v>
      </c>
      <c r="AB307" s="493">
        <f>AB300*地域経済性分析・初期条件!$J$30</f>
        <v>0</v>
      </c>
      <c r="AC307" s="493">
        <f>AC300*地域経済性分析・初期条件!$J$30</f>
        <v>0</v>
      </c>
      <c r="AD307" s="493">
        <f>AD300*地域経済性分析・初期条件!$J$30</f>
        <v>0</v>
      </c>
      <c r="AE307" s="493">
        <f>AE300*地域経済性分析・初期条件!$J$30</f>
        <v>0</v>
      </c>
      <c r="AF307" s="493">
        <f>AF300*地域経済性分析・初期条件!$J$30</f>
        <v>0</v>
      </c>
      <c r="AG307" s="493">
        <f>AG300*地域経済性分析・初期条件!$J$30</f>
        <v>0</v>
      </c>
      <c r="AH307" s="493">
        <f>AH300*地域経済性分析・初期条件!$J$30</f>
        <v>0</v>
      </c>
      <c r="AI307" s="535">
        <f t="shared" si="286"/>
        <v>0</v>
      </c>
      <c r="AJ307" s="535">
        <f t="shared" si="287"/>
        <v>0</v>
      </c>
      <c r="AK307" s="497">
        <f t="shared" si="288"/>
        <v>0</v>
      </c>
    </row>
    <row r="308" spans="1:37" ht="11.5" x14ac:dyDescent="0.25">
      <c r="A308" s="533" t="str">
        <f>A299&amp;B308</f>
        <v>0市町村税収（一次）</v>
      </c>
      <c r="B308" s="425" t="s">
        <v>559</v>
      </c>
      <c r="C308" s="449" t="s">
        <v>33</v>
      </c>
      <c r="D308" s="493">
        <f>D300*地域経済性分析・初期条件!$K$30</f>
        <v>0</v>
      </c>
      <c r="E308" s="493">
        <f>E300*地域経済性分析・初期条件!$K$30</f>
        <v>0</v>
      </c>
      <c r="F308" s="493">
        <f>F300*地域経済性分析・初期条件!$K$30</f>
        <v>0</v>
      </c>
      <c r="G308" s="493">
        <f>G300*地域経済性分析・初期条件!$K$30</f>
        <v>0</v>
      </c>
      <c r="H308" s="493">
        <f>H300*地域経済性分析・初期条件!$K$30</f>
        <v>0</v>
      </c>
      <c r="I308" s="493">
        <f>I300*地域経済性分析・初期条件!$K$30</f>
        <v>0</v>
      </c>
      <c r="J308" s="493">
        <f>J300*地域経済性分析・初期条件!$K$30</f>
        <v>0</v>
      </c>
      <c r="K308" s="493">
        <f>K300*地域経済性分析・初期条件!$K$30</f>
        <v>0</v>
      </c>
      <c r="L308" s="493">
        <f>L300*地域経済性分析・初期条件!$K$30</f>
        <v>0</v>
      </c>
      <c r="M308" s="493">
        <f>M300*地域経済性分析・初期条件!$K$30</f>
        <v>0</v>
      </c>
      <c r="N308" s="493">
        <f>N300*地域経済性分析・初期条件!$K$30</f>
        <v>0</v>
      </c>
      <c r="O308" s="493">
        <f>O300*地域経済性分析・初期条件!$K$30</f>
        <v>0</v>
      </c>
      <c r="P308" s="493">
        <f>P300*地域経済性分析・初期条件!$K$30</f>
        <v>0</v>
      </c>
      <c r="Q308" s="493">
        <f>Q300*地域経済性分析・初期条件!$K$30</f>
        <v>0</v>
      </c>
      <c r="R308" s="493">
        <f>R300*地域経済性分析・初期条件!$K$30</f>
        <v>0</v>
      </c>
      <c r="S308" s="493">
        <f>S300*地域経済性分析・初期条件!$K$30</f>
        <v>0</v>
      </c>
      <c r="T308" s="493">
        <f>T300*地域経済性分析・初期条件!$K$30</f>
        <v>0</v>
      </c>
      <c r="U308" s="493">
        <f>U300*地域経済性分析・初期条件!$K$30</f>
        <v>0</v>
      </c>
      <c r="V308" s="493">
        <f>V300*地域経済性分析・初期条件!$K$30</f>
        <v>0</v>
      </c>
      <c r="W308" s="493">
        <f>W300*地域経済性分析・初期条件!$K$30</f>
        <v>0</v>
      </c>
      <c r="X308" s="493">
        <f>X300*地域経済性分析・初期条件!$K$30</f>
        <v>0</v>
      </c>
      <c r="Y308" s="493">
        <f>Y300*地域経済性分析・初期条件!$K$30</f>
        <v>0</v>
      </c>
      <c r="Z308" s="493">
        <f>Z300*地域経済性分析・初期条件!$K$30</f>
        <v>0</v>
      </c>
      <c r="AA308" s="493">
        <f>AA300*地域経済性分析・初期条件!$K$30</f>
        <v>0</v>
      </c>
      <c r="AB308" s="493">
        <f>AB300*地域経済性分析・初期条件!$K$30</f>
        <v>0</v>
      </c>
      <c r="AC308" s="493">
        <f>AC300*地域経済性分析・初期条件!$K$30</f>
        <v>0</v>
      </c>
      <c r="AD308" s="493">
        <f>AD300*地域経済性分析・初期条件!$K$30</f>
        <v>0</v>
      </c>
      <c r="AE308" s="493">
        <f>AE300*地域経済性分析・初期条件!$K$30</f>
        <v>0</v>
      </c>
      <c r="AF308" s="493">
        <f>AF300*地域経済性分析・初期条件!$K$30</f>
        <v>0</v>
      </c>
      <c r="AG308" s="493">
        <f>AG300*地域経済性分析・初期条件!$K$30</f>
        <v>0</v>
      </c>
      <c r="AH308" s="493">
        <f>AH300*地域経済性分析・初期条件!$K$30</f>
        <v>0</v>
      </c>
      <c r="AI308" s="535">
        <f t="shared" si="286"/>
        <v>0</v>
      </c>
      <c r="AJ308" s="535">
        <f t="shared" si="287"/>
        <v>0</v>
      </c>
      <c r="AK308" s="497">
        <f t="shared" si="288"/>
        <v>0</v>
      </c>
    </row>
    <row r="309" spans="1:37" ht="11.5" x14ac:dyDescent="0.25">
      <c r="A309" s="533" t="str">
        <f>A299&amp;B309</f>
        <v>0従業員の可処分所得（二次以降）</v>
      </c>
      <c r="B309" s="425" t="s">
        <v>561</v>
      </c>
      <c r="C309" s="449" t="s">
        <v>33</v>
      </c>
      <c r="D309" s="493">
        <f>D300*地域経済性分析・初期条件!$L$30</f>
        <v>0</v>
      </c>
      <c r="E309" s="493">
        <f>E300*地域経済性分析・初期条件!$L$30</f>
        <v>0</v>
      </c>
      <c r="F309" s="493">
        <f>F300*地域経済性分析・初期条件!$L$30</f>
        <v>0</v>
      </c>
      <c r="G309" s="493">
        <f>G300*地域経済性分析・初期条件!$L$30</f>
        <v>0</v>
      </c>
      <c r="H309" s="493">
        <f>H300*地域経済性分析・初期条件!$L$30</f>
        <v>0</v>
      </c>
      <c r="I309" s="493">
        <f>I300*地域経済性分析・初期条件!$L$30</f>
        <v>0</v>
      </c>
      <c r="J309" s="493">
        <f>J300*地域経済性分析・初期条件!$L$30</f>
        <v>0</v>
      </c>
      <c r="K309" s="493">
        <f>K300*地域経済性分析・初期条件!$L$30</f>
        <v>0</v>
      </c>
      <c r="L309" s="493">
        <f>L300*地域経済性分析・初期条件!$L$30</f>
        <v>0</v>
      </c>
      <c r="M309" s="493">
        <f>M300*地域経済性分析・初期条件!$L$30</f>
        <v>0</v>
      </c>
      <c r="N309" s="493">
        <f>N300*地域経済性分析・初期条件!$L$30</f>
        <v>0</v>
      </c>
      <c r="O309" s="493">
        <f>O300*地域経済性分析・初期条件!$L$30</f>
        <v>0</v>
      </c>
      <c r="P309" s="493">
        <f>P300*地域経済性分析・初期条件!$L$30</f>
        <v>0</v>
      </c>
      <c r="Q309" s="493">
        <f>Q300*地域経済性分析・初期条件!$L$30</f>
        <v>0</v>
      </c>
      <c r="R309" s="493">
        <f>R300*地域経済性分析・初期条件!$L$30</f>
        <v>0</v>
      </c>
      <c r="S309" s="493">
        <f>S300*地域経済性分析・初期条件!$L$30</f>
        <v>0</v>
      </c>
      <c r="T309" s="493">
        <f>T300*地域経済性分析・初期条件!$L$30</f>
        <v>0</v>
      </c>
      <c r="U309" s="493">
        <f>U300*地域経済性分析・初期条件!$L$30</f>
        <v>0</v>
      </c>
      <c r="V309" s="493">
        <f>V300*地域経済性分析・初期条件!$L$30</f>
        <v>0</v>
      </c>
      <c r="W309" s="493">
        <f>W300*地域経済性分析・初期条件!$L$30</f>
        <v>0</v>
      </c>
      <c r="X309" s="493">
        <f>X300*地域経済性分析・初期条件!$L$30</f>
        <v>0</v>
      </c>
      <c r="Y309" s="493">
        <f>Y300*地域経済性分析・初期条件!$L$30</f>
        <v>0</v>
      </c>
      <c r="Z309" s="493">
        <f>Z300*地域経済性分析・初期条件!$L$30</f>
        <v>0</v>
      </c>
      <c r="AA309" s="493">
        <f>AA300*地域経済性分析・初期条件!$L$30</f>
        <v>0</v>
      </c>
      <c r="AB309" s="493">
        <f>AB300*地域経済性分析・初期条件!$L$30</f>
        <v>0</v>
      </c>
      <c r="AC309" s="493">
        <f>AC300*地域経済性分析・初期条件!$L$30</f>
        <v>0</v>
      </c>
      <c r="AD309" s="493">
        <f>AD300*地域経済性分析・初期条件!$L$30</f>
        <v>0</v>
      </c>
      <c r="AE309" s="493">
        <f>AE300*地域経済性分析・初期条件!$L$30</f>
        <v>0</v>
      </c>
      <c r="AF309" s="493">
        <f>AF300*地域経済性分析・初期条件!$L$30</f>
        <v>0</v>
      </c>
      <c r="AG309" s="493">
        <f>AG300*地域経済性分析・初期条件!$L$30</f>
        <v>0</v>
      </c>
      <c r="AH309" s="493">
        <f>AH300*地域経済性分析・初期条件!$L$30</f>
        <v>0</v>
      </c>
      <c r="AI309" s="535">
        <f>SUM(D309:N309)</f>
        <v>0</v>
      </c>
      <c r="AJ309" s="535">
        <f t="shared" si="287"/>
        <v>0</v>
      </c>
      <c r="AK309" s="497">
        <f t="shared" si="288"/>
        <v>0</v>
      </c>
    </row>
    <row r="310" spans="1:37" ht="11.5" x14ac:dyDescent="0.25">
      <c r="A310" s="533" t="str">
        <f>A299&amp;B310</f>
        <v>0企業の税引後利益（二次以降）</v>
      </c>
      <c r="B310" s="425" t="s">
        <v>562</v>
      </c>
      <c r="C310" s="449" t="s">
        <v>33</v>
      </c>
      <c r="D310" s="493">
        <f>D300*地域経済性分析・初期条件!$M$30</f>
        <v>0</v>
      </c>
      <c r="E310" s="493">
        <f>E300*地域経済性分析・初期条件!$M$30</f>
        <v>0</v>
      </c>
      <c r="F310" s="493">
        <f>F300*地域経済性分析・初期条件!$M$30</f>
        <v>0</v>
      </c>
      <c r="G310" s="493">
        <f>G300*地域経済性分析・初期条件!$M$30</f>
        <v>0</v>
      </c>
      <c r="H310" s="493">
        <f>H300*地域経済性分析・初期条件!$M$30</f>
        <v>0</v>
      </c>
      <c r="I310" s="493">
        <f>I300*地域経済性分析・初期条件!$M$30</f>
        <v>0</v>
      </c>
      <c r="J310" s="493">
        <f>J300*地域経済性分析・初期条件!$M$30</f>
        <v>0</v>
      </c>
      <c r="K310" s="493">
        <f>K300*地域経済性分析・初期条件!$M$30</f>
        <v>0</v>
      </c>
      <c r="L310" s="493">
        <f>L300*地域経済性分析・初期条件!$M$30</f>
        <v>0</v>
      </c>
      <c r="M310" s="493">
        <f>M300*地域経済性分析・初期条件!$M$30</f>
        <v>0</v>
      </c>
      <c r="N310" s="493">
        <f>N300*地域経済性分析・初期条件!$M$30</f>
        <v>0</v>
      </c>
      <c r="O310" s="493">
        <f>O300*地域経済性分析・初期条件!$M$30</f>
        <v>0</v>
      </c>
      <c r="P310" s="493">
        <f>P300*地域経済性分析・初期条件!$M$30</f>
        <v>0</v>
      </c>
      <c r="Q310" s="493">
        <f>Q300*地域経済性分析・初期条件!$M$30</f>
        <v>0</v>
      </c>
      <c r="R310" s="493">
        <f>R300*地域経済性分析・初期条件!$M$30</f>
        <v>0</v>
      </c>
      <c r="S310" s="493">
        <f>S300*地域経済性分析・初期条件!$M$30</f>
        <v>0</v>
      </c>
      <c r="T310" s="493">
        <f>T300*地域経済性分析・初期条件!$M$30</f>
        <v>0</v>
      </c>
      <c r="U310" s="493">
        <f>U300*地域経済性分析・初期条件!$M$30</f>
        <v>0</v>
      </c>
      <c r="V310" s="493">
        <f>V300*地域経済性分析・初期条件!$M$30</f>
        <v>0</v>
      </c>
      <c r="W310" s="493">
        <f>W300*地域経済性分析・初期条件!$M$30</f>
        <v>0</v>
      </c>
      <c r="X310" s="493">
        <f>X300*地域経済性分析・初期条件!$M$30</f>
        <v>0</v>
      </c>
      <c r="Y310" s="493">
        <f>Y300*地域経済性分析・初期条件!$M$30</f>
        <v>0</v>
      </c>
      <c r="Z310" s="493">
        <f>Z300*地域経済性分析・初期条件!$M$30</f>
        <v>0</v>
      </c>
      <c r="AA310" s="493">
        <f>AA300*地域経済性分析・初期条件!$M$30</f>
        <v>0</v>
      </c>
      <c r="AB310" s="493">
        <f>AB300*地域経済性分析・初期条件!$M$30</f>
        <v>0</v>
      </c>
      <c r="AC310" s="493">
        <f>AC300*地域経済性分析・初期条件!$M$30</f>
        <v>0</v>
      </c>
      <c r="AD310" s="493">
        <f>AD300*地域経済性分析・初期条件!$M$30</f>
        <v>0</v>
      </c>
      <c r="AE310" s="493">
        <f>AE300*地域経済性分析・初期条件!$M$30</f>
        <v>0</v>
      </c>
      <c r="AF310" s="493">
        <f>AF300*地域経済性分析・初期条件!$M$30</f>
        <v>0</v>
      </c>
      <c r="AG310" s="493">
        <f>AG300*地域経済性分析・初期条件!$M$30</f>
        <v>0</v>
      </c>
      <c r="AH310" s="493">
        <f>AH300*地域経済性分析・初期条件!$M$30</f>
        <v>0</v>
      </c>
      <c r="AI310" s="535">
        <f>SUM(D310:N310)</f>
        <v>0</v>
      </c>
      <c r="AJ310" s="535">
        <f t="shared" si="287"/>
        <v>0</v>
      </c>
      <c r="AK310" s="497">
        <f t="shared" si="288"/>
        <v>0</v>
      </c>
    </row>
    <row r="311" spans="1:37" ht="11.5" x14ac:dyDescent="0.25">
      <c r="A311" s="533" t="str">
        <f>A299&amp;B311</f>
        <v>0都道府県税収（二次以降）</v>
      </c>
      <c r="B311" s="425" t="s">
        <v>563</v>
      </c>
      <c r="C311" s="449" t="s">
        <v>33</v>
      </c>
      <c r="D311" s="493">
        <f>D300*地域経済性分析・初期条件!$N$30</f>
        <v>0</v>
      </c>
      <c r="E311" s="493">
        <f>E300*地域経済性分析・初期条件!$N$30</f>
        <v>0</v>
      </c>
      <c r="F311" s="493">
        <f>F300*地域経済性分析・初期条件!$N$30</f>
        <v>0</v>
      </c>
      <c r="G311" s="493">
        <f>G300*地域経済性分析・初期条件!$N$30</f>
        <v>0</v>
      </c>
      <c r="H311" s="493">
        <f>H300*地域経済性分析・初期条件!$N$30</f>
        <v>0</v>
      </c>
      <c r="I311" s="493">
        <f>I300*地域経済性分析・初期条件!$N$30</f>
        <v>0</v>
      </c>
      <c r="J311" s="493">
        <f>J300*地域経済性分析・初期条件!$N$30</f>
        <v>0</v>
      </c>
      <c r="K311" s="493">
        <f>K300*地域経済性分析・初期条件!$N$30</f>
        <v>0</v>
      </c>
      <c r="L311" s="493">
        <f>L300*地域経済性分析・初期条件!$N$30</f>
        <v>0</v>
      </c>
      <c r="M311" s="493">
        <f>M300*地域経済性分析・初期条件!$N$30</f>
        <v>0</v>
      </c>
      <c r="N311" s="493">
        <f>N300*地域経済性分析・初期条件!$N$30</f>
        <v>0</v>
      </c>
      <c r="O311" s="493">
        <f>O300*地域経済性分析・初期条件!$N$30</f>
        <v>0</v>
      </c>
      <c r="P311" s="493">
        <f>P300*地域経済性分析・初期条件!$N$30</f>
        <v>0</v>
      </c>
      <c r="Q311" s="493">
        <f>Q300*地域経済性分析・初期条件!$N$30</f>
        <v>0</v>
      </c>
      <c r="R311" s="493">
        <f>R300*地域経済性分析・初期条件!$N$30</f>
        <v>0</v>
      </c>
      <c r="S311" s="493">
        <f>S300*地域経済性分析・初期条件!$N$30</f>
        <v>0</v>
      </c>
      <c r="T311" s="493">
        <f>T300*地域経済性分析・初期条件!$N$30</f>
        <v>0</v>
      </c>
      <c r="U311" s="493">
        <f>U300*地域経済性分析・初期条件!$N$30</f>
        <v>0</v>
      </c>
      <c r="V311" s="493">
        <f>V300*地域経済性分析・初期条件!$N$30</f>
        <v>0</v>
      </c>
      <c r="W311" s="493">
        <f>W300*地域経済性分析・初期条件!$N$30</f>
        <v>0</v>
      </c>
      <c r="X311" s="493">
        <f>X300*地域経済性分析・初期条件!$N$30</f>
        <v>0</v>
      </c>
      <c r="Y311" s="493">
        <f>Y300*地域経済性分析・初期条件!$N$30</f>
        <v>0</v>
      </c>
      <c r="Z311" s="493">
        <f>Z300*地域経済性分析・初期条件!$N$30</f>
        <v>0</v>
      </c>
      <c r="AA311" s="493">
        <f>AA300*地域経済性分析・初期条件!$N$30</f>
        <v>0</v>
      </c>
      <c r="AB311" s="493">
        <f>AB300*地域経済性分析・初期条件!$N$30</f>
        <v>0</v>
      </c>
      <c r="AC311" s="493">
        <f>AC300*地域経済性分析・初期条件!$N$30</f>
        <v>0</v>
      </c>
      <c r="AD311" s="493">
        <f>AD300*地域経済性分析・初期条件!$N$30</f>
        <v>0</v>
      </c>
      <c r="AE311" s="493">
        <f>AE300*地域経済性分析・初期条件!$N$30</f>
        <v>0</v>
      </c>
      <c r="AF311" s="493">
        <f>AF300*地域経済性分析・初期条件!$N$30</f>
        <v>0</v>
      </c>
      <c r="AG311" s="493">
        <f>AG300*地域経済性分析・初期条件!$N$30</f>
        <v>0</v>
      </c>
      <c r="AH311" s="493">
        <f>AH300*地域経済性分析・初期条件!$N$30</f>
        <v>0</v>
      </c>
      <c r="AI311" s="535">
        <f>SUM(D311:N311)</f>
        <v>0</v>
      </c>
      <c r="AJ311" s="535">
        <f t="shared" si="287"/>
        <v>0</v>
      </c>
      <c r="AK311" s="497">
        <f t="shared" si="288"/>
        <v>0</v>
      </c>
    </row>
    <row r="312" spans="1:37" ht="11.5" x14ac:dyDescent="0.25">
      <c r="A312" s="533" t="str">
        <f>A299&amp;B312</f>
        <v>0市町村税収（二次以降）</v>
      </c>
      <c r="B312" s="425" t="s">
        <v>564</v>
      </c>
      <c r="C312" s="449" t="s">
        <v>33</v>
      </c>
      <c r="D312" s="493">
        <f>D300*地域経済性分析・初期条件!$O$30</f>
        <v>0</v>
      </c>
      <c r="E312" s="493">
        <f>E300*地域経済性分析・初期条件!$O$30</f>
        <v>0</v>
      </c>
      <c r="F312" s="493">
        <f>F300*地域経済性分析・初期条件!$O$30</f>
        <v>0</v>
      </c>
      <c r="G312" s="493">
        <f>G300*地域経済性分析・初期条件!$O$30</f>
        <v>0</v>
      </c>
      <c r="H312" s="493">
        <f>H300*地域経済性分析・初期条件!$O$30</f>
        <v>0</v>
      </c>
      <c r="I312" s="493">
        <f>I300*地域経済性分析・初期条件!$O$30</f>
        <v>0</v>
      </c>
      <c r="J312" s="493">
        <f>J300*地域経済性分析・初期条件!$O$30</f>
        <v>0</v>
      </c>
      <c r="K312" s="493">
        <f>K300*地域経済性分析・初期条件!$O$30</f>
        <v>0</v>
      </c>
      <c r="L312" s="493">
        <f>L300*地域経済性分析・初期条件!$O$30</f>
        <v>0</v>
      </c>
      <c r="M312" s="493">
        <f>M300*地域経済性分析・初期条件!$O$30</f>
        <v>0</v>
      </c>
      <c r="N312" s="493">
        <f>N300*地域経済性分析・初期条件!$O$30</f>
        <v>0</v>
      </c>
      <c r="O312" s="493">
        <f>O300*地域経済性分析・初期条件!$O$30</f>
        <v>0</v>
      </c>
      <c r="P312" s="493">
        <f>P300*地域経済性分析・初期条件!$O$30</f>
        <v>0</v>
      </c>
      <c r="Q312" s="493">
        <f>Q300*地域経済性分析・初期条件!$O$30</f>
        <v>0</v>
      </c>
      <c r="R312" s="493">
        <f>R300*地域経済性分析・初期条件!$O$30</f>
        <v>0</v>
      </c>
      <c r="S312" s="493">
        <f>S300*地域経済性分析・初期条件!$O$30</f>
        <v>0</v>
      </c>
      <c r="T312" s="493">
        <f>T300*地域経済性分析・初期条件!$O$30</f>
        <v>0</v>
      </c>
      <c r="U312" s="493">
        <f>U300*地域経済性分析・初期条件!$O$30</f>
        <v>0</v>
      </c>
      <c r="V312" s="493">
        <f>V300*地域経済性分析・初期条件!$O$30</f>
        <v>0</v>
      </c>
      <c r="W312" s="493">
        <f>W300*地域経済性分析・初期条件!$O$30</f>
        <v>0</v>
      </c>
      <c r="X312" s="493">
        <f>X300*地域経済性分析・初期条件!$O$30</f>
        <v>0</v>
      </c>
      <c r="Y312" s="493">
        <f>Y300*地域経済性分析・初期条件!$O$30</f>
        <v>0</v>
      </c>
      <c r="Z312" s="493">
        <f>Z300*地域経済性分析・初期条件!$O$30</f>
        <v>0</v>
      </c>
      <c r="AA312" s="493">
        <f>AA300*地域経済性分析・初期条件!$O$30</f>
        <v>0</v>
      </c>
      <c r="AB312" s="493">
        <f>AB300*地域経済性分析・初期条件!$O$30</f>
        <v>0</v>
      </c>
      <c r="AC312" s="493">
        <f>AC300*地域経済性分析・初期条件!$O$30</f>
        <v>0</v>
      </c>
      <c r="AD312" s="493">
        <f>AD300*地域経済性分析・初期条件!$O$30</f>
        <v>0</v>
      </c>
      <c r="AE312" s="493">
        <f>AE300*地域経済性分析・初期条件!$O$30</f>
        <v>0</v>
      </c>
      <c r="AF312" s="493">
        <f>AF300*地域経済性分析・初期条件!$O$30</f>
        <v>0</v>
      </c>
      <c r="AG312" s="493">
        <f>AG300*地域経済性分析・初期条件!$O$30</f>
        <v>0</v>
      </c>
      <c r="AH312" s="493">
        <f>AH300*地域経済性分析・初期条件!$O$30</f>
        <v>0</v>
      </c>
      <c r="AI312" s="535">
        <f>SUM(D312:N312)</f>
        <v>0</v>
      </c>
      <c r="AJ312" s="535">
        <f t="shared" si="287"/>
        <v>0</v>
      </c>
      <c r="AK312" s="497">
        <f t="shared" si="288"/>
        <v>0</v>
      </c>
    </row>
    <row r="313" spans="1:37" ht="11.5" x14ac:dyDescent="0.25">
      <c r="A313" s="488">
        <f>地域経済性分析・初期条件!$G$31</f>
        <v>0</v>
      </c>
      <c r="C313" s="449"/>
      <c r="D313" s="493"/>
      <c r="E313" s="493"/>
      <c r="F313" s="463"/>
      <c r="G313" s="463"/>
      <c r="H313" s="463"/>
      <c r="I313" s="463"/>
      <c r="J313" s="463"/>
      <c r="K313" s="463"/>
      <c r="L313" s="463"/>
      <c r="M313" s="463"/>
      <c r="N313" s="463"/>
      <c r="O313" s="463"/>
      <c r="P313" s="463"/>
      <c r="Q313" s="463"/>
      <c r="R313" s="463"/>
      <c r="S313" s="463"/>
      <c r="T313" s="463"/>
      <c r="U313" s="463"/>
      <c r="V313" s="463"/>
      <c r="W313" s="463"/>
      <c r="X313" s="463"/>
      <c r="Y313" s="463"/>
      <c r="Z313" s="463"/>
      <c r="AA313" s="463"/>
      <c r="AB313" s="463"/>
      <c r="AC313" s="463"/>
      <c r="AD313" s="463"/>
      <c r="AE313" s="463"/>
      <c r="AF313" s="463"/>
      <c r="AG313" s="463"/>
      <c r="AH313" s="463"/>
      <c r="AI313" s="535"/>
      <c r="AJ313" s="535"/>
      <c r="AK313" s="497"/>
    </row>
    <row r="314" spans="1:37" ht="11.5" x14ac:dyDescent="0.25">
      <c r="A314" s="533" t="str">
        <f>A313&amp;B314</f>
        <v>0売上（税別）</v>
      </c>
      <c r="B314" s="425" t="s">
        <v>1166</v>
      </c>
      <c r="C314" s="448" t="s">
        <v>33</v>
      </c>
      <c r="D314" s="493">
        <f>D284*地域経済性分析・初期条件!$F$31</f>
        <v>0</v>
      </c>
      <c r="E314" s="493">
        <f>E284*地域経済性分析・初期条件!$F$31</f>
        <v>0</v>
      </c>
      <c r="F314" s="493">
        <f>F284*地域経済性分析・初期条件!$F$31</f>
        <v>0</v>
      </c>
      <c r="G314" s="493">
        <f>G284*地域経済性分析・初期条件!$F$31</f>
        <v>0</v>
      </c>
      <c r="H314" s="493">
        <f>H284*地域経済性分析・初期条件!$F$31</f>
        <v>0</v>
      </c>
      <c r="I314" s="493">
        <f>I284*地域経済性分析・初期条件!$F$31</f>
        <v>0</v>
      </c>
      <c r="J314" s="493">
        <f>J284*地域経済性分析・初期条件!$F$31</f>
        <v>0</v>
      </c>
      <c r="K314" s="493">
        <f>K284*地域経済性分析・初期条件!$F$31</f>
        <v>0</v>
      </c>
      <c r="L314" s="493">
        <f>L284*地域経済性分析・初期条件!$F$31</f>
        <v>0</v>
      </c>
      <c r="M314" s="493">
        <f>M284*地域経済性分析・初期条件!$F$31</f>
        <v>0</v>
      </c>
      <c r="N314" s="493">
        <f>N284*地域経済性分析・初期条件!$F$31</f>
        <v>0</v>
      </c>
      <c r="O314" s="493">
        <f>O284*地域経済性分析・初期条件!$F$31</f>
        <v>0</v>
      </c>
      <c r="P314" s="493">
        <f>P284*地域経済性分析・初期条件!$F$31</f>
        <v>0</v>
      </c>
      <c r="Q314" s="493">
        <f>Q284*地域経済性分析・初期条件!$F$31</f>
        <v>0</v>
      </c>
      <c r="R314" s="493">
        <f>R284*地域経済性分析・初期条件!$F$31</f>
        <v>0</v>
      </c>
      <c r="S314" s="493">
        <f>S284*地域経済性分析・初期条件!$F$31</f>
        <v>0</v>
      </c>
      <c r="T314" s="493">
        <f>T284*地域経済性分析・初期条件!$F$31</f>
        <v>0</v>
      </c>
      <c r="U314" s="493">
        <f>U284*地域経済性分析・初期条件!$F$31</f>
        <v>0</v>
      </c>
      <c r="V314" s="493">
        <f>V284*地域経済性分析・初期条件!$F$31</f>
        <v>0</v>
      </c>
      <c r="W314" s="493">
        <f>W284*地域経済性分析・初期条件!$F$31</f>
        <v>0</v>
      </c>
      <c r="X314" s="493">
        <f>X284*地域経済性分析・初期条件!$F$31</f>
        <v>0</v>
      </c>
      <c r="Y314" s="493">
        <f>Y284*地域経済性分析・初期条件!$F$31</f>
        <v>0</v>
      </c>
      <c r="Z314" s="493">
        <f>Z284*地域経済性分析・初期条件!$F$31</f>
        <v>0</v>
      </c>
      <c r="AA314" s="493">
        <f>AA284*地域経済性分析・初期条件!$F$31</f>
        <v>0</v>
      </c>
      <c r="AB314" s="493">
        <f>AB284*地域経済性分析・初期条件!$F$31</f>
        <v>0</v>
      </c>
      <c r="AC314" s="493">
        <f>AC284*地域経済性分析・初期条件!$F$31</f>
        <v>0</v>
      </c>
      <c r="AD314" s="493">
        <f>AD284*地域経済性分析・初期条件!$F$31</f>
        <v>0</v>
      </c>
      <c r="AE314" s="493">
        <f>AE284*地域経済性分析・初期条件!$F$31</f>
        <v>0</v>
      </c>
      <c r="AF314" s="493">
        <f>AF284*地域経済性分析・初期条件!$F$31</f>
        <v>0</v>
      </c>
      <c r="AG314" s="493">
        <f>AG284*地域経済性分析・初期条件!$F$31</f>
        <v>0</v>
      </c>
      <c r="AH314" s="493">
        <f>AH284*地域経済性分析・初期条件!$F$31</f>
        <v>0</v>
      </c>
      <c r="AI314" s="535">
        <f t="shared" ref="AI314" si="289">SUM(D314:N314)</f>
        <v>0</v>
      </c>
      <c r="AJ314" s="535">
        <f>SUM(D314:X314)</f>
        <v>0</v>
      </c>
      <c r="AK314" s="497">
        <f>SUM(D314:AH314)</f>
        <v>0</v>
      </c>
    </row>
    <row r="315" spans="1:37" ht="11.5" x14ac:dyDescent="0.25">
      <c r="A315" s="533" t="str">
        <f>A313&amp;B315</f>
        <v>0消費税（都道府県）</v>
      </c>
      <c r="B315" s="425" t="s">
        <v>270</v>
      </c>
      <c r="C315" s="448" t="s">
        <v>33</v>
      </c>
      <c r="D315" s="493">
        <f>D314*波及効果シート!$D$72</f>
        <v>0</v>
      </c>
      <c r="E315" s="493">
        <f>E314*波及効果シート!$D$72</f>
        <v>0</v>
      </c>
      <c r="F315" s="493">
        <f>F314*波及効果シート!$D$72</f>
        <v>0</v>
      </c>
      <c r="G315" s="493">
        <f>G314*波及効果シート!$D$72</f>
        <v>0</v>
      </c>
      <c r="H315" s="493">
        <f>H314*波及効果シート!$D$72</f>
        <v>0</v>
      </c>
      <c r="I315" s="493">
        <f>I314*波及効果シート!$D$72</f>
        <v>0</v>
      </c>
      <c r="J315" s="493">
        <f>J314*波及効果シート!$D$72</f>
        <v>0</v>
      </c>
      <c r="K315" s="493">
        <f>K314*波及効果シート!$D$72</f>
        <v>0</v>
      </c>
      <c r="L315" s="493">
        <f>L314*波及効果シート!$D$72</f>
        <v>0</v>
      </c>
      <c r="M315" s="493">
        <f>M314*波及効果シート!$D$72</f>
        <v>0</v>
      </c>
      <c r="N315" s="493">
        <f>N314*波及効果シート!$D$72</f>
        <v>0</v>
      </c>
      <c r="O315" s="493">
        <f>O314*波及効果シート!$D$72</f>
        <v>0</v>
      </c>
      <c r="P315" s="493">
        <f>P314*波及効果シート!$D$72</f>
        <v>0</v>
      </c>
      <c r="Q315" s="493">
        <f>Q314*波及効果シート!$D$72</f>
        <v>0</v>
      </c>
      <c r="R315" s="493">
        <f>R314*波及効果シート!$D$72</f>
        <v>0</v>
      </c>
      <c r="S315" s="493">
        <f>S314*波及効果シート!$D$72</f>
        <v>0</v>
      </c>
      <c r="T315" s="493">
        <f>T314*波及効果シート!$D$72</f>
        <v>0</v>
      </c>
      <c r="U315" s="493">
        <f>U314*波及効果シート!$D$72</f>
        <v>0</v>
      </c>
      <c r="V315" s="493">
        <f>V314*波及効果シート!$D$72</f>
        <v>0</v>
      </c>
      <c r="W315" s="493">
        <f>W314*波及効果シート!$D$72</f>
        <v>0</v>
      </c>
      <c r="X315" s="493">
        <f>X314*波及効果シート!$D$72</f>
        <v>0</v>
      </c>
      <c r="Y315" s="493">
        <f>Y314*波及効果シート!$D$72</f>
        <v>0</v>
      </c>
      <c r="Z315" s="493">
        <f>Z314*波及効果シート!$D$72</f>
        <v>0</v>
      </c>
      <c r="AA315" s="493">
        <f>AA314*波及効果シート!$D$72</f>
        <v>0</v>
      </c>
      <c r="AB315" s="493">
        <f>AB314*波及効果シート!$D$72</f>
        <v>0</v>
      </c>
      <c r="AC315" s="493">
        <f>AC314*波及効果シート!$D$72</f>
        <v>0</v>
      </c>
      <c r="AD315" s="493">
        <f>AD314*波及効果シート!$D$72</f>
        <v>0</v>
      </c>
      <c r="AE315" s="493">
        <f>AE314*波及効果シート!$D$72</f>
        <v>0</v>
      </c>
      <c r="AF315" s="493">
        <f>AF314*波及効果シート!$D$72</f>
        <v>0</v>
      </c>
      <c r="AG315" s="493">
        <f>AG314*波及効果シート!$D$72</f>
        <v>0</v>
      </c>
      <c r="AH315" s="493">
        <f>AH314*波及効果シート!$D$72</f>
        <v>0</v>
      </c>
      <c r="AI315" s="535">
        <f t="shared" ref="AI315:AI316" si="290">SUM(D315:N315)</f>
        <v>0</v>
      </c>
      <c r="AJ315" s="535">
        <f t="shared" ref="AJ315:AJ316" si="291">SUM(D315:X315)</f>
        <v>0</v>
      </c>
      <c r="AK315" s="497">
        <f t="shared" ref="AK315:AK316" si="292">SUM(D315:AH315)</f>
        <v>0</v>
      </c>
    </row>
    <row r="316" spans="1:37" ht="11.5" x14ac:dyDescent="0.25">
      <c r="A316" s="533" t="str">
        <f>A313&amp;B316</f>
        <v>0消費税（市町村）</v>
      </c>
      <c r="B316" s="425" t="s">
        <v>1156</v>
      </c>
      <c r="C316" s="449" t="s">
        <v>33</v>
      </c>
      <c r="D316" s="493">
        <f>D314*波及効果シート!$D$74</f>
        <v>0</v>
      </c>
      <c r="E316" s="493">
        <f>E314*波及効果シート!$D$74</f>
        <v>0</v>
      </c>
      <c r="F316" s="493">
        <f>F314*波及効果シート!$D$74</f>
        <v>0</v>
      </c>
      <c r="G316" s="493">
        <f>G314*波及効果シート!$D$74</f>
        <v>0</v>
      </c>
      <c r="H316" s="493">
        <f>H314*波及効果シート!$D$74</f>
        <v>0</v>
      </c>
      <c r="I316" s="493">
        <f>I314*波及効果シート!$D$74</f>
        <v>0</v>
      </c>
      <c r="J316" s="493">
        <f>J314*波及効果シート!$D$74</f>
        <v>0</v>
      </c>
      <c r="K316" s="493">
        <f>K314*波及効果シート!$D$74</f>
        <v>0</v>
      </c>
      <c r="L316" s="493">
        <f>L314*波及効果シート!$D$74</f>
        <v>0</v>
      </c>
      <c r="M316" s="493">
        <f>M314*波及効果シート!$D$74</f>
        <v>0</v>
      </c>
      <c r="N316" s="493">
        <f>N314*波及効果シート!$D$74</f>
        <v>0</v>
      </c>
      <c r="O316" s="493">
        <f>O314*波及効果シート!$D$74</f>
        <v>0</v>
      </c>
      <c r="P316" s="493">
        <f>P314*波及効果シート!$D$74</f>
        <v>0</v>
      </c>
      <c r="Q316" s="493">
        <f>Q314*波及効果シート!$D$74</f>
        <v>0</v>
      </c>
      <c r="R316" s="493">
        <f>R314*波及効果シート!$D$74</f>
        <v>0</v>
      </c>
      <c r="S316" s="493">
        <f>S314*波及効果シート!$D$74</f>
        <v>0</v>
      </c>
      <c r="T316" s="493">
        <f>T314*波及効果シート!$D$74</f>
        <v>0</v>
      </c>
      <c r="U316" s="493">
        <f>U314*波及効果シート!$D$74</f>
        <v>0</v>
      </c>
      <c r="V316" s="493">
        <f>V314*波及効果シート!$D$74</f>
        <v>0</v>
      </c>
      <c r="W316" s="493">
        <f>W314*波及効果シート!$D$74</f>
        <v>0</v>
      </c>
      <c r="X316" s="493">
        <f>X314*波及効果シート!$D$74</f>
        <v>0</v>
      </c>
      <c r="Y316" s="493">
        <f>Y314*波及効果シート!$D$74</f>
        <v>0</v>
      </c>
      <c r="Z316" s="493">
        <f>Z314*波及効果シート!$D$74</f>
        <v>0</v>
      </c>
      <c r="AA316" s="493">
        <f>AA314*波及効果シート!$D$74</f>
        <v>0</v>
      </c>
      <c r="AB316" s="493">
        <f>AB314*波及効果シート!$D$74</f>
        <v>0</v>
      </c>
      <c r="AC316" s="493">
        <f>AC314*波及効果シート!$D$74</f>
        <v>0</v>
      </c>
      <c r="AD316" s="493">
        <f>AD314*波及効果シート!$D$74</f>
        <v>0</v>
      </c>
      <c r="AE316" s="493">
        <f>AE314*波及効果シート!$D$74</f>
        <v>0</v>
      </c>
      <c r="AF316" s="493">
        <f>AF314*波及効果シート!$D$74</f>
        <v>0</v>
      </c>
      <c r="AG316" s="493">
        <f>AG314*波及効果シート!$D$74</f>
        <v>0</v>
      </c>
      <c r="AH316" s="493">
        <f>AH314*波及効果シート!$D$74</f>
        <v>0</v>
      </c>
      <c r="AI316" s="535">
        <f t="shared" si="290"/>
        <v>0</v>
      </c>
      <c r="AJ316" s="535">
        <f t="shared" si="291"/>
        <v>0</v>
      </c>
      <c r="AK316" s="497">
        <f t="shared" si="292"/>
        <v>0</v>
      </c>
    </row>
    <row r="317" spans="1:37" ht="11.5" x14ac:dyDescent="0.25">
      <c r="A317" s="533" t="str">
        <f>A313&amp;B317</f>
        <v>0所得税（国税）</v>
      </c>
      <c r="B317" s="425" t="s">
        <v>577</v>
      </c>
      <c r="C317" s="449" t="s">
        <v>33</v>
      </c>
      <c r="D317" s="493">
        <f>D314*地域経済性分析・初期条件!$P$31</f>
        <v>0</v>
      </c>
      <c r="E317" s="493">
        <f>E314*地域経済性分析・初期条件!$P$31</f>
        <v>0</v>
      </c>
      <c r="F317" s="493">
        <f>F314*地域経済性分析・初期条件!$P$31</f>
        <v>0</v>
      </c>
      <c r="G317" s="493">
        <f>G314*地域経済性分析・初期条件!$P$31</f>
        <v>0</v>
      </c>
      <c r="H317" s="493">
        <f>H314*地域経済性分析・初期条件!$P$31</f>
        <v>0</v>
      </c>
      <c r="I317" s="493">
        <f>I314*地域経済性分析・初期条件!$P$31</f>
        <v>0</v>
      </c>
      <c r="J317" s="493">
        <f>J314*地域経済性分析・初期条件!$P$31</f>
        <v>0</v>
      </c>
      <c r="K317" s="493">
        <f>K314*地域経済性分析・初期条件!$P$31</f>
        <v>0</v>
      </c>
      <c r="L317" s="493">
        <f>L314*地域経済性分析・初期条件!$P$31</f>
        <v>0</v>
      </c>
      <c r="M317" s="493">
        <f>M314*地域経済性分析・初期条件!$P$31</f>
        <v>0</v>
      </c>
      <c r="N317" s="493">
        <f>N314*地域経済性分析・初期条件!$P$31</f>
        <v>0</v>
      </c>
      <c r="O317" s="493">
        <f>O314*地域経済性分析・初期条件!$P$31</f>
        <v>0</v>
      </c>
      <c r="P317" s="493">
        <f>P314*地域経済性分析・初期条件!$P$31</f>
        <v>0</v>
      </c>
      <c r="Q317" s="493">
        <f>Q314*地域経済性分析・初期条件!$P$31</f>
        <v>0</v>
      </c>
      <c r="R317" s="493">
        <f>R314*地域経済性分析・初期条件!$P$31</f>
        <v>0</v>
      </c>
      <c r="S317" s="493">
        <f>S314*地域経済性分析・初期条件!$P$31</f>
        <v>0</v>
      </c>
      <c r="T317" s="493">
        <f>T314*地域経済性分析・初期条件!$P$31</f>
        <v>0</v>
      </c>
      <c r="U317" s="493">
        <f>U314*地域経済性分析・初期条件!$P$31</f>
        <v>0</v>
      </c>
      <c r="V317" s="493">
        <f>V314*地域経済性分析・初期条件!$P$31</f>
        <v>0</v>
      </c>
      <c r="W317" s="493">
        <f>W314*地域経済性分析・初期条件!$P$31</f>
        <v>0</v>
      </c>
      <c r="X317" s="493">
        <f>X314*地域経済性分析・初期条件!$P$31</f>
        <v>0</v>
      </c>
      <c r="Y317" s="493">
        <f>Y314*地域経済性分析・初期条件!$P$31</f>
        <v>0</v>
      </c>
      <c r="Z317" s="493">
        <f>Z314*地域経済性分析・初期条件!$P$31</f>
        <v>0</v>
      </c>
      <c r="AA317" s="493">
        <f>AA314*地域経済性分析・初期条件!$P$31</f>
        <v>0</v>
      </c>
      <c r="AB317" s="493">
        <f>AB314*地域経済性分析・初期条件!$P$31</f>
        <v>0</v>
      </c>
      <c r="AC317" s="493">
        <f>AC314*地域経済性分析・初期条件!$P$31</f>
        <v>0</v>
      </c>
      <c r="AD317" s="493">
        <f>AD314*地域経済性分析・初期条件!$P$31</f>
        <v>0</v>
      </c>
      <c r="AE317" s="493">
        <f>AE314*地域経済性分析・初期条件!$P$31</f>
        <v>0</v>
      </c>
      <c r="AF317" s="493">
        <f>AF314*地域経済性分析・初期条件!$P$31</f>
        <v>0</v>
      </c>
      <c r="AG317" s="493">
        <f>AG314*地域経済性分析・初期条件!$P$31</f>
        <v>0</v>
      </c>
      <c r="AH317" s="493">
        <f>AH314*地域経済性分析・初期条件!$P$31</f>
        <v>0</v>
      </c>
      <c r="AI317" s="535">
        <f t="shared" ref="AI317:AI322" si="293">SUM(D317:N317)</f>
        <v>0</v>
      </c>
      <c r="AJ317" s="535">
        <f>SUM(D317:X317)</f>
        <v>0</v>
      </c>
      <c r="AK317" s="497">
        <f>SUM(D317:AH317)</f>
        <v>0</v>
      </c>
    </row>
    <row r="318" spans="1:37" ht="11.5" x14ac:dyDescent="0.25">
      <c r="A318" s="533" t="str">
        <f>A313&amp;B318</f>
        <v>0法人税（国税）</v>
      </c>
      <c r="B318" s="425" t="s">
        <v>576</v>
      </c>
      <c r="C318" s="449" t="s">
        <v>33</v>
      </c>
      <c r="D318" s="493">
        <f>D314*地域経済性分析・初期条件!$Q$31</f>
        <v>0</v>
      </c>
      <c r="E318" s="493">
        <f>E314*地域経済性分析・初期条件!$Q$31</f>
        <v>0</v>
      </c>
      <c r="F318" s="493">
        <f>F314*地域経済性分析・初期条件!$Q$31</f>
        <v>0</v>
      </c>
      <c r="G318" s="493">
        <f>G314*地域経済性分析・初期条件!$Q$31</f>
        <v>0</v>
      </c>
      <c r="H318" s="493">
        <f>H314*地域経済性分析・初期条件!$Q$31</f>
        <v>0</v>
      </c>
      <c r="I318" s="493">
        <f>I314*地域経済性分析・初期条件!$Q$31</f>
        <v>0</v>
      </c>
      <c r="J318" s="493">
        <f>J314*地域経済性分析・初期条件!$Q$31</f>
        <v>0</v>
      </c>
      <c r="K318" s="493">
        <f>K314*地域経済性分析・初期条件!$Q$31</f>
        <v>0</v>
      </c>
      <c r="L318" s="493">
        <f>L314*地域経済性分析・初期条件!$Q$31</f>
        <v>0</v>
      </c>
      <c r="M318" s="493">
        <f>M314*地域経済性分析・初期条件!$Q$31</f>
        <v>0</v>
      </c>
      <c r="N318" s="493">
        <f>N314*地域経済性分析・初期条件!$Q$31</f>
        <v>0</v>
      </c>
      <c r="O318" s="493">
        <f>O314*地域経済性分析・初期条件!$Q$31</f>
        <v>0</v>
      </c>
      <c r="P318" s="493">
        <f>P314*地域経済性分析・初期条件!$Q$31</f>
        <v>0</v>
      </c>
      <c r="Q318" s="493">
        <f>Q314*地域経済性分析・初期条件!$Q$31</f>
        <v>0</v>
      </c>
      <c r="R318" s="493">
        <f>R314*地域経済性分析・初期条件!$Q$31</f>
        <v>0</v>
      </c>
      <c r="S318" s="493">
        <f>S314*地域経済性分析・初期条件!$Q$31</f>
        <v>0</v>
      </c>
      <c r="T318" s="493">
        <f>T314*地域経済性分析・初期条件!$Q$31</f>
        <v>0</v>
      </c>
      <c r="U318" s="493">
        <f>U314*地域経済性分析・初期条件!$Q$31</f>
        <v>0</v>
      </c>
      <c r="V318" s="493">
        <f>V314*地域経済性分析・初期条件!$Q$31</f>
        <v>0</v>
      </c>
      <c r="W318" s="493">
        <f>W314*地域経済性分析・初期条件!$Q$31</f>
        <v>0</v>
      </c>
      <c r="X318" s="493">
        <f>X314*地域経済性分析・初期条件!$Q$31</f>
        <v>0</v>
      </c>
      <c r="Y318" s="493">
        <f>Y314*地域経済性分析・初期条件!$Q$31</f>
        <v>0</v>
      </c>
      <c r="Z318" s="493">
        <f>Z314*地域経済性分析・初期条件!$Q$31</f>
        <v>0</v>
      </c>
      <c r="AA318" s="493">
        <f>AA314*地域経済性分析・初期条件!$Q$31</f>
        <v>0</v>
      </c>
      <c r="AB318" s="493">
        <f>AB314*地域経済性分析・初期条件!$Q$31</f>
        <v>0</v>
      </c>
      <c r="AC318" s="493">
        <f>AC314*地域経済性分析・初期条件!$Q$31</f>
        <v>0</v>
      </c>
      <c r="AD318" s="493">
        <f>AD314*地域経済性分析・初期条件!$Q$31</f>
        <v>0</v>
      </c>
      <c r="AE318" s="493">
        <f>AE314*地域経済性分析・初期条件!$Q$31</f>
        <v>0</v>
      </c>
      <c r="AF318" s="493">
        <f>AF314*地域経済性分析・初期条件!$Q$31</f>
        <v>0</v>
      </c>
      <c r="AG318" s="493">
        <f>AG314*地域経済性分析・初期条件!$Q$31</f>
        <v>0</v>
      </c>
      <c r="AH318" s="493">
        <f>AH314*地域経済性分析・初期条件!$Q$31</f>
        <v>0</v>
      </c>
      <c r="AI318" s="535">
        <f t="shared" si="293"/>
        <v>0</v>
      </c>
      <c r="AJ318" s="535">
        <f>SUM(D318:X318)</f>
        <v>0</v>
      </c>
      <c r="AK318" s="497">
        <f>SUM(D318:AH318)</f>
        <v>0</v>
      </c>
    </row>
    <row r="319" spans="1:37" ht="11.5" x14ac:dyDescent="0.25">
      <c r="A319" s="533" t="str">
        <f>A313&amp;B319</f>
        <v>0従業員の可処分所得（一次）</v>
      </c>
      <c r="B319" s="425" t="s">
        <v>556</v>
      </c>
      <c r="C319" s="448" t="s">
        <v>33</v>
      </c>
      <c r="D319" s="493">
        <f>D314*地域経済性分析・初期条件!$H$31</f>
        <v>0</v>
      </c>
      <c r="E319" s="493">
        <f>E314*地域経済性分析・初期条件!$H$31</f>
        <v>0</v>
      </c>
      <c r="F319" s="463">
        <f>F314*地域経済性分析・初期条件!$H$31</f>
        <v>0</v>
      </c>
      <c r="G319" s="463">
        <f>G314*地域経済性分析・初期条件!$H$31</f>
        <v>0</v>
      </c>
      <c r="H319" s="463">
        <f>H314*地域経済性分析・初期条件!$H$31</f>
        <v>0</v>
      </c>
      <c r="I319" s="463">
        <f>I314*地域経済性分析・初期条件!$H$31</f>
        <v>0</v>
      </c>
      <c r="J319" s="463">
        <f>J314*地域経済性分析・初期条件!$H$31</f>
        <v>0</v>
      </c>
      <c r="K319" s="463">
        <f>K314*地域経済性分析・初期条件!$H$31</f>
        <v>0</v>
      </c>
      <c r="L319" s="463">
        <f>L314*地域経済性分析・初期条件!$H$31</f>
        <v>0</v>
      </c>
      <c r="M319" s="463">
        <f>M314*地域経済性分析・初期条件!$H$31</f>
        <v>0</v>
      </c>
      <c r="N319" s="463">
        <f>N314*地域経済性分析・初期条件!$H$31</f>
        <v>0</v>
      </c>
      <c r="O319" s="463">
        <f>O314*地域経済性分析・初期条件!$H$31</f>
        <v>0</v>
      </c>
      <c r="P319" s="463">
        <f>P314*地域経済性分析・初期条件!$H$31</f>
        <v>0</v>
      </c>
      <c r="Q319" s="463">
        <f>Q314*地域経済性分析・初期条件!$H$31</f>
        <v>0</v>
      </c>
      <c r="R319" s="463">
        <f>R314*地域経済性分析・初期条件!$H$31</f>
        <v>0</v>
      </c>
      <c r="S319" s="463">
        <f>S314*地域経済性分析・初期条件!$H$31</f>
        <v>0</v>
      </c>
      <c r="T319" s="463">
        <f>T314*地域経済性分析・初期条件!$H$31</f>
        <v>0</v>
      </c>
      <c r="U319" s="463">
        <f>U314*地域経済性分析・初期条件!$H$31</f>
        <v>0</v>
      </c>
      <c r="V319" s="463">
        <f>V314*地域経済性分析・初期条件!$H$31</f>
        <v>0</v>
      </c>
      <c r="W319" s="463">
        <f>W314*地域経済性分析・初期条件!$H$31</f>
        <v>0</v>
      </c>
      <c r="X319" s="463">
        <f>X314*地域経済性分析・初期条件!$H$31</f>
        <v>0</v>
      </c>
      <c r="Y319" s="463">
        <f>Y314*地域経済性分析・初期条件!$H$31</f>
        <v>0</v>
      </c>
      <c r="Z319" s="463">
        <f>Z314*地域経済性分析・初期条件!$H$31</f>
        <v>0</v>
      </c>
      <c r="AA319" s="463">
        <f>AA314*地域経済性分析・初期条件!$H$31</f>
        <v>0</v>
      </c>
      <c r="AB319" s="463">
        <f>AB314*地域経済性分析・初期条件!$H$31</f>
        <v>0</v>
      </c>
      <c r="AC319" s="463">
        <f>AC314*地域経済性分析・初期条件!$H$31</f>
        <v>0</v>
      </c>
      <c r="AD319" s="463">
        <f>AD314*地域経済性分析・初期条件!$H$31</f>
        <v>0</v>
      </c>
      <c r="AE319" s="463">
        <f>AE314*地域経済性分析・初期条件!$H$31</f>
        <v>0</v>
      </c>
      <c r="AF319" s="463">
        <f>AF314*地域経済性分析・初期条件!$H$31</f>
        <v>0</v>
      </c>
      <c r="AG319" s="463">
        <f>AG314*地域経済性分析・初期条件!$H$31</f>
        <v>0</v>
      </c>
      <c r="AH319" s="463">
        <f>AH314*地域経済性分析・初期条件!$H$31</f>
        <v>0</v>
      </c>
      <c r="AI319" s="535">
        <f t="shared" si="293"/>
        <v>0</v>
      </c>
      <c r="AJ319" s="535">
        <f t="shared" ref="AJ319:AJ326" si="294">SUM(D319:X319)</f>
        <v>0</v>
      </c>
      <c r="AK319" s="497">
        <f t="shared" ref="AK319:AK326" si="295">SUM(D319:AH319)</f>
        <v>0</v>
      </c>
    </row>
    <row r="320" spans="1:37" ht="11.5" x14ac:dyDescent="0.25">
      <c r="A320" s="533" t="str">
        <f>A313&amp;B320</f>
        <v>0企業の税引後利益（一次）</v>
      </c>
      <c r="B320" s="425" t="s">
        <v>557</v>
      </c>
      <c r="C320" s="448" t="s">
        <v>33</v>
      </c>
      <c r="D320" s="493">
        <f>D314*地域経済性分析・初期条件!$I$31</f>
        <v>0</v>
      </c>
      <c r="E320" s="493">
        <f>E314*地域経済性分析・初期条件!$I$31</f>
        <v>0</v>
      </c>
      <c r="F320" s="463">
        <f>F314*地域経済性分析・初期条件!$I$31</f>
        <v>0</v>
      </c>
      <c r="G320" s="463">
        <f>G314*地域経済性分析・初期条件!$I$31</f>
        <v>0</v>
      </c>
      <c r="H320" s="463">
        <f>H314*地域経済性分析・初期条件!$I$31</f>
        <v>0</v>
      </c>
      <c r="I320" s="463">
        <f>I314*地域経済性分析・初期条件!$I$31</f>
        <v>0</v>
      </c>
      <c r="J320" s="463">
        <f>J314*地域経済性分析・初期条件!$I$31</f>
        <v>0</v>
      </c>
      <c r="K320" s="463">
        <f>K314*地域経済性分析・初期条件!$I$31</f>
        <v>0</v>
      </c>
      <c r="L320" s="463">
        <f>L314*地域経済性分析・初期条件!$I$31</f>
        <v>0</v>
      </c>
      <c r="M320" s="463">
        <f>M314*地域経済性分析・初期条件!$I$31</f>
        <v>0</v>
      </c>
      <c r="N320" s="463">
        <f>N314*地域経済性分析・初期条件!$I$31</f>
        <v>0</v>
      </c>
      <c r="O320" s="463">
        <f>O314*地域経済性分析・初期条件!$I$31</f>
        <v>0</v>
      </c>
      <c r="P320" s="463">
        <f>P314*地域経済性分析・初期条件!$I$31</f>
        <v>0</v>
      </c>
      <c r="Q320" s="463">
        <f>Q314*地域経済性分析・初期条件!$I$31</f>
        <v>0</v>
      </c>
      <c r="R320" s="463">
        <f>R314*地域経済性分析・初期条件!$I$31</f>
        <v>0</v>
      </c>
      <c r="S320" s="463">
        <f>S314*地域経済性分析・初期条件!$I$31</f>
        <v>0</v>
      </c>
      <c r="T320" s="463">
        <f>T314*地域経済性分析・初期条件!$I$31</f>
        <v>0</v>
      </c>
      <c r="U320" s="463">
        <f>U314*地域経済性分析・初期条件!$I$31</f>
        <v>0</v>
      </c>
      <c r="V320" s="463">
        <f>V314*地域経済性分析・初期条件!$I$31</f>
        <v>0</v>
      </c>
      <c r="W320" s="463">
        <f>W314*地域経済性分析・初期条件!$I$31</f>
        <v>0</v>
      </c>
      <c r="X320" s="463">
        <f>X314*地域経済性分析・初期条件!$I$31</f>
        <v>0</v>
      </c>
      <c r="Y320" s="463">
        <f>Y314*地域経済性分析・初期条件!$I$31</f>
        <v>0</v>
      </c>
      <c r="Z320" s="463">
        <f>Z314*地域経済性分析・初期条件!$I$31</f>
        <v>0</v>
      </c>
      <c r="AA320" s="463">
        <f>AA314*地域経済性分析・初期条件!$I$31</f>
        <v>0</v>
      </c>
      <c r="AB320" s="463">
        <f>AB314*地域経済性分析・初期条件!$I$31</f>
        <v>0</v>
      </c>
      <c r="AC320" s="463">
        <f>AC314*地域経済性分析・初期条件!$I$31</f>
        <v>0</v>
      </c>
      <c r="AD320" s="463">
        <f>AD314*地域経済性分析・初期条件!$I$31</f>
        <v>0</v>
      </c>
      <c r="AE320" s="463">
        <f>AE314*地域経済性分析・初期条件!$I$31</f>
        <v>0</v>
      </c>
      <c r="AF320" s="463">
        <f>AF314*地域経済性分析・初期条件!$I$31</f>
        <v>0</v>
      </c>
      <c r="AG320" s="463">
        <f>AG314*地域経済性分析・初期条件!$I$31</f>
        <v>0</v>
      </c>
      <c r="AH320" s="463">
        <f>AH314*地域経済性分析・初期条件!$I$31</f>
        <v>0</v>
      </c>
      <c r="AI320" s="535">
        <f t="shared" si="293"/>
        <v>0</v>
      </c>
      <c r="AJ320" s="535">
        <f t="shared" si="294"/>
        <v>0</v>
      </c>
      <c r="AK320" s="497">
        <f t="shared" si="295"/>
        <v>0</v>
      </c>
    </row>
    <row r="321" spans="1:37" ht="11.5" x14ac:dyDescent="0.25">
      <c r="A321" s="533" t="str">
        <f>A313&amp;B321</f>
        <v>0都道府県税収（一次）</v>
      </c>
      <c r="B321" s="425" t="s">
        <v>558</v>
      </c>
      <c r="C321" s="448" t="s">
        <v>33</v>
      </c>
      <c r="D321" s="493">
        <f>D314*地域経済性分析・初期条件!$J$31</f>
        <v>0</v>
      </c>
      <c r="E321" s="493">
        <f>E314*地域経済性分析・初期条件!$J$31</f>
        <v>0</v>
      </c>
      <c r="F321" s="463">
        <f>F314*地域経済性分析・初期条件!$J$31</f>
        <v>0</v>
      </c>
      <c r="G321" s="463">
        <f>G314*地域経済性分析・初期条件!$J$31</f>
        <v>0</v>
      </c>
      <c r="H321" s="463">
        <f>H314*地域経済性分析・初期条件!$J$31</f>
        <v>0</v>
      </c>
      <c r="I321" s="463">
        <f>I314*地域経済性分析・初期条件!$J$31</f>
        <v>0</v>
      </c>
      <c r="J321" s="463">
        <f>J314*地域経済性分析・初期条件!$J$31</f>
        <v>0</v>
      </c>
      <c r="K321" s="463">
        <f>K314*地域経済性分析・初期条件!$J$31</f>
        <v>0</v>
      </c>
      <c r="L321" s="463">
        <f>L314*地域経済性分析・初期条件!$J$31</f>
        <v>0</v>
      </c>
      <c r="M321" s="463">
        <f>M314*地域経済性分析・初期条件!$J$31</f>
        <v>0</v>
      </c>
      <c r="N321" s="463">
        <f>N314*地域経済性分析・初期条件!$J$31</f>
        <v>0</v>
      </c>
      <c r="O321" s="463">
        <f>O314*地域経済性分析・初期条件!$J$31</f>
        <v>0</v>
      </c>
      <c r="P321" s="463">
        <f>P314*地域経済性分析・初期条件!$J$31</f>
        <v>0</v>
      </c>
      <c r="Q321" s="463">
        <f>Q314*地域経済性分析・初期条件!$J$31</f>
        <v>0</v>
      </c>
      <c r="R321" s="463">
        <f>R314*地域経済性分析・初期条件!$J$31</f>
        <v>0</v>
      </c>
      <c r="S321" s="463">
        <f>S314*地域経済性分析・初期条件!$J$31</f>
        <v>0</v>
      </c>
      <c r="T321" s="463">
        <f>T314*地域経済性分析・初期条件!$J$31</f>
        <v>0</v>
      </c>
      <c r="U321" s="463">
        <f>U314*地域経済性分析・初期条件!$J$31</f>
        <v>0</v>
      </c>
      <c r="V321" s="463">
        <f>V314*地域経済性分析・初期条件!$J$31</f>
        <v>0</v>
      </c>
      <c r="W321" s="463">
        <f>W314*地域経済性分析・初期条件!$J$31</f>
        <v>0</v>
      </c>
      <c r="X321" s="463">
        <f>X314*地域経済性分析・初期条件!$J$31</f>
        <v>0</v>
      </c>
      <c r="Y321" s="463">
        <f>Y314*地域経済性分析・初期条件!$J$31</f>
        <v>0</v>
      </c>
      <c r="Z321" s="463">
        <f>Z314*地域経済性分析・初期条件!$J$31</f>
        <v>0</v>
      </c>
      <c r="AA321" s="463">
        <f>AA314*地域経済性分析・初期条件!$J$31</f>
        <v>0</v>
      </c>
      <c r="AB321" s="463">
        <f>AB314*地域経済性分析・初期条件!$J$31</f>
        <v>0</v>
      </c>
      <c r="AC321" s="463">
        <f>AC314*地域経済性分析・初期条件!$J$31</f>
        <v>0</v>
      </c>
      <c r="AD321" s="463">
        <f>AD314*地域経済性分析・初期条件!$J$31</f>
        <v>0</v>
      </c>
      <c r="AE321" s="463">
        <f>AE314*地域経済性分析・初期条件!$J$31</f>
        <v>0</v>
      </c>
      <c r="AF321" s="463">
        <f>AF314*地域経済性分析・初期条件!$J$31</f>
        <v>0</v>
      </c>
      <c r="AG321" s="463">
        <f>AG314*地域経済性分析・初期条件!$J$31</f>
        <v>0</v>
      </c>
      <c r="AH321" s="463">
        <f>AH314*地域経済性分析・初期条件!$J$31</f>
        <v>0</v>
      </c>
      <c r="AI321" s="535">
        <f t="shared" si="293"/>
        <v>0</v>
      </c>
      <c r="AJ321" s="535">
        <f t="shared" si="294"/>
        <v>0</v>
      </c>
      <c r="AK321" s="497">
        <f t="shared" si="295"/>
        <v>0</v>
      </c>
    </row>
    <row r="322" spans="1:37" ht="11.5" x14ac:dyDescent="0.25">
      <c r="A322" s="533" t="str">
        <f>A313&amp;B322</f>
        <v>0市町村税収（一次）</v>
      </c>
      <c r="B322" s="425" t="s">
        <v>559</v>
      </c>
      <c r="C322" s="449" t="s">
        <v>33</v>
      </c>
      <c r="D322" s="493">
        <f>D314*地域経済性分析・初期条件!$K$31</f>
        <v>0</v>
      </c>
      <c r="E322" s="463">
        <f>E314*地域経済性分析・初期条件!$K$31</f>
        <v>0</v>
      </c>
      <c r="F322" s="463">
        <f>F314*地域経済性分析・初期条件!$K$31</f>
        <v>0</v>
      </c>
      <c r="G322" s="463">
        <f>G314*地域経済性分析・初期条件!$K$31</f>
        <v>0</v>
      </c>
      <c r="H322" s="463">
        <f>H314*地域経済性分析・初期条件!$K$31</f>
        <v>0</v>
      </c>
      <c r="I322" s="463">
        <f>I314*地域経済性分析・初期条件!$K$31</f>
        <v>0</v>
      </c>
      <c r="J322" s="463">
        <f>J314*地域経済性分析・初期条件!$K$31</f>
        <v>0</v>
      </c>
      <c r="K322" s="463">
        <f>K314*地域経済性分析・初期条件!$K$31</f>
        <v>0</v>
      </c>
      <c r="L322" s="463">
        <f>L314*地域経済性分析・初期条件!$K$31</f>
        <v>0</v>
      </c>
      <c r="M322" s="463">
        <f>M314*地域経済性分析・初期条件!$K$31</f>
        <v>0</v>
      </c>
      <c r="N322" s="463">
        <f>N314*地域経済性分析・初期条件!$K$31</f>
        <v>0</v>
      </c>
      <c r="O322" s="463">
        <f>O314*地域経済性分析・初期条件!$K$31</f>
        <v>0</v>
      </c>
      <c r="P322" s="463">
        <f>P314*地域経済性分析・初期条件!$K$31</f>
        <v>0</v>
      </c>
      <c r="Q322" s="463">
        <f>Q314*地域経済性分析・初期条件!$K$31</f>
        <v>0</v>
      </c>
      <c r="R322" s="463">
        <f>R314*地域経済性分析・初期条件!$K$31</f>
        <v>0</v>
      </c>
      <c r="S322" s="463">
        <f>S314*地域経済性分析・初期条件!$K$31</f>
        <v>0</v>
      </c>
      <c r="T322" s="463">
        <f>T314*地域経済性分析・初期条件!$K$31</f>
        <v>0</v>
      </c>
      <c r="U322" s="463">
        <f>U314*地域経済性分析・初期条件!$K$31</f>
        <v>0</v>
      </c>
      <c r="V322" s="463">
        <f>V314*地域経済性分析・初期条件!$K$31</f>
        <v>0</v>
      </c>
      <c r="W322" s="463">
        <f>W314*地域経済性分析・初期条件!$K$31</f>
        <v>0</v>
      </c>
      <c r="X322" s="463">
        <f>X314*地域経済性分析・初期条件!$K$31</f>
        <v>0</v>
      </c>
      <c r="Y322" s="463">
        <f>Y314*地域経済性分析・初期条件!$K$31</f>
        <v>0</v>
      </c>
      <c r="Z322" s="463">
        <f>Z314*地域経済性分析・初期条件!$K$31</f>
        <v>0</v>
      </c>
      <c r="AA322" s="463">
        <f>AA314*地域経済性分析・初期条件!$K$31</f>
        <v>0</v>
      </c>
      <c r="AB322" s="463">
        <f>AB314*地域経済性分析・初期条件!$K$31</f>
        <v>0</v>
      </c>
      <c r="AC322" s="463">
        <f>AC314*地域経済性分析・初期条件!$K$31</f>
        <v>0</v>
      </c>
      <c r="AD322" s="463">
        <f>AD314*地域経済性分析・初期条件!$K$31</f>
        <v>0</v>
      </c>
      <c r="AE322" s="463">
        <f>AE314*地域経済性分析・初期条件!$K$31</f>
        <v>0</v>
      </c>
      <c r="AF322" s="463">
        <f>AF314*地域経済性分析・初期条件!$K$31</f>
        <v>0</v>
      </c>
      <c r="AG322" s="463">
        <f>AG314*地域経済性分析・初期条件!$K$31</f>
        <v>0</v>
      </c>
      <c r="AH322" s="463">
        <f>AH314*地域経済性分析・初期条件!$K$31</f>
        <v>0</v>
      </c>
      <c r="AI322" s="535">
        <f t="shared" si="293"/>
        <v>0</v>
      </c>
      <c r="AJ322" s="535">
        <f t="shared" si="294"/>
        <v>0</v>
      </c>
      <c r="AK322" s="497">
        <f t="shared" si="295"/>
        <v>0</v>
      </c>
    </row>
    <row r="323" spans="1:37" ht="11.5" x14ac:dyDescent="0.25">
      <c r="A323" s="533" t="str">
        <f>A313&amp;B323</f>
        <v>0従業員の可処分所得（二次以降）</v>
      </c>
      <c r="B323" s="425" t="s">
        <v>561</v>
      </c>
      <c r="C323" s="449" t="s">
        <v>33</v>
      </c>
      <c r="D323" s="493">
        <f>D314*地域経済性分析・初期条件!$L$31</f>
        <v>0</v>
      </c>
      <c r="E323" s="493">
        <f>E314*地域経済性分析・初期条件!$L$31</f>
        <v>0</v>
      </c>
      <c r="F323" s="493">
        <f>F314*地域経済性分析・初期条件!$L$31</f>
        <v>0</v>
      </c>
      <c r="G323" s="493">
        <f>G314*地域経済性分析・初期条件!$L$31</f>
        <v>0</v>
      </c>
      <c r="H323" s="493">
        <f>H314*地域経済性分析・初期条件!$L$31</f>
        <v>0</v>
      </c>
      <c r="I323" s="493">
        <f>I314*地域経済性分析・初期条件!$L$31</f>
        <v>0</v>
      </c>
      <c r="J323" s="493">
        <f>J314*地域経済性分析・初期条件!$L$31</f>
        <v>0</v>
      </c>
      <c r="K323" s="493">
        <f>K314*地域経済性分析・初期条件!$L$31</f>
        <v>0</v>
      </c>
      <c r="L323" s="493">
        <f>L314*地域経済性分析・初期条件!$L$31</f>
        <v>0</v>
      </c>
      <c r="M323" s="493">
        <f>M314*地域経済性分析・初期条件!$L$31</f>
        <v>0</v>
      </c>
      <c r="N323" s="493">
        <f>N314*地域経済性分析・初期条件!$L$31</f>
        <v>0</v>
      </c>
      <c r="O323" s="493">
        <f>O314*地域経済性分析・初期条件!$L$31</f>
        <v>0</v>
      </c>
      <c r="P323" s="493">
        <f>P314*地域経済性分析・初期条件!$L$31</f>
        <v>0</v>
      </c>
      <c r="Q323" s="493">
        <f>Q314*地域経済性分析・初期条件!$L$31</f>
        <v>0</v>
      </c>
      <c r="R323" s="493">
        <f>R314*地域経済性分析・初期条件!$L$31</f>
        <v>0</v>
      </c>
      <c r="S323" s="493">
        <f>S314*地域経済性分析・初期条件!$L$31</f>
        <v>0</v>
      </c>
      <c r="T323" s="493">
        <f>T314*地域経済性分析・初期条件!$L$31</f>
        <v>0</v>
      </c>
      <c r="U323" s="493">
        <f>U314*地域経済性分析・初期条件!$L$31</f>
        <v>0</v>
      </c>
      <c r="V323" s="493">
        <f>V314*地域経済性分析・初期条件!$L$31</f>
        <v>0</v>
      </c>
      <c r="W323" s="493">
        <f>W314*地域経済性分析・初期条件!$L$31</f>
        <v>0</v>
      </c>
      <c r="X323" s="493">
        <f>X314*地域経済性分析・初期条件!$L$31</f>
        <v>0</v>
      </c>
      <c r="Y323" s="493">
        <f>Y314*地域経済性分析・初期条件!$L$31</f>
        <v>0</v>
      </c>
      <c r="Z323" s="493">
        <f>Z314*地域経済性分析・初期条件!$L$31</f>
        <v>0</v>
      </c>
      <c r="AA323" s="493">
        <f>AA314*地域経済性分析・初期条件!$L$31</f>
        <v>0</v>
      </c>
      <c r="AB323" s="493">
        <f>AB314*地域経済性分析・初期条件!$L$31</f>
        <v>0</v>
      </c>
      <c r="AC323" s="493">
        <f>AC314*地域経済性分析・初期条件!$L$31</f>
        <v>0</v>
      </c>
      <c r="AD323" s="493">
        <f>AD314*地域経済性分析・初期条件!$L$31</f>
        <v>0</v>
      </c>
      <c r="AE323" s="493">
        <f>AE314*地域経済性分析・初期条件!$L$31</f>
        <v>0</v>
      </c>
      <c r="AF323" s="493">
        <f>AF314*地域経済性分析・初期条件!$L$31</f>
        <v>0</v>
      </c>
      <c r="AG323" s="493">
        <f>AG314*地域経済性分析・初期条件!$L$31</f>
        <v>0</v>
      </c>
      <c r="AH323" s="493">
        <f>AH314*地域経済性分析・初期条件!$L$31</f>
        <v>0</v>
      </c>
      <c r="AI323" s="535">
        <f>SUM(D323:N323)</f>
        <v>0</v>
      </c>
      <c r="AJ323" s="535">
        <f t="shared" si="294"/>
        <v>0</v>
      </c>
      <c r="AK323" s="497">
        <f t="shared" si="295"/>
        <v>0</v>
      </c>
    </row>
    <row r="324" spans="1:37" ht="11.5" x14ac:dyDescent="0.25">
      <c r="A324" s="533" t="str">
        <f>A313&amp;B324</f>
        <v>0企業の税引後利益（二次以降）</v>
      </c>
      <c r="B324" s="425" t="s">
        <v>562</v>
      </c>
      <c r="C324" s="449" t="s">
        <v>33</v>
      </c>
      <c r="D324" s="493">
        <f>D314*地域経済性分析・初期条件!$M$31</f>
        <v>0</v>
      </c>
      <c r="E324" s="493">
        <f>E314*地域経済性分析・初期条件!$M$31</f>
        <v>0</v>
      </c>
      <c r="F324" s="493">
        <f>F314*地域経済性分析・初期条件!$M$31</f>
        <v>0</v>
      </c>
      <c r="G324" s="493">
        <f>G314*地域経済性分析・初期条件!$M$31</f>
        <v>0</v>
      </c>
      <c r="H324" s="493">
        <f>H314*地域経済性分析・初期条件!$M$31</f>
        <v>0</v>
      </c>
      <c r="I324" s="493">
        <f>I314*地域経済性分析・初期条件!$M$31</f>
        <v>0</v>
      </c>
      <c r="J324" s="493">
        <f>J314*地域経済性分析・初期条件!$M$31</f>
        <v>0</v>
      </c>
      <c r="K324" s="493">
        <f>K314*地域経済性分析・初期条件!$M$31</f>
        <v>0</v>
      </c>
      <c r="L324" s="493">
        <f>L314*地域経済性分析・初期条件!$M$31</f>
        <v>0</v>
      </c>
      <c r="M324" s="493">
        <f>M314*地域経済性分析・初期条件!$M$31</f>
        <v>0</v>
      </c>
      <c r="N324" s="493">
        <f>N314*地域経済性分析・初期条件!$M$31</f>
        <v>0</v>
      </c>
      <c r="O324" s="493">
        <f>O314*地域経済性分析・初期条件!$M$31</f>
        <v>0</v>
      </c>
      <c r="P324" s="493">
        <f>P314*地域経済性分析・初期条件!$M$31</f>
        <v>0</v>
      </c>
      <c r="Q324" s="493">
        <f>Q314*地域経済性分析・初期条件!$M$31</f>
        <v>0</v>
      </c>
      <c r="R324" s="493">
        <f>R314*地域経済性分析・初期条件!$M$31</f>
        <v>0</v>
      </c>
      <c r="S324" s="493">
        <f>S314*地域経済性分析・初期条件!$M$31</f>
        <v>0</v>
      </c>
      <c r="T324" s="493">
        <f>T314*地域経済性分析・初期条件!$M$31</f>
        <v>0</v>
      </c>
      <c r="U324" s="493">
        <f>U314*地域経済性分析・初期条件!$M$31</f>
        <v>0</v>
      </c>
      <c r="V324" s="493">
        <f>V314*地域経済性分析・初期条件!$M$31</f>
        <v>0</v>
      </c>
      <c r="W324" s="493">
        <f>W314*地域経済性分析・初期条件!$M$31</f>
        <v>0</v>
      </c>
      <c r="X324" s="493">
        <f>X314*地域経済性分析・初期条件!$M$31</f>
        <v>0</v>
      </c>
      <c r="Y324" s="493">
        <f>Y314*地域経済性分析・初期条件!$M$31</f>
        <v>0</v>
      </c>
      <c r="Z324" s="493">
        <f>Z314*地域経済性分析・初期条件!$M$31</f>
        <v>0</v>
      </c>
      <c r="AA324" s="493">
        <f>AA314*地域経済性分析・初期条件!$M$31</f>
        <v>0</v>
      </c>
      <c r="AB324" s="493">
        <f>AB314*地域経済性分析・初期条件!$M$31</f>
        <v>0</v>
      </c>
      <c r="AC324" s="493">
        <f>AC314*地域経済性分析・初期条件!$M$31</f>
        <v>0</v>
      </c>
      <c r="AD324" s="493">
        <f>AD314*地域経済性分析・初期条件!$M$31</f>
        <v>0</v>
      </c>
      <c r="AE324" s="493">
        <f>AE314*地域経済性分析・初期条件!$M$31</f>
        <v>0</v>
      </c>
      <c r="AF324" s="493">
        <f>AF314*地域経済性分析・初期条件!$M$31</f>
        <v>0</v>
      </c>
      <c r="AG324" s="493">
        <f>AG314*地域経済性分析・初期条件!$M$31</f>
        <v>0</v>
      </c>
      <c r="AH324" s="493">
        <f>AH314*地域経済性分析・初期条件!$M$31</f>
        <v>0</v>
      </c>
      <c r="AI324" s="535">
        <f>SUM(D324:N324)</f>
        <v>0</v>
      </c>
      <c r="AJ324" s="535">
        <f t="shared" si="294"/>
        <v>0</v>
      </c>
      <c r="AK324" s="497">
        <f t="shared" si="295"/>
        <v>0</v>
      </c>
    </row>
    <row r="325" spans="1:37" ht="11.5" x14ac:dyDescent="0.25">
      <c r="A325" s="533" t="str">
        <f>A313&amp;B325</f>
        <v>0都道府県税収（二次以降）</v>
      </c>
      <c r="B325" s="425" t="s">
        <v>563</v>
      </c>
      <c r="C325" s="449" t="s">
        <v>33</v>
      </c>
      <c r="D325" s="493">
        <f>D314*地域経済性分析・初期条件!$N$31</f>
        <v>0</v>
      </c>
      <c r="E325" s="493">
        <f>E314*地域経済性分析・初期条件!$N$31</f>
        <v>0</v>
      </c>
      <c r="F325" s="493">
        <f>F314*地域経済性分析・初期条件!$N$31</f>
        <v>0</v>
      </c>
      <c r="G325" s="493">
        <f>G314*地域経済性分析・初期条件!$N$31</f>
        <v>0</v>
      </c>
      <c r="H325" s="493">
        <f>H314*地域経済性分析・初期条件!$N$31</f>
        <v>0</v>
      </c>
      <c r="I325" s="493">
        <f>I314*地域経済性分析・初期条件!$N$31</f>
        <v>0</v>
      </c>
      <c r="J325" s="493">
        <f>J314*地域経済性分析・初期条件!$N$31</f>
        <v>0</v>
      </c>
      <c r="K325" s="493">
        <f>K314*地域経済性分析・初期条件!$N$31</f>
        <v>0</v>
      </c>
      <c r="L325" s="493">
        <f>L314*地域経済性分析・初期条件!$N$31</f>
        <v>0</v>
      </c>
      <c r="M325" s="493">
        <f>M314*地域経済性分析・初期条件!$N$31</f>
        <v>0</v>
      </c>
      <c r="N325" s="493">
        <f>N314*地域経済性分析・初期条件!$N$31</f>
        <v>0</v>
      </c>
      <c r="O325" s="493">
        <f>O314*地域経済性分析・初期条件!$N$31</f>
        <v>0</v>
      </c>
      <c r="P325" s="493">
        <f>P314*地域経済性分析・初期条件!$N$31</f>
        <v>0</v>
      </c>
      <c r="Q325" s="493">
        <f>Q314*地域経済性分析・初期条件!$N$31</f>
        <v>0</v>
      </c>
      <c r="R325" s="493">
        <f>R314*地域経済性分析・初期条件!$N$31</f>
        <v>0</v>
      </c>
      <c r="S325" s="493">
        <f>S314*地域経済性分析・初期条件!$N$31</f>
        <v>0</v>
      </c>
      <c r="T325" s="493">
        <f>T314*地域経済性分析・初期条件!$N$31</f>
        <v>0</v>
      </c>
      <c r="U325" s="493">
        <f>U314*地域経済性分析・初期条件!$N$31</f>
        <v>0</v>
      </c>
      <c r="V325" s="493">
        <f>V314*地域経済性分析・初期条件!$N$31</f>
        <v>0</v>
      </c>
      <c r="W325" s="493">
        <f>W314*地域経済性分析・初期条件!$N$31</f>
        <v>0</v>
      </c>
      <c r="X325" s="493">
        <f>X314*地域経済性分析・初期条件!$N$31</f>
        <v>0</v>
      </c>
      <c r="Y325" s="493">
        <f>Y314*地域経済性分析・初期条件!$N$31</f>
        <v>0</v>
      </c>
      <c r="Z325" s="493">
        <f>Z314*地域経済性分析・初期条件!$N$31</f>
        <v>0</v>
      </c>
      <c r="AA325" s="493">
        <f>AA314*地域経済性分析・初期条件!$N$31</f>
        <v>0</v>
      </c>
      <c r="AB325" s="493">
        <f>AB314*地域経済性分析・初期条件!$N$31</f>
        <v>0</v>
      </c>
      <c r="AC325" s="493">
        <f>AC314*地域経済性分析・初期条件!$N$31</f>
        <v>0</v>
      </c>
      <c r="AD325" s="493">
        <f>AD314*地域経済性分析・初期条件!$N$31</f>
        <v>0</v>
      </c>
      <c r="AE325" s="493">
        <f>AE314*地域経済性分析・初期条件!$N$31</f>
        <v>0</v>
      </c>
      <c r="AF325" s="493">
        <f>AF314*地域経済性分析・初期条件!$N$31</f>
        <v>0</v>
      </c>
      <c r="AG325" s="493">
        <f>AG314*地域経済性分析・初期条件!$N$31</f>
        <v>0</v>
      </c>
      <c r="AH325" s="493">
        <f>AH314*地域経済性分析・初期条件!$N$31</f>
        <v>0</v>
      </c>
      <c r="AI325" s="535">
        <f>SUM(D325:N325)</f>
        <v>0</v>
      </c>
      <c r="AJ325" s="535">
        <f t="shared" si="294"/>
        <v>0</v>
      </c>
      <c r="AK325" s="497">
        <f t="shared" si="295"/>
        <v>0</v>
      </c>
    </row>
    <row r="326" spans="1:37" ht="12" thickBot="1" x14ac:dyDescent="0.3">
      <c r="A326" s="684" t="str">
        <f>A313&amp;B326</f>
        <v>0市町村税収（二次以降）</v>
      </c>
      <c r="B326" s="685" t="s">
        <v>564</v>
      </c>
      <c r="C326" s="686" t="s">
        <v>33</v>
      </c>
      <c r="D326" s="687">
        <f>D314*地域経済性分析・初期条件!$O$31</f>
        <v>0</v>
      </c>
      <c r="E326" s="687">
        <f>E314*地域経済性分析・初期条件!$O$31</f>
        <v>0</v>
      </c>
      <c r="F326" s="687">
        <f>F314*地域経済性分析・初期条件!$O$31</f>
        <v>0</v>
      </c>
      <c r="G326" s="687">
        <f>G314*地域経済性分析・初期条件!$O$31</f>
        <v>0</v>
      </c>
      <c r="H326" s="687">
        <f>H314*地域経済性分析・初期条件!$O$31</f>
        <v>0</v>
      </c>
      <c r="I326" s="687">
        <f>I314*地域経済性分析・初期条件!$O$31</f>
        <v>0</v>
      </c>
      <c r="J326" s="687">
        <f>J314*地域経済性分析・初期条件!$O$31</f>
        <v>0</v>
      </c>
      <c r="K326" s="687">
        <f>K314*地域経済性分析・初期条件!$O$31</f>
        <v>0</v>
      </c>
      <c r="L326" s="687">
        <f>L314*地域経済性分析・初期条件!$O$31</f>
        <v>0</v>
      </c>
      <c r="M326" s="687">
        <f>M314*地域経済性分析・初期条件!$O$31</f>
        <v>0</v>
      </c>
      <c r="N326" s="687">
        <f>N314*地域経済性分析・初期条件!$O$31</f>
        <v>0</v>
      </c>
      <c r="O326" s="687">
        <f>O314*地域経済性分析・初期条件!$O$31</f>
        <v>0</v>
      </c>
      <c r="P326" s="687">
        <f>P314*地域経済性分析・初期条件!$O$31</f>
        <v>0</v>
      </c>
      <c r="Q326" s="687">
        <f>Q314*地域経済性分析・初期条件!$O$31</f>
        <v>0</v>
      </c>
      <c r="R326" s="687">
        <f>R314*地域経済性分析・初期条件!$O$31</f>
        <v>0</v>
      </c>
      <c r="S326" s="687">
        <f>S314*地域経済性分析・初期条件!$O$31</f>
        <v>0</v>
      </c>
      <c r="T326" s="687">
        <f>T314*地域経済性分析・初期条件!$O$31</f>
        <v>0</v>
      </c>
      <c r="U326" s="687">
        <f>U314*地域経済性分析・初期条件!$O$31</f>
        <v>0</v>
      </c>
      <c r="V326" s="687">
        <f>V314*地域経済性分析・初期条件!$O$31</f>
        <v>0</v>
      </c>
      <c r="W326" s="687">
        <f>W314*地域経済性分析・初期条件!$O$31</f>
        <v>0</v>
      </c>
      <c r="X326" s="687">
        <f>X314*地域経済性分析・初期条件!$O$31</f>
        <v>0</v>
      </c>
      <c r="Y326" s="687">
        <f>Y314*地域経済性分析・初期条件!$O$31</f>
        <v>0</v>
      </c>
      <c r="Z326" s="687">
        <f>Z314*地域経済性分析・初期条件!$O$31</f>
        <v>0</v>
      </c>
      <c r="AA326" s="687">
        <f>AA314*地域経済性分析・初期条件!$O$31</f>
        <v>0</v>
      </c>
      <c r="AB326" s="687">
        <f>AB314*地域経済性分析・初期条件!$O$31</f>
        <v>0</v>
      </c>
      <c r="AC326" s="687">
        <f>AC314*地域経済性分析・初期条件!$O$31</f>
        <v>0</v>
      </c>
      <c r="AD326" s="687">
        <f>AD314*地域経済性分析・初期条件!$O$31</f>
        <v>0</v>
      </c>
      <c r="AE326" s="687">
        <f>AE314*地域経済性分析・初期条件!$O$31</f>
        <v>0</v>
      </c>
      <c r="AF326" s="687">
        <f>AF314*地域経済性分析・初期条件!$O$31</f>
        <v>0</v>
      </c>
      <c r="AG326" s="687">
        <f>AG314*地域経済性分析・初期条件!$O$31</f>
        <v>0</v>
      </c>
      <c r="AH326" s="687">
        <f>AH314*地域経済性分析・初期条件!$O$31</f>
        <v>0</v>
      </c>
      <c r="AI326" s="688">
        <f>SUM(D326:N326)</f>
        <v>0</v>
      </c>
      <c r="AJ326" s="688">
        <f t="shared" si="294"/>
        <v>0</v>
      </c>
      <c r="AK326" s="689">
        <f t="shared" si="295"/>
        <v>0</v>
      </c>
    </row>
    <row r="327" spans="1:37" ht="12" thickTop="1" x14ac:dyDescent="0.25">
      <c r="A327" s="1347" t="s">
        <v>1157</v>
      </c>
      <c r="B327" s="425"/>
      <c r="C327" s="449" t="s">
        <v>1158</v>
      </c>
      <c r="D327" s="493">
        <f>SUM(D287:D288,D291:D298,D301:D302,D305:D312,D315:D316,D319:D326)</f>
        <v>0</v>
      </c>
      <c r="E327" s="493">
        <f t="shared" ref="E327:AK327" si="296">SUM(E287:E288,E291:E298,E301:E302,E305:E312,E315:E316,E319:E326)</f>
        <v>0</v>
      </c>
      <c r="F327" s="493">
        <f t="shared" si="296"/>
        <v>0</v>
      </c>
      <c r="G327" s="493">
        <f t="shared" si="296"/>
        <v>0</v>
      </c>
      <c r="H327" s="493">
        <f t="shared" si="296"/>
        <v>0</v>
      </c>
      <c r="I327" s="493">
        <f t="shared" si="296"/>
        <v>0</v>
      </c>
      <c r="J327" s="493">
        <f t="shared" si="296"/>
        <v>0</v>
      </c>
      <c r="K327" s="493">
        <f t="shared" si="296"/>
        <v>0</v>
      </c>
      <c r="L327" s="493">
        <f t="shared" si="296"/>
        <v>0</v>
      </c>
      <c r="M327" s="493">
        <f t="shared" si="296"/>
        <v>0</v>
      </c>
      <c r="N327" s="493">
        <f t="shared" si="296"/>
        <v>0</v>
      </c>
      <c r="O327" s="493">
        <f t="shared" si="296"/>
        <v>0</v>
      </c>
      <c r="P327" s="493">
        <f t="shared" si="296"/>
        <v>0</v>
      </c>
      <c r="Q327" s="493">
        <f t="shared" si="296"/>
        <v>0</v>
      </c>
      <c r="R327" s="493">
        <f t="shared" si="296"/>
        <v>0</v>
      </c>
      <c r="S327" s="493">
        <f t="shared" si="296"/>
        <v>0</v>
      </c>
      <c r="T327" s="493">
        <f t="shared" si="296"/>
        <v>0</v>
      </c>
      <c r="U327" s="493">
        <f t="shared" si="296"/>
        <v>0</v>
      </c>
      <c r="V327" s="493">
        <f t="shared" si="296"/>
        <v>0</v>
      </c>
      <c r="W327" s="493">
        <f t="shared" si="296"/>
        <v>0</v>
      </c>
      <c r="X327" s="493">
        <f t="shared" si="296"/>
        <v>0</v>
      </c>
      <c r="Y327" s="493">
        <f t="shared" si="296"/>
        <v>0</v>
      </c>
      <c r="Z327" s="493">
        <f t="shared" si="296"/>
        <v>0</v>
      </c>
      <c r="AA327" s="493">
        <f t="shared" si="296"/>
        <v>0</v>
      </c>
      <c r="AB327" s="493">
        <f t="shared" si="296"/>
        <v>0</v>
      </c>
      <c r="AC327" s="493">
        <f t="shared" si="296"/>
        <v>0</v>
      </c>
      <c r="AD327" s="493">
        <f t="shared" si="296"/>
        <v>0</v>
      </c>
      <c r="AE327" s="493">
        <f t="shared" si="296"/>
        <v>0</v>
      </c>
      <c r="AF327" s="493">
        <f t="shared" si="296"/>
        <v>0</v>
      </c>
      <c r="AG327" s="493">
        <f t="shared" si="296"/>
        <v>0</v>
      </c>
      <c r="AH327" s="493">
        <f t="shared" si="296"/>
        <v>0</v>
      </c>
      <c r="AI327" s="535">
        <f t="shared" si="296"/>
        <v>0</v>
      </c>
      <c r="AJ327" s="535">
        <f t="shared" si="296"/>
        <v>0</v>
      </c>
      <c r="AK327" s="497">
        <f t="shared" si="296"/>
        <v>0</v>
      </c>
    </row>
    <row r="328" spans="1:37" ht="11.5" x14ac:dyDescent="0.25">
      <c r="A328" s="1348" t="s">
        <v>1159</v>
      </c>
      <c r="B328" s="1349"/>
      <c r="C328" s="450" t="s">
        <v>33</v>
      </c>
      <c r="D328" s="1350">
        <f>D284*1.1-D327</f>
        <v>0</v>
      </c>
      <c r="E328" s="1350">
        <f t="shared" ref="E328" si="297">E284*1.1-E327</f>
        <v>0</v>
      </c>
      <c r="F328" s="1350">
        <f t="shared" ref="F328" si="298">F284*1.1-F327</f>
        <v>0</v>
      </c>
      <c r="G328" s="1350">
        <f t="shared" ref="G328" si="299">G284*1.1-G327</f>
        <v>0</v>
      </c>
      <c r="H328" s="1350">
        <f t="shared" ref="H328" si="300">H284*1.1-H327</f>
        <v>0</v>
      </c>
      <c r="I328" s="1350">
        <f t="shared" ref="I328" si="301">I284*1.1-I327</f>
        <v>0</v>
      </c>
      <c r="J328" s="1350">
        <f t="shared" ref="J328" si="302">J284*1.1-J327</f>
        <v>0</v>
      </c>
      <c r="K328" s="1350">
        <f t="shared" ref="K328" si="303">K284*1.1-K327</f>
        <v>0</v>
      </c>
      <c r="L328" s="1350">
        <f t="shared" ref="L328" si="304">L284*1.1-L327</f>
        <v>0</v>
      </c>
      <c r="M328" s="1350">
        <f t="shared" ref="M328" si="305">M284*1.1-M327</f>
        <v>0</v>
      </c>
      <c r="N328" s="1350">
        <f t="shared" ref="N328" si="306">N284*1.1-N327</f>
        <v>0</v>
      </c>
      <c r="O328" s="1350">
        <f t="shared" ref="O328" si="307">O284*1.1-O327</f>
        <v>0</v>
      </c>
      <c r="P328" s="1350">
        <f t="shared" ref="P328" si="308">P284*1.1-P327</f>
        <v>0</v>
      </c>
      <c r="Q328" s="1350">
        <f t="shared" ref="Q328" si="309">Q284*1.1-Q327</f>
        <v>0</v>
      </c>
      <c r="R328" s="1350">
        <f t="shared" ref="R328" si="310">R284*1.1-R327</f>
        <v>0</v>
      </c>
      <c r="S328" s="1350">
        <f t="shared" ref="S328" si="311">S284*1.1-S327</f>
        <v>0</v>
      </c>
      <c r="T328" s="1350">
        <f t="shared" ref="T328" si="312">T284*1.1-T327</f>
        <v>0</v>
      </c>
      <c r="U328" s="1350">
        <f t="shared" ref="U328" si="313">U284*1.1-U327</f>
        <v>0</v>
      </c>
      <c r="V328" s="1350">
        <f t="shared" ref="V328" si="314">V284*1.1-V327</f>
        <v>0</v>
      </c>
      <c r="W328" s="1350">
        <f t="shared" ref="W328" si="315">W284*1.1-W327</f>
        <v>0</v>
      </c>
      <c r="X328" s="1350">
        <f t="shared" ref="X328" si="316">X284*1.1-X327</f>
        <v>0</v>
      </c>
      <c r="Y328" s="1350">
        <f t="shared" ref="Y328" si="317">Y284*1.1-Y327</f>
        <v>0</v>
      </c>
      <c r="Z328" s="1350">
        <f t="shared" ref="Z328" si="318">Z284*1.1-Z327</f>
        <v>0</v>
      </c>
      <c r="AA328" s="1350">
        <f t="shared" ref="AA328" si="319">AA284*1.1-AA327</f>
        <v>0</v>
      </c>
      <c r="AB328" s="1350">
        <f t="shared" ref="AB328" si="320">AB284*1.1-AB327</f>
        <v>0</v>
      </c>
      <c r="AC328" s="1350">
        <f t="shared" ref="AC328" si="321">AC284*1.1-AC327</f>
        <v>0</v>
      </c>
      <c r="AD328" s="1350">
        <f t="shared" ref="AD328" si="322">AD284*1.1-AD327</f>
        <v>0</v>
      </c>
      <c r="AE328" s="1350">
        <f t="shared" ref="AE328" si="323">AE284*1.1-AE327</f>
        <v>0</v>
      </c>
      <c r="AF328" s="1350">
        <f t="shared" ref="AF328" si="324">AF284*1.1-AF327</f>
        <v>0</v>
      </c>
      <c r="AG328" s="1350">
        <f t="shared" ref="AG328" si="325">AG284*1.1-AG327</f>
        <v>0</v>
      </c>
      <c r="AH328" s="1350">
        <f t="shared" ref="AH328" si="326">AH284*1.1-AH327</f>
        <v>0</v>
      </c>
      <c r="AI328" s="537">
        <f t="shared" ref="AI328" si="327">AI284*1.1-AI327</f>
        <v>0</v>
      </c>
      <c r="AJ328" s="537">
        <f t="shared" ref="AJ328" si="328">AJ284*1.1-AJ327</f>
        <v>0</v>
      </c>
      <c r="AK328" s="538">
        <f t="shared" ref="AK328" si="329">AK284*1.1-AK327</f>
        <v>0</v>
      </c>
    </row>
    <row r="329" spans="1:37" ht="11.5" x14ac:dyDescent="0.25">
      <c r="A329" s="425" t="str">
        <f>B34</f>
        <v>＜設備費目を入力＞</v>
      </c>
      <c r="C329" s="448" t="s">
        <v>33</v>
      </c>
      <c r="D329" s="493">
        <f t="shared" ref="D329:AH329" si="330">D34</f>
        <v>0</v>
      </c>
      <c r="E329" s="463">
        <f t="shared" si="330"/>
        <v>0</v>
      </c>
      <c r="F329" s="464">
        <f t="shared" si="330"/>
        <v>0</v>
      </c>
      <c r="G329" s="463">
        <f t="shared" si="330"/>
        <v>0</v>
      </c>
      <c r="H329" s="463">
        <f t="shared" si="330"/>
        <v>0</v>
      </c>
      <c r="I329" s="463">
        <f t="shared" si="330"/>
        <v>0</v>
      </c>
      <c r="J329" s="463">
        <f t="shared" si="330"/>
        <v>0</v>
      </c>
      <c r="K329" s="463">
        <f t="shared" si="330"/>
        <v>0</v>
      </c>
      <c r="L329" s="463">
        <f t="shared" si="330"/>
        <v>0</v>
      </c>
      <c r="M329" s="463">
        <f t="shared" si="330"/>
        <v>0</v>
      </c>
      <c r="N329" s="463">
        <f t="shared" si="330"/>
        <v>0</v>
      </c>
      <c r="O329" s="463">
        <f t="shared" si="330"/>
        <v>0</v>
      </c>
      <c r="P329" s="463">
        <f t="shared" si="330"/>
        <v>0</v>
      </c>
      <c r="Q329" s="463">
        <f t="shared" si="330"/>
        <v>0</v>
      </c>
      <c r="R329" s="463">
        <f t="shared" si="330"/>
        <v>0</v>
      </c>
      <c r="S329" s="463">
        <f t="shared" si="330"/>
        <v>0</v>
      </c>
      <c r="T329" s="463">
        <f t="shared" si="330"/>
        <v>0</v>
      </c>
      <c r="U329" s="463">
        <f t="shared" si="330"/>
        <v>0</v>
      </c>
      <c r="V329" s="463">
        <f t="shared" si="330"/>
        <v>0</v>
      </c>
      <c r="W329" s="463">
        <f t="shared" si="330"/>
        <v>0</v>
      </c>
      <c r="X329" s="463">
        <f t="shared" si="330"/>
        <v>0</v>
      </c>
      <c r="Y329" s="463">
        <f t="shared" si="330"/>
        <v>0</v>
      </c>
      <c r="Z329" s="463">
        <f t="shared" si="330"/>
        <v>0</v>
      </c>
      <c r="AA329" s="463">
        <f t="shared" si="330"/>
        <v>0</v>
      </c>
      <c r="AB329" s="463">
        <f t="shared" si="330"/>
        <v>0</v>
      </c>
      <c r="AC329" s="463">
        <f t="shared" si="330"/>
        <v>0</v>
      </c>
      <c r="AD329" s="463">
        <f t="shared" si="330"/>
        <v>0</v>
      </c>
      <c r="AE329" s="463">
        <f t="shared" si="330"/>
        <v>0</v>
      </c>
      <c r="AF329" s="463">
        <f t="shared" si="330"/>
        <v>0</v>
      </c>
      <c r="AG329" s="463">
        <f t="shared" si="330"/>
        <v>0</v>
      </c>
      <c r="AH329" s="463">
        <f t="shared" si="330"/>
        <v>0</v>
      </c>
      <c r="AI329" s="535">
        <f>SUM(D329:N329)</f>
        <v>0</v>
      </c>
      <c r="AJ329" s="535">
        <f>SUM(D329:X329)</f>
        <v>0</v>
      </c>
      <c r="AK329" s="497">
        <f>SUM(D329:AH329)</f>
        <v>0</v>
      </c>
    </row>
    <row r="330" spans="1:37" ht="11.5" x14ac:dyDescent="0.25">
      <c r="A330" s="487">
        <f>地域経済性分析・初期条件!$G$33</f>
        <v>0</v>
      </c>
      <c r="C330" s="449"/>
      <c r="D330" s="493"/>
      <c r="E330" s="463"/>
      <c r="F330" s="464"/>
      <c r="G330" s="463"/>
      <c r="H330" s="463"/>
      <c r="I330" s="463"/>
      <c r="J330" s="463"/>
      <c r="K330" s="463"/>
      <c r="L330" s="463"/>
      <c r="M330" s="463"/>
      <c r="N330" s="463"/>
      <c r="O330" s="463"/>
      <c r="P330" s="463"/>
      <c r="Q330" s="463"/>
      <c r="R330" s="463"/>
      <c r="S330" s="463"/>
      <c r="T330" s="463"/>
      <c r="U330" s="463"/>
      <c r="V330" s="463"/>
      <c r="W330" s="463"/>
      <c r="X330" s="463"/>
      <c r="Y330" s="463"/>
      <c r="Z330" s="463"/>
      <c r="AA330" s="463"/>
      <c r="AB330" s="463"/>
      <c r="AC330" s="463"/>
      <c r="AD330" s="463"/>
      <c r="AE330" s="463"/>
      <c r="AF330" s="463"/>
      <c r="AG330" s="463"/>
      <c r="AH330" s="463"/>
      <c r="AI330" s="535"/>
      <c r="AJ330" s="535"/>
      <c r="AK330" s="497"/>
    </row>
    <row r="331" spans="1:37" ht="11.5" x14ac:dyDescent="0.25">
      <c r="A331" s="533" t="str">
        <f>A330&amp;B331</f>
        <v>0売上（税別）</v>
      </c>
      <c r="B331" s="425" t="s">
        <v>1166</v>
      </c>
      <c r="C331" s="448" t="s">
        <v>33</v>
      </c>
      <c r="D331" s="493">
        <f>D329*地域経済性分析・初期条件!$F$33</f>
        <v>0</v>
      </c>
      <c r="E331" s="493">
        <f>E329*地域経済性分析・初期条件!$F$33</f>
        <v>0</v>
      </c>
      <c r="F331" s="493">
        <f>F329*地域経済性分析・初期条件!$F$33</f>
        <v>0</v>
      </c>
      <c r="G331" s="493">
        <f>G329*地域経済性分析・初期条件!$F$33</f>
        <v>0</v>
      </c>
      <c r="H331" s="493">
        <f>H329*地域経済性分析・初期条件!$F$33</f>
        <v>0</v>
      </c>
      <c r="I331" s="493">
        <f>I329*地域経済性分析・初期条件!$F$33</f>
        <v>0</v>
      </c>
      <c r="J331" s="493">
        <f>J329*地域経済性分析・初期条件!$F$33</f>
        <v>0</v>
      </c>
      <c r="K331" s="493">
        <f>K329*地域経済性分析・初期条件!$F$33</f>
        <v>0</v>
      </c>
      <c r="L331" s="493">
        <f>L329*地域経済性分析・初期条件!$F$33</f>
        <v>0</v>
      </c>
      <c r="M331" s="493">
        <f>M329*地域経済性分析・初期条件!$F$33</f>
        <v>0</v>
      </c>
      <c r="N331" s="493">
        <f>N329*地域経済性分析・初期条件!$F$33</f>
        <v>0</v>
      </c>
      <c r="O331" s="493">
        <f>O329*地域経済性分析・初期条件!$F$33</f>
        <v>0</v>
      </c>
      <c r="P331" s="493">
        <f>P329*地域経済性分析・初期条件!$F$33</f>
        <v>0</v>
      </c>
      <c r="Q331" s="493">
        <f>Q329*地域経済性分析・初期条件!$F$33</f>
        <v>0</v>
      </c>
      <c r="R331" s="493">
        <f>R329*地域経済性分析・初期条件!$F$33</f>
        <v>0</v>
      </c>
      <c r="S331" s="493">
        <f>S329*地域経済性分析・初期条件!$F$33</f>
        <v>0</v>
      </c>
      <c r="T331" s="493">
        <f>T329*地域経済性分析・初期条件!$F$33</f>
        <v>0</v>
      </c>
      <c r="U331" s="493">
        <f>U329*地域経済性分析・初期条件!$F$33</f>
        <v>0</v>
      </c>
      <c r="V331" s="493">
        <f>V329*地域経済性分析・初期条件!$F$33</f>
        <v>0</v>
      </c>
      <c r="W331" s="493">
        <f>W329*地域経済性分析・初期条件!$F$33</f>
        <v>0</v>
      </c>
      <c r="X331" s="493">
        <f>X329*地域経済性分析・初期条件!$F$33</f>
        <v>0</v>
      </c>
      <c r="Y331" s="493">
        <f>Y329*地域経済性分析・初期条件!$F$33</f>
        <v>0</v>
      </c>
      <c r="Z331" s="493">
        <f>Z329*地域経済性分析・初期条件!$F$33</f>
        <v>0</v>
      </c>
      <c r="AA331" s="493">
        <f>AA329*地域経済性分析・初期条件!$F$33</f>
        <v>0</v>
      </c>
      <c r="AB331" s="493">
        <f>AB329*地域経済性分析・初期条件!$F$33</f>
        <v>0</v>
      </c>
      <c r="AC331" s="493">
        <f>AC329*地域経済性分析・初期条件!$F$33</f>
        <v>0</v>
      </c>
      <c r="AD331" s="493">
        <f>AD329*地域経済性分析・初期条件!$F$33</f>
        <v>0</v>
      </c>
      <c r="AE331" s="493">
        <f>AE329*地域経済性分析・初期条件!$F$33</f>
        <v>0</v>
      </c>
      <c r="AF331" s="493">
        <f>AF329*地域経済性分析・初期条件!$F$33</f>
        <v>0</v>
      </c>
      <c r="AG331" s="493">
        <f>AG329*地域経済性分析・初期条件!$F$33</f>
        <v>0</v>
      </c>
      <c r="AH331" s="493">
        <f>AH329*地域経済性分析・初期条件!$F$33</f>
        <v>0</v>
      </c>
      <c r="AI331" s="535">
        <f t="shared" ref="AI331:AI339" si="331">SUM(D331:N331)</f>
        <v>0</v>
      </c>
      <c r="AJ331" s="535">
        <f t="shared" ref="AJ331:AJ339" si="332">SUM(D331:X331)</f>
        <v>0</v>
      </c>
      <c r="AK331" s="497">
        <f t="shared" ref="AK331:AK339" si="333">SUM(D331:AH331)</f>
        <v>0</v>
      </c>
    </row>
    <row r="332" spans="1:37" ht="11.5" x14ac:dyDescent="0.25">
      <c r="A332" s="533" t="str">
        <f>A330&amp;B332</f>
        <v>0消費税（都道府県）</v>
      </c>
      <c r="B332" s="425" t="s">
        <v>270</v>
      </c>
      <c r="C332" s="448" t="s">
        <v>33</v>
      </c>
      <c r="D332" s="493">
        <f>D331*波及効果シート!$D$72</f>
        <v>0</v>
      </c>
      <c r="E332" s="493">
        <f>E331*波及効果シート!$D$72</f>
        <v>0</v>
      </c>
      <c r="F332" s="493">
        <f>F331*波及効果シート!$D$72</f>
        <v>0</v>
      </c>
      <c r="G332" s="493">
        <f>G331*波及効果シート!$D$72</f>
        <v>0</v>
      </c>
      <c r="H332" s="493">
        <f>H331*波及効果シート!$D$72</f>
        <v>0</v>
      </c>
      <c r="I332" s="493">
        <f>I331*波及効果シート!$D$72</f>
        <v>0</v>
      </c>
      <c r="J332" s="493">
        <f>J331*波及効果シート!$D$72</f>
        <v>0</v>
      </c>
      <c r="K332" s="493">
        <f>K331*波及効果シート!$D$72</f>
        <v>0</v>
      </c>
      <c r="L332" s="493">
        <f>L331*波及効果シート!$D$72</f>
        <v>0</v>
      </c>
      <c r="M332" s="493">
        <f>M331*波及効果シート!$D$72</f>
        <v>0</v>
      </c>
      <c r="N332" s="493">
        <f>N331*波及効果シート!$D$72</f>
        <v>0</v>
      </c>
      <c r="O332" s="493">
        <f>O331*波及効果シート!$D$72</f>
        <v>0</v>
      </c>
      <c r="P332" s="493">
        <f>P331*波及効果シート!$D$72</f>
        <v>0</v>
      </c>
      <c r="Q332" s="493">
        <f>Q331*波及効果シート!$D$72</f>
        <v>0</v>
      </c>
      <c r="R332" s="493">
        <f>R331*波及効果シート!$D$72</f>
        <v>0</v>
      </c>
      <c r="S332" s="493">
        <f>S331*波及効果シート!$D$72</f>
        <v>0</v>
      </c>
      <c r="T332" s="493">
        <f>T331*波及効果シート!$D$72</f>
        <v>0</v>
      </c>
      <c r="U332" s="493">
        <f>U331*波及効果シート!$D$72</f>
        <v>0</v>
      </c>
      <c r="V332" s="493">
        <f>V331*波及効果シート!$D$72</f>
        <v>0</v>
      </c>
      <c r="W332" s="493">
        <f>W331*波及効果シート!$D$72</f>
        <v>0</v>
      </c>
      <c r="X332" s="493">
        <f>X331*波及効果シート!$D$72</f>
        <v>0</v>
      </c>
      <c r="Y332" s="493">
        <f>Y331*波及効果シート!$D$72</f>
        <v>0</v>
      </c>
      <c r="Z332" s="493">
        <f>Z331*波及効果シート!$D$72</f>
        <v>0</v>
      </c>
      <c r="AA332" s="493">
        <f>AA331*波及効果シート!$D$72</f>
        <v>0</v>
      </c>
      <c r="AB332" s="493">
        <f>AB331*波及効果シート!$D$72</f>
        <v>0</v>
      </c>
      <c r="AC332" s="493">
        <f>AC331*波及効果シート!$D$72</f>
        <v>0</v>
      </c>
      <c r="AD332" s="493">
        <f>AD331*波及効果シート!$D$72</f>
        <v>0</v>
      </c>
      <c r="AE332" s="493">
        <f>AE331*波及効果シート!$D$72</f>
        <v>0</v>
      </c>
      <c r="AF332" s="493">
        <f>AF331*波及効果シート!$D$72</f>
        <v>0</v>
      </c>
      <c r="AG332" s="493">
        <f>AG331*波及効果シート!$D$72</f>
        <v>0</v>
      </c>
      <c r="AH332" s="493">
        <f>AH331*波及効果シート!$D$72</f>
        <v>0</v>
      </c>
      <c r="AI332" s="535">
        <f t="shared" si="331"/>
        <v>0</v>
      </c>
      <c r="AJ332" s="535">
        <f t="shared" si="332"/>
        <v>0</v>
      </c>
      <c r="AK332" s="497">
        <f t="shared" si="333"/>
        <v>0</v>
      </c>
    </row>
    <row r="333" spans="1:37" ht="11.5" x14ac:dyDescent="0.25">
      <c r="A333" s="533" t="str">
        <f>A330&amp;B333</f>
        <v>0消費税（市町村）</v>
      </c>
      <c r="B333" s="425" t="s">
        <v>1156</v>
      </c>
      <c r="C333" s="449" t="s">
        <v>33</v>
      </c>
      <c r="D333" s="493">
        <f>D331*波及効果シート!$D$74</f>
        <v>0</v>
      </c>
      <c r="E333" s="493">
        <f>E331*波及効果シート!$D$74</f>
        <v>0</v>
      </c>
      <c r="F333" s="493">
        <f>F331*波及効果シート!$D$74</f>
        <v>0</v>
      </c>
      <c r="G333" s="493">
        <f>G331*波及効果シート!$D$74</f>
        <v>0</v>
      </c>
      <c r="H333" s="493">
        <f>H331*波及効果シート!$D$74</f>
        <v>0</v>
      </c>
      <c r="I333" s="493">
        <f>I331*波及効果シート!$D$74</f>
        <v>0</v>
      </c>
      <c r="J333" s="493">
        <f>J331*波及効果シート!$D$74</f>
        <v>0</v>
      </c>
      <c r="K333" s="493">
        <f>K331*波及効果シート!$D$74</f>
        <v>0</v>
      </c>
      <c r="L333" s="493">
        <f>L331*波及効果シート!$D$74</f>
        <v>0</v>
      </c>
      <c r="M333" s="493">
        <f>M331*波及効果シート!$D$74</f>
        <v>0</v>
      </c>
      <c r="N333" s="493">
        <f>N331*波及効果シート!$D$74</f>
        <v>0</v>
      </c>
      <c r="O333" s="493">
        <f>O331*波及効果シート!$D$74</f>
        <v>0</v>
      </c>
      <c r="P333" s="493">
        <f>P331*波及効果シート!$D$74</f>
        <v>0</v>
      </c>
      <c r="Q333" s="493">
        <f>Q331*波及効果シート!$D$74</f>
        <v>0</v>
      </c>
      <c r="R333" s="493">
        <f>R331*波及効果シート!$D$74</f>
        <v>0</v>
      </c>
      <c r="S333" s="493">
        <f>S331*波及効果シート!$D$74</f>
        <v>0</v>
      </c>
      <c r="T333" s="493">
        <f>T331*波及効果シート!$D$74</f>
        <v>0</v>
      </c>
      <c r="U333" s="493">
        <f>U331*波及効果シート!$D$74</f>
        <v>0</v>
      </c>
      <c r="V333" s="493">
        <f>V331*波及効果シート!$D$74</f>
        <v>0</v>
      </c>
      <c r="W333" s="493">
        <f>W331*波及効果シート!$D$74</f>
        <v>0</v>
      </c>
      <c r="X333" s="493">
        <f>X331*波及効果シート!$D$74</f>
        <v>0</v>
      </c>
      <c r="Y333" s="493">
        <f>Y331*波及効果シート!$D$74</f>
        <v>0</v>
      </c>
      <c r="Z333" s="493">
        <f>Z331*波及効果シート!$D$74</f>
        <v>0</v>
      </c>
      <c r="AA333" s="493">
        <f>AA331*波及効果シート!$D$74</f>
        <v>0</v>
      </c>
      <c r="AB333" s="493">
        <f>AB331*波及効果シート!$D$74</f>
        <v>0</v>
      </c>
      <c r="AC333" s="493">
        <f>AC331*波及効果シート!$D$74</f>
        <v>0</v>
      </c>
      <c r="AD333" s="493">
        <f>AD331*波及効果シート!$D$74</f>
        <v>0</v>
      </c>
      <c r="AE333" s="493">
        <f>AE331*波及効果シート!$D$74</f>
        <v>0</v>
      </c>
      <c r="AF333" s="493">
        <f>AF331*波及効果シート!$D$74</f>
        <v>0</v>
      </c>
      <c r="AG333" s="493">
        <f>AG331*波及効果シート!$D$74</f>
        <v>0</v>
      </c>
      <c r="AH333" s="493">
        <f>AH331*波及効果シート!$D$74</f>
        <v>0</v>
      </c>
      <c r="AI333" s="535">
        <f t="shared" si="331"/>
        <v>0</v>
      </c>
      <c r="AJ333" s="535">
        <f t="shared" si="332"/>
        <v>0</v>
      </c>
      <c r="AK333" s="497">
        <f t="shared" si="333"/>
        <v>0</v>
      </c>
    </row>
    <row r="334" spans="1:37" ht="11.5" x14ac:dyDescent="0.25">
      <c r="A334" s="533" t="str">
        <f>A330&amp;B334</f>
        <v>0所得税（国税）</v>
      </c>
      <c r="B334" s="425" t="s">
        <v>577</v>
      </c>
      <c r="C334" s="449" t="s">
        <v>33</v>
      </c>
      <c r="D334" s="493">
        <f>D331*地域経済性分析・初期条件!$P$33</f>
        <v>0</v>
      </c>
      <c r="E334" s="493">
        <f>E331*地域経済性分析・初期条件!$P$33</f>
        <v>0</v>
      </c>
      <c r="F334" s="493">
        <f>F331*地域経済性分析・初期条件!$P$33</f>
        <v>0</v>
      </c>
      <c r="G334" s="493">
        <f>G331*地域経済性分析・初期条件!$P$33</f>
        <v>0</v>
      </c>
      <c r="H334" s="493">
        <f>H331*地域経済性分析・初期条件!$P$33</f>
        <v>0</v>
      </c>
      <c r="I334" s="493">
        <f>I331*地域経済性分析・初期条件!$P$33</f>
        <v>0</v>
      </c>
      <c r="J334" s="493">
        <f>J331*地域経済性分析・初期条件!$P$33</f>
        <v>0</v>
      </c>
      <c r="K334" s="493">
        <f>K331*地域経済性分析・初期条件!$P$33</f>
        <v>0</v>
      </c>
      <c r="L334" s="493">
        <f>L331*地域経済性分析・初期条件!$P$33</f>
        <v>0</v>
      </c>
      <c r="M334" s="493">
        <f>M331*地域経済性分析・初期条件!$P$33</f>
        <v>0</v>
      </c>
      <c r="N334" s="493">
        <f>N331*地域経済性分析・初期条件!$P$33</f>
        <v>0</v>
      </c>
      <c r="O334" s="493">
        <f>O331*地域経済性分析・初期条件!$P$33</f>
        <v>0</v>
      </c>
      <c r="P334" s="493">
        <f>P331*地域経済性分析・初期条件!$P$33</f>
        <v>0</v>
      </c>
      <c r="Q334" s="493">
        <f>Q331*地域経済性分析・初期条件!$P$33</f>
        <v>0</v>
      </c>
      <c r="R334" s="493">
        <f>R331*地域経済性分析・初期条件!$P$33</f>
        <v>0</v>
      </c>
      <c r="S334" s="493">
        <f>S331*地域経済性分析・初期条件!$P$33</f>
        <v>0</v>
      </c>
      <c r="T334" s="493">
        <f>T331*地域経済性分析・初期条件!$P$33</f>
        <v>0</v>
      </c>
      <c r="U334" s="493">
        <f>U331*地域経済性分析・初期条件!$P$33</f>
        <v>0</v>
      </c>
      <c r="V334" s="493">
        <f>V331*地域経済性分析・初期条件!$P$33</f>
        <v>0</v>
      </c>
      <c r="W334" s="493">
        <f>W331*地域経済性分析・初期条件!$P$33</f>
        <v>0</v>
      </c>
      <c r="X334" s="493">
        <f>X331*地域経済性分析・初期条件!$P$33</f>
        <v>0</v>
      </c>
      <c r="Y334" s="493">
        <f>Y331*地域経済性分析・初期条件!$P$33</f>
        <v>0</v>
      </c>
      <c r="Z334" s="493">
        <f>Z331*地域経済性分析・初期条件!$P$33</f>
        <v>0</v>
      </c>
      <c r="AA334" s="493">
        <f>AA331*地域経済性分析・初期条件!$P$33</f>
        <v>0</v>
      </c>
      <c r="AB334" s="493">
        <f>AB331*地域経済性分析・初期条件!$P$33</f>
        <v>0</v>
      </c>
      <c r="AC334" s="493">
        <f>AC331*地域経済性分析・初期条件!$P$33</f>
        <v>0</v>
      </c>
      <c r="AD334" s="493">
        <f>AD331*地域経済性分析・初期条件!$P$33</f>
        <v>0</v>
      </c>
      <c r="AE334" s="493">
        <f>AE331*地域経済性分析・初期条件!$P$33</f>
        <v>0</v>
      </c>
      <c r="AF334" s="493">
        <f>AF331*地域経済性分析・初期条件!$P$33</f>
        <v>0</v>
      </c>
      <c r="AG334" s="493">
        <f>AG331*地域経済性分析・初期条件!$P$33</f>
        <v>0</v>
      </c>
      <c r="AH334" s="493">
        <f>AH331*地域経済性分析・初期条件!$P$33</f>
        <v>0</v>
      </c>
      <c r="AI334" s="535">
        <f t="shared" si="331"/>
        <v>0</v>
      </c>
      <c r="AJ334" s="535">
        <f t="shared" si="332"/>
        <v>0</v>
      </c>
      <c r="AK334" s="497">
        <f t="shared" si="333"/>
        <v>0</v>
      </c>
    </row>
    <row r="335" spans="1:37" ht="11.5" x14ac:dyDescent="0.25">
      <c r="A335" s="533" t="str">
        <f>A330&amp;B335</f>
        <v>0法人税（国税）</v>
      </c>
      <c r="B335" s="425" t="s">
        <v>576</v>
      </c>
      <c r="C335" s="449" t="s">
        <v>33</v>
      </c>
      <c r="D335" s="493">
        <f>D331*地域経済性分析・初期条件!$Q$33</f>
        <v>0</v>
      </c>
      <c r="E335" s="493">
        <f>E331*地域経済性分析・初期条件!$Q$33</f>
        <v>0</v>
      </c>
      <c r="F335" s="493">
        <f>F331*地域経済性分析・初期条件!$Q$33</f>
        <v>0</v>
      </c>
      <c r="G335" s="493">
        <f>G331*地域経済性分析・初期条件!$Q$33</f>
        <v>0</v>
      </c>
      <c r="H335" s="493">
        <f>H331*地域経済性分析・初期条件!$Q$33</f>
        <v>0</v>
      </c>
      <c r="I335" s="493">
        <f>I331*地域経済性分析・初期条件!$Q$33</f>
        <v>0</v>
      </c>
      <c r="J335" s="493">
        <f>J331*地域経済性分析・初期条件!$Q$33</f>
        <v>0</v>
      </c>
      <c r="K335" s="493">
        <f>K331*地域経済性分析・初期条件!$Q$33</f>
        <v>0</v>
      </c>
      <c r="L335" s="493">
        <f>L331*地域経済性分析・初期条件!$Q$33</f>
        <v>0</v>
      </c>
      <c r="M335" s="493">
        <f>M331*地域経済性分析・初期条件!$Q$33</f>
        <v>0</v>
      </c>
      <c r="N335" s="493">
        <f>N331*地域経済性分析・初期条件!$Q$33</f>
        <v>0</v>
      </c>
      <c r="O335" s="493">
        <f>O331*地域経済性分析・初期条件!$Q$33</f>
        <v>0</v>
      </c>
      <c r="P335" s="493">
        <f>P331*地域経済性分析・初期条件!$Q$33</f>
        <v>0</v>
      </c>
      <c r="Q335" s="493">
        <f>Q331*地域経済性分析・初期条件!$Q$33</f>
        <v>0</v>
      </c>
      <c r="R335" s="493">
        <f>R331*地域経済性分析・初期条件!$Q$33</f>
        <v>0</v>
      </c>
      <c r="S335" s="493">
        <f>S331*地域経済性分析・初期条件!$Q$33</f>
        <v>0</v>
      </c>
      <c r="T335" s="493">
        <f>T331*地域経済性分析・初期条件!$Q$33</f>
        <v>0</v>
      </c>
      <c r="U335" s="493">
        <f>U331*地域経済性分析・初期条件!$Q$33</f>
        <v>0</v>
      </c>
      <c r="V335" s="493">
        <f>V331*地域経済性分析・初期条件!$Q$33</f>
        <v>0</v>
      </c>
      <c r="W335" s="493">
        <f>W331*地域経済性分析・初期条件!$Q$33</f>
        <v>0</v>
      </c>
      <c r="X335" s="493">
        <f>X331*地域経済性分析・初期条件!$Q$33</f>
        <v>0</v>
      </c>
      <c r="Y335" s="493">
        <f>Y331*地域経済性分析・初期条件!$Q$33</f>
        <v>0</v>
      </c>
      <c r="Z335" s="493">
        <f>Z331*地域経済性分析・初期条件!$Q$33</f>
        <v>0</v>
      </c>
      <c r="AA335" s="493">
        <f>AA331*地域経済性分析・初期条件!$Q$33</f>
        <v>0</v>
      </c>
      <c r="AB335" s="493">
        <f>AB331*地域経済性分析・初期条件!$Q$33</f>
        <v>0</v>
      </c>
      <c r="AC335" s="493">
        <f>AC331*地域経済性分析・初期条件!$Q$33</f>
        <v>0</v>
      </c>
      <c r="AD335" s="493">
        <f>AD331*地域経済性分析・初期条件!$Q$33</f>
        <v>0</v>
      </c>
      <c r="AE335" s="493">
        <f>AE331*地域経済性分析・初期条件!$Q$33</f>
        <v>0</v>
      </c>
      <c r="AF335" s="493">
        <f>AF331*地域経済性分析・初期条件!$Q$33</f>
        <v>0</v>
      </c>
      <c r="AG335" s="493">
        <f>AG331*地域経済性分析・初期条件!$Q$33</f>
        <v>0</v>
      </c>
      <c r="AH335" s="493">
        <f>AH331*地域経済性分析・初期条件!$Q$33</f>
        <v>0</v>
      </c>
      <c r="AI335" s="535">
        <f t="shared" si="331"/>
        <v>0</v>
      </c>
      <c r="AJ335" s="535">
        <f t="shared" si="332"/>
        <v>0</v>
      </c>
      <c r="AK335" s="497">
        <f t="shared" si="333"/>
        <v>0</v>
      </c>
    </row>
    <row r="336" spans="1:37" ht="11.5" x14ac:dyDescent="0.25">
      <c r="A336" s="533" t="str">
        <f>A330&amp;B336</f>
        <v>0従業員の可処分所得（一次）</v>
      </c>
      <c r="B336" s="425" t="s">
        <v>556</v>
      </c>
      <c r="C336" s="448" t="s">
        <v>33</v>
      </c>
      <c r="D336" s="493">
        <f>D331*地域経済性分析・初期条件!$H$33</f>
        <v>0</v>
      </c>
      <c r="E336" s="493">
        <f>E331*地域経済性分析・初期条件!$H$33</f>
        <v>0</v>
      </c>
      <c r="F336" s="493">
        <f>F331*地域経済性分析・初期条件!$H$33</f>
        <v>0</v>
      </c>
      <c r="G336" s="493">
        <f>G331*地域経済性分析・初期条件!$H$33</f>
        <v>0</v>
      </c>
      <c r="H336" s="493">
        <f>H331*地域経済性分析・初期条件!$H$33</f>
        <v>0</v>
      </c>
      <c r="I336" s="493">
        <f>I331*地域経済性分析・初期条件!$H$33</f>
        <v>0</v>
      </c>
      <c r="J336" s="493">
        <f>J331*地域経済性分析・初期条件!$H$33</f>
        <v>0</v>
      </c>
      <c r="K336" s="493">
        <f>K331*地域経済性分析・初期条件!$H$33</f>
        <v>0</v>
      </c>
      <c r="L336" s="493">
        <f>L331*地域経済性分析・初期条件!$H$33</f>
        <v>0</v>
      </c>
      <c r="M336" s="493">
        <f>M331*地域経済性分析・初期条件!$H$33</f>
        <v>0</v>
      </c>
      <c r="N336" s="493">
        <f>N331*地域経済性分析・初期条件!$H$33</f>
        <v>0</v>
      </c>
      <c r="O336" s="493">
        <f>O331*地域経済性分析・初期条件!$H$33</f>
        <v>0</v>
      </c>
      <c r="P336" s="493">
        <f>P331*地域経済性分析・初期条件!$H$33</f>
        <v>0</v>
      </c>
      <c r="Q336" s="493">
        <f>Q331*地域経済性分析・初期条件!$H$33</f>
        <v>0</v>
      </c>
      <c r="R336" s="493">
        <f>R331*地域経済性分析・初期条件!$H$33</f>
        <v>0</v>
      </c>
      <c r="S336" s="493">
        <f>S331*地域経済性分析・初期条件!$H$33</f>
        <v>0</v>
      </c>
      <c r="T336" s="493">
        <f>T331*地域経済性分析・初期条件!$H$33</f>
        <v>0</v>
      </c>
      <c r="U336" s="493">
        <f>U331*地域経済性分析・初期条件!$H$33</f>
        <v>0</v>
      </c>
      <c r="V336" s="493">
        <f>V331*地域経済性分析・初期条件!$H$33</f>
        <v>0</v>
      </c>
      <c r="W336" s="493">
        <f>W331*地域経済性分析・初期条件!$H$33</f>
        <v>0</v>
      </c>
      <c r="X336" s="493">
        <f>X331*地域経済性分析・初期条件!$H$33</f>
        <v>0</v>
      </c>
      <c r="Y336" s="493">
        <f>Y331*地域経済性分析・初期条件!$H$33</f>
        <v>0</v>
      </c>
      <c r="Z336" s="493">
        <f>Z331*地域経済性分析・初期条件!$H$33</f>
        <v>0</v>
      </c>
      <c r="AA336" s="493">
        <f>AA331*地域経済性分析・初期条件!$H$33</f>
        <v>0</v>
      </c>
      <c r="AB336" s="493">
        <f>AB331*地域経済性分析・初期条件!$H$33</f>
        <v>0</v>
      </c>
      <c r="AC336" s="493">
        <f>AC331*地域経済性分析・初期条件!$H$33</f>
        <v>0</v>
      </c>
      <c r="AD336" s="493">
        <f>AD331*地域経済性分析・初期条件!$H$33</f>
        <v>0</v>
      </c>
      <c r="AE336" s="493">
        <f>AE331*地域経済性分析・初期条件!$H$33</f>
        <v>0</v>
      </c>
      <c r="AF336" s="493">
        <f>AF331*地域経済性分析・初期条件!$H$33</f>
        <v>0</v>
      </c>
      <c r="AG336" s="493">
        <f>AG331*地域経済性分析・初期条件!$H$33</f>
        <v>0</v>
      </c>
      <c r="AH336" s="493">
        <f>AH331*地域経済性分析・初期条件!$H$33</f>
        <v>0</v>
      </c>
      <c r="AI336" s="535">
        <f t="shared" si="331"/>
        <v>0</v>
      </c>
      <c r="AJ336" s="535">
        <f t="shared" si="332"/>
        <v>0</v>
      </c>
      <c r="AK336" s="497">
        <f t="shared" si="333"/>
        <v>0</v>
      </c>
    </row>
    <row r="337" spans="1:37" ht="11.5" x14ac:dyDescent="0.25">
      <c r="A337" s="533" t="str">
        <f>A330&amp;B337</f>
        <v>0企業の税引後利益（一次）</v>
      </c>
      <c r="B337" s="425" t="s">
        <v>557</v>
      </c>
      <c r="C337" s="448" t="s">
        <v>33</v>
      </c>
      <c r="D337" s="493">
        <f>D331*地域経済性分析・初期条件!$I$33</f>
        <v>0</v>
      </c>
      <c r="E337" s="493">
        <f>E331*地域経済性分析・初期条件!$I$33</f>
        <v>0</v>
      </c>
      <c r="F337" s="493">
        <f>F331*地域経済性分析・初期条件!$I$33</f>
        <v>0</v>
      </c>
      <c r="G337" s="493">
        <f>G331*地域経済性分析・初期条件!$I$33</f>
        <v>0</v>
      </c>
      <c r="H337" s="493">
        <f>H331*地域経済性分析・初期条件!$I$33</f>
        <v>0</v>
      </c>
      <c r="I337" s="493">
        <f>I331*地域経済性分析・初期条件!$I$33</f>
        <v>0</v>
      </c>
      <c r="J337" s="493">
        <f>J331*地域経済性分析・初期条件!$I$33</f>
        <v>0</v>
      </c>
      <c r="K337" s="493">
        <f>K331*地域経済性分析・初期条件!$I$33</f>
        <v>0</v>
      </c>
      <c r="L337" s="493">
        <f>L331*地域経済性分析・初期条件!$I$33</f>
        <v>0</v>
      </c>
      <c r="M337" s="493">
        <f>M331*地域経済性分析・初期条件!$I$33</f>
        <v>0</v>
      </c>
      <c r="N337" s="493">
        <f>N331*地域経済性分析・初期条件!$I$33</f>
        <v>0</v>
      </c>
      <c r="O337" s="493">
        <f>O331*地域経済性分析・初期条件!$I$33</f>
        <v>0</v>
      </c>
      <c r="P337" s="493">
        <f>P331*地域経済性分析・初期条件!$I$33</f>
        <v>0</v>
      </c>
      <c r="Q337" s="493">
        <f>Q331*地域経済性分析・初期条件!$I$33</f>
        <v>0</v>
      </c>
      <c r="R337" s="493">
        <f>R331*地域経済性分析・初期条件!$I$33</f>
        <v>0</v>
      </c>
      <c r="S337" s="493">
        <f>S331*地域経済性分析・初期条件!$I$33</f>
        <v>0</v>
      </c>
      <c r="T337" s="493">
        <f>T331*地域経済性分析・初期条件!$I$33</f>
        <v>0</v>
      </c>
      <c r="U337" s="493">
        <f>U331*地域経済性分析・初期条件!$I$33</f>
        <v>0</v>
      </c>
      <c r="V337" s="493">
        <f>V331*地域経済性分析・初期条件!$I$33</f>
        <v>0</v>
      </c>
      <c r="W337" s="493">
        <f>W331*地域経済性分析・初期条件!$I$33</f>
        <v>0</v>
      </c>
      <c r="X337" s="493">
        <f>X331*地域経済性分析・初期条件!$I$33</f>
        <v>0</v>
      </c>
      <c r="Y337" s="493">
        <f>Y331*地域経済性分析・初期条件!$I$33</f>
        <v>0</v>
      </c>
      <c r="Z337" s="493">
        <f>Z331*地域経済性分析・初期条件!$I$33</f>
        <v>0</v>
      </c>
      <c r="AA337" s="493">
        <f>AA331*地域経済性分析・初期条件!$I$33</f>
        <v>0</v>
      </c>
      <c r="AB337" s="493">
        <f>AB331*地域経済性分析・初期条件!$I$33</f>
        <v>0</v>
      </c>
      <c r="AC337" s="493">
        <f>AC331*地域経済性分析・初期条件!$I$33</f>
        <v>0</v>
      </c>
      <c r="AD337" s="493">
        <f>AD331*地域経済性分析・初期条件!$I$33</f>
        <v>0</v>
      </c>
      <c r="AE337" s="493">
        <f>AE331*地域経済性分析・初期条件!$I$33</f>
        <v>0</v>
      </c>
      <c r="AF337" s="493">
        <f>AF331*地域経済性分析・初期条件!$I$33</f>
        <v>0</v>
      </c>
      <c r="AG337" s="493">
        <f>AG331*地域経済性分析・初期条件!$I$33</f>
        <v>0</v>
      </c>
      <c r="AH337" s="493">
        <f>AH331*地域経済性分析・初期条件!$I$33</f>
        <v>0</v>
      </c>
      <c r="AI337" s="535">
        <f t="shared" si="331"/>
        <v>0</v>
      </c>
      <c r="AJ337" s="535">
        <f t="shared" si="332"/>
        <v>0</v>
      </c>
      <c r="AK337" s="497">
        <f t="shared" si="333"/>
        <v>0</v>
      </c>
    </row>
    <row r="338" spans="1:37" ht="11.5" x14ac:dyDescent="0.25">
      <c r="A338" s="533" t="str">
        <f>A330&amp;B338</f>
        <v>0都道府県税収（一次）</v>
      </c>
      <c r="B338" s="425" t="s">
        <v>558</v>
      </c>
      <c r="C338" s="448" t="s">
        <v>33</v>
      </c>
      <c r="D338" s="493">
        <f>D331*地域経済性分析・初期条件!$J$33</f>
        <v>0</v>
      </c>
      <c r="E338" s="493">
        <f>E331*地域経済性分析・初期条件!$J$33</f>
        <v>0</v>
      </c>
      <c r="F338" s="493">
        <f>F331*地域経済性分析・初期条件!$J$33</f>
        <v>0</v>
      </c>
      <c r="G338" s="493">
        <f>G331*地域経済性分析・初期条件!$J$33</f>
        <v>0</v>
      </c>
      <c r="H338" s="493">
        <f>H331*地域経済性分析・初期条件!$J$33</f>
        <v>0</v>
      </c>
      <c r="I338" s="493">
        <f>I331*地域経済性分析・初期条件!$J$33</f>
        <v>0</v>
      </c>
      <c r="J338" s="493">
        <f>J331*地域経済性分析・初期条件!$J$33</f>
        <v>0</v>
      </c>
      <c r="K338" s="493">
        <f>K331*地域経済性分析・初期条件!$J$33</f>
        <v>0</v>
      </c>
      <c r="L338" s="493">
        <f>L331*地域経済性分析・初期条件!$J$33</f>
        <v>0</v>
      </c>
      <c r="M338" s="493">
        <f>M331*地域経済性分析・初期条件!$J$33</f>
        <v>0</v>
      </c>
      <c r="N338" s="493">
        <f>N331*地域経済性分析・初期条件!$J$33</f>
        <v>0</v>
      </c>
      <c r="O338" s="493">
        <f>O331*地域経済性分析・初期条件!$J$33</f>
        <v>0</v>
      </c>
      <c r="P338" s="493">
        <f>P331*地域経済性分析・初期条件!$J$33</f>
        <v>0</v>
      </c>
      <c r="Q338" s="493">
        <f>Q331*地域経済性分析・初期条件!$J$33</f>
        <v>0</v>
      </c>
      <c r="R338" s="493">
        <f>R331*地域経済性分析・初期条件!$J$33</f>
        <v>0</v>
      </c>
      <c r="S338" s="493">
        <f>S331*地域経済性分析・初期条件!$J$33</f>
        <v>0</v>
      </c>
      <c r="T338" s="493">
        <f>T331*地域経済性分析・初期条件!$J$33</f>
        <v>0</v>
      </c>
      <c r="U338" s="493">
        <f>U331*地域経済性分析・初期条件!$J$33</f>
        <v>0</v>
      </c>
      <c r="V338" s="493">
        <f>V331*地域経済性分析・初期条件!$J$33</f>
        <v>0</v>
      </c>
      <c r="W338" s="493">
        <f>W331*地域経済性分析・初期条件!$J$33</f>
        <v>0</v>
      </c>
      <c r="X338" s="493">
        <f>X331*地域経済性分析・初期条件!$J$33</f>
        <v>0</v>
      </c>
      <c r="Y338" s="493">
        <f>Y331*地域経済性分析・初期条件!$J$33</f>
        <v>0</v>
      </c>
      <c r="Z338" s="493">
        <f>Z331*地域経済性分析・初期条件!$J$33</f>
        <v>0</v>
      </c>
      <c r="AA338" s="493">
        <f>AA331*地域経済性分析・初期条件!$J$33</f>
        <v>0</v>
      </c>
      <c r="AB338" s="493">
        <f>AB331*地域経済性分析・初期条件!$J$33</f>
        <v>0</v>
      </c>
      <c r="AC338" s="493">
        <f>AC331*地域経済性分析・初期条件!$J$33</f>
        <v>0</v>
      </c>
      <c r="AD338" s="493">
        <f>AD331*地域経済性分析・初期条件!$J$33</f>
        <v>0</v>
      </c>
      <c r="AE338" s="493">
        <f>AE331*地域経済性分析・初期条件!$J$33</f>
        <v>0</v>
      </c>
      <c r="AF338" s="493">
        <f>AF331*地域経済性分析・初期条件!$J$33</f>
        <v>0</v>
      </c>
      <c r="AG338" s="493">
        <f>AG331*地域経済性分析・初期条件!$J$33</f>
        <v>0</v>
      </c>
      <c r="AH338" s="493">
        <f>AH331*地域経済性分析・初期条件!$J$33</f>
        <v>0</v>
      </c>
      <c r="AI338" s="535">
        <f t="shared" si="331"/>
        <v>0</v>
      </c>
      <c r="AJ338" s="535">
        <f t="shared" si="332"/>
        <v>0</v>
      </c>
      <c r="AK338" s="497">
        <f t="shared" si="333"/>
        <v>0</v>
      </c>
    </row>
    <row r="339" spans="1:37" ht="11.5" x14ac:dyDescent="0.25">
      <c r="A339" s="533" t="str">
        <f>A330&amp;B339</f>
        <v>0市町村税収（一次）</v>
      </c>
      <c r="B339" s="425" t="s">
        <v>559</v>
      </c>
      <c r="C339" s="449" t="s">
        <v>33</v>
      </c>
      <c r="D339" s="493">
        <f>D331*地域経済性分析・初期条件!$K$33</f>
        <v>0</v>
      </c>
      <c r="E339" s="493">
        <f>E331*地域経済性分析・初期条件!$K$33</f>
        <v>0</v>
      </c>
      <c r="F339" s="493">
        <f>F331*地域経済性分析・初期条件!$K$33</f>
        <v>0</v>
      </c>
      <c r="G339" s="493">
        <f>G331*地域経済性分析・初期条件!$K$33</f>
        <v>0</v>
      </c>
      <c r="H339" s="493">
        <f>H331*地域経済性分析・初期条件!$K$33</f>
        <v>0</v>
      </c>
      <c r="I339" s="493">
        <f>I331*地域経済性分析・初期条件!$K$33</f>
        <v>0</v>
      </c>
      <c r="J339" s="493">
        <f>J331*地域経済性分析・初期条件!$K$33</f>
        <v>0</v>
      </c>
      <c r="K339" s="493">
        <f>K331*地域経済性分析・初期条件!$K$33</f>
        <v>0</v>
      </c>
      <c r="L339" s="493">
        <f>L331*地域経済性分析・初期条件!$K$33</f>
        <v>0</v>
      </c>
      <c r="M339" s="493">
        <f>M331*地域経済性分析・初期条件!$K$33</f>
        <v>0</v>
      </c>
      <c r="N339" s="493">
        <f>N331*地域経済性分析・初期条件!$K$33</f>
        <v>0</v>
      </c>
      <c r="O339" s="493">
        <f>O331*地域経済性分析・初期条件!$K$33</f>
        <v>0</v>
      </c>
      <c r="P339" s="493">
        <f>P331*地域経済性分析・初期条件!$K$33</f>
        <v>0</v>
      </c>
      <c r="Q339" s="493">
        <f>Q331*地域経済性分析・初期条件!$K$33</f>
        <v>0</v>
      </c>
      <c r="R339" s="493">
        <f>R331*地域経済性分析・初期条件!$K$33</f>
        <v>0</v>
      </c>
      <c r="S339" s="493">
        <f>S331*地域経済性分析・初期条件!$K$33</f>
        <v>0</v>
      </c>
      <c r="T339" s="493">
        <f>T331*地域経済性分析・初期条件!$K$33</f>
        <v>0</v>
      </c>
      <c r="U339" s="493">
        <f>U331*地域経済性分析・初期条件!$K$33</f>
        <v>0</v>
      </c>
      <c r="V339" s="493">
        <f>V331*地域経済性分析・初期条件!$K$33</f>
        <v>0</v>
      </c>
      <c r="W339" s="493">
        <f>W331*地域経済性分析・初期条件!$K$33</f>
        <v>0</v>
      </c>
      <c r="X339" s="493">
        <f>X331*地域経済性分析・初期条件!$K$33</f>
        <v>0</v>
      </c>
      <c r="Y339" s="493">
        <f>Y331*地域経済性分析・初期条件!$K$33</f>
        <v>0</v>
      </c>
      <c r="Z339" s="493">
        <f>Z331*地域経済性分析・初期条件!$K$33</f>
        <v>0</v>
      </c>
      <c r="AA339" s="493">
        <f>AA331*地域経済性分析・初期条件!$K$33</f>
        <v>0</v>
      </c>
      <c r="AB339" s="493">
        <f>AB331*地域経済性分析・初期条件!$K$33</f>
        <v>0</v>
      </c>
      <c r="AC339" s="493">
        <f>AC331*地域経済性分析・初期条件!$K$33</f>
        <v>0</v>
      </c>
      <c r="AD339" s="493">
        <f>AD331*地域経済性分析・初期条件!$K$33</f>
        <v>0</v>
      </c>
      <c r="AE339" s="493">
        <f>AE331*地域経済性分析・初期条件!$K$33</f>
        <v>0</v>
      </c>
      <c r="AF339" s="493">
        <f>AF331*地域経済性分析・初期条件!$K$33</f>
        <v>0</v>
      </c>
      <c r="AG339" s="493">
        <f>AG331*地域経済性分析・初期条件!$K$33</f>
        <v>0</v>
      </c>
      <c r="AH339" s="493">
        <f>AH331*地域経済性分析・初期条件!$K$33</f>
        <v>0</v>
      </c>
      <c r="AI339" s="535">
        <f t="shared" si="331"/>
        <v>0</v>
      </c>
      <c r="AJ339" s="535">
        <f t="shared" si="332"/>
        <v>0</v>
      </c>
      <c r="AK339" s="497">
        <f t="shared" si="333"/>
        <v>0</v>
      </c>
    </row>
    <row r="340" spans="1:37" ht="11.5" x14ac:dyDescent="0.25">
      <c r="A340" s="533" t="str">
        <f>A330&amp;B340</f>
        <v>0従業員の可処分所得（二次以降）</v>
      </c>
      <c r="B340" s="425" t="s">
        <v>561</v>
      </c>
      <c r="C340" s="449" t="s">
        <v>33</v>
      </c>
      <c r="D340" s="493">
        <f>D331*地域経済性分析・初期条件!$L$33</f>
        <v>0</v>
      </c>
      <c r="E340" s="493">
        <f>E331*地域経済性分析・初期条件!$L$33</f>
        <v>0</v>
      </c>
      <c r="F340" s="493">
        <f>F331*地域経済性分析・初期条件!$L$33</f>
        <v>0</v>
      </c>
      <c r="G340" s="493">
        <f>G331*地域経済性分析・初期条件!$L$33</f>
        <v>0</v>
      </c>
      <c r="H340" s="493">
        <f>H331*地域経済性分析・初期条件!$L$33</f>
        <v>0</v>
      </c>
      <c r="I340" s="493">
        <f>I331*地域経済性分析・初期条件!$L$33</f>
        <v>0</v>
      </c>
      <c r="J340" s="493">
        <f>J331*地域経済性分析・初期条件!$L$33</f>
        <v>0</v>
      </c>
      <c r="K340" s="493">
        <f>K331*地域経済性分析・初期条件!$L$33</f>
        <v>0</v>
      </c>
      <c r="L340" s="493">
        <f>L331*地域経済性分析・初期条件!$L$33</f>
        <v>0</v>
      </c>
      <c r="M340" s="493">
        <f>M331*地域経済性分析・初期条件!$L$33</f>
        <v>0</v>
      </c>
      <c r="N340" s="493">
        <f>N331*地域経済性分析・初期条件!$L$33</f>
        <v>0</v>
      </c>
      <c r="O340" s="493">
        <f>O331*地域経済性分析・初期条件!$L$33</f>
        <v>0</v>
      </c>
      <c r="P340" s="493">
        <f>P331*地域経済性分析・初期条件!$L$33</f>
        <v>0</v>
      </c>
      <c r="Q340" s="493">
        <f>Q331*地域経済性分析・初期条件!$L$33</f>
        <v>0</v>
      </c>
      <c r="R340" s="493">
        <f>R331*地域経済性分析・初期条件!$L$33</f>
        <v>0</v>
      </c>
      <c r="S340" s="493">
        <f>S331*地域経済性分析・初期条件!$L$33</f>
        <v>0</v>
      </c>
      <c r="T340" s="493">
        <f>T331*地域経済性分析・初期条件!$L$33</f>
        <v>0</v>
      </c>
      <c r="U340" s="493">
        <f>U331*地域経済性分析・初期条件!$L$33</f>
        <v>0</v>
      </c>
      <c r="V340" s="493">
        <f>V331*地域経済性分析・初期条件!$L$33</f>
        <v>0</v>
      </c>
      <c r="W340" s="493">
        <f>W331*地域経済性分析・初期条件!$L$33</f>
        <v>0</v>
      </c>
      <c r="X340" s="493">
        <f>X331*地域経済性分析・初期条件!$L$33</f>
        <v>0</v>
      </c>
      <c r="Y340" s="493">
        <f>Y331*地域経済性分析・初期条件!$L$33</f>
        <v>0</v>
      </c>
      <c r="Z340" s="493">
        <f>Z331*地域経済性分析・初期条件!$L$33</f>
        <v>0</v>
      </c>
      <c r="AA340" s="493">
        <f>AA331*地域経済性分析・初期条件!$L$33</f>
        <v>0</v>
      </c>
      <c r="AB340" s="493">
        <f>AB331*地域経済性分析・初期条件!$L$33</f>
        <v>0</v>
      </c>
      <c r="AC340" s="493">
        <f>AC331*地域経済性分析・初期条件!$L$33</f>
        <v>0</v>
      </c>
      <c r="AD340" s="493">
        <f>AD331*地域経済性分析・初期条件!$L$33</f>
        <v>0</v>
      </c>
      <c r="AE340" s="493">
        <f>AE331*地域経済性分析・初期条件!$L$33</f>
        <v>0</v>
      </c>
      <c r="AF340" s="493">
        <f>AF331*地域経済性分析・初期条件!$L$33</f>
        <v>0</v>
      </c>
      <c r="AG340" s="493">
        <f>AG331*地域経済性分析・初期条件!$L$33</f>
        <v>0</v>
      </c>
      <c r="AH340" s="493">
        <f>AH331*地域経済性分析・初期条件!$L$33</f>
        <v>0</v>
      </c>
      <c r="AI340" s="535">
        <f>SUM(D340:N340)</f>
        <v>0</v>
      </c>
      <c r="AJ340" s="535">
        <f>SUM(D340:X340)</f>
        <v>0</v>
      </c>
      <c r="AK340" s="497">
        <f>SUM(D340:AH340)</f>
        <v>0</v>
      </c>
    </row>
    <row r="341" spans="1:37" ht="11.5" x14ac:dyDescent="0.25">
      <c r="A341" s="533" t="str">
        <f>A330&amp;B341</f>
        <v>0企業の税引後利益（二次以降）</v>
      </c>
      <c r="B341" s="425" t="s">
        <v>562</v>
      </c>
      <c r="C341" s="449" t="s">
        <v>33</v>
      </c>
      <c r="D341" s="493">
        <f>D331*地域経済性分析・初期条件!$M$33</f>
        <v>0</v>
      </c>
      <c r="E341" s="493">
        <f>E331*地域経済性分析・初期条件!$M$33</f>
        <v>0</v>
      </c>
      <c r="F341" s="493">
        <f>F331*地域経済性分析・初期条件!$M$33</f>
        <v>0</v>
      </c>
      <c r="G341" s="493">
        <f>G331*地域経済性分析・初期条件!$M$33</f>
        <v>0</v>
      </c>
      <c r="H341" s="493">
        <f>H331*地域経済性分析・初期条件!$M$33</f>
        <v>0</v>
      </c>
      <c r="I341" s="493">
        <f>I331*地域経済性分析・初期条件!$M$33</f>
        <v>0</v>
      </c>
      <c r="J341" s="493">
        <f>J331*地域経済性分析・初期条件!$M$33</f>
        <v>0</v>
      </c>
      <c r="K341" s="493">
        <f>K331*地域経済性分析・初期条件!$M$33</f>
        <v>0</v>
      </c>
      <c r="L341" s="493">
        <f>L331*地域経済性分析・初期条件!$M$33</f>
        <v>0</v>
      </c>
      <c r="M341" s="493">
        <f>M331*地域経済性分析・初期条件!$M$33</f>
        <v>0</v>
      </c>
      <c r="N341" s="493">
        <f>N331*地域経済性分析・初期条件!$M$33</f>
        <v>0</v>
      </c>
      <c r="O341" s="493">
        <f>O331*地域経済性分析・初期条件!$M$33</f>
        <v>0</v>
      </c>
      <c r="P341" s="493">
        <f>P331*地域経済性分析・初期条件!$M$33</f>
        <v>0</v>
      </c>
      <c r="Q341" s="493">
        <f>Q331*地域経済性分析・初期条件!$M$33</f>
        <v>0</v>
      </c>
      <c r="R341" s="493">
        <f>R331*地域経済性分析・初期条件!$M$33</f>
        <v>0</v>
      </c>
      <c r="S341" s="493">
        <f>S331*地域経済性分析・初期条件!$M$33</f>
        <v>0</v>
      </c>
      <c r="T341" s="493">
        <f>T331*地域経済性分析・初期条件!$M$33</f>
        <v>0</v>
      </c>
      <c r="U341" s="493">
        <f>U331*地域経済性分析・初期条件!$M$33</f>
        <v>0</v>
      </c>
      <c r="V341" s="493">
        <f>V331*地域経済性分析・初期条件!$M$33</f>
        <v>0</v>
      </c>
      <c r="W341" s="493">
        <f>W331*地域経済性分析・初期条件!$M$33</f>
        <v>0</v>
      </c>
      <c r="X341" s="493">
        <f>X331*地域経済性分析・初期条件!$M$33</f>
        <v>0</v>
      </c>
      <c r="Y341" s="493">
        <f>Y331*地域経済性分析・初期条件!$M$33</f>
        <v>0</v>
      </c>
      <c r="Z341" s="493">
        <f>Z331*地域経済性分析・初期条件!$M$33</f>
        <v>0</v>
      </c>
      <c r="AA341" s="493">
        <f>AA331*地域経済性分析・初期条件!$M$33</f>
        <v>0</v>
      </c>
      <c r="AB341" s="493">
        <f>AB331*地域経済性分析・初期条件!$M$33</f>
        <v>0</v>
      </c>
      <c r="AC341" s="493">
        <f>AC331*地域経済性分析・初期条件!$M$33</f>
        <v>0</v>
      </c>
      <c r="AD341" s="493">
        <f>AD331*地域経済性分析・初期条件!$M$33</f>
        <v>0</v>
      </c>
      <c r="AE341" s="493">
        <f>AE331*地域経済性分析・初期条件!$M$33</f>
        <v>0</v>
      </c>
      <c r="AF341" s="493">
        <f>AF331*地域経済性分析・初期条件!$M$33</f>
        <v>0</v>
      </c>
      <c r="AG341" s="493">
        <f>AG331*地域経済性分析・初期条件!$M$33</f>
        <v>0</v>
      </c>
      <c r="AH341" s="493">
        <f>AH331*地域経済性分析・初期条件!$M$33</f>
        <v>0</v>
      </c>
      <c r="AI341" s="535">
        <f>SUM(D341:N341)</f>
        <v>0</v>
      </c>
      <c r="AJ341" s="535">
        <f>SUM(D341:X341)</f>
        <v>0</v>
      </c>
      <c r="AK341" s="497">
        <f>SUM(D341:AH341)</f>
        <v>0</v>
      </c>
    </row>
    <row r="342" spans="1:37" ht="11.5" x14ac:dyDescent="0.25">
      <c r="A342" s="533" t="str">
        <f>A330&amp;B342</f>
        <v>0都道府県税収（二次以降）</v>
      </c>
      <c r="B342" s="425" t="s">
        <v>563</v>
      </c>
      <c r="C342" s="449" t="s">
        <v>33</v>
      </c>
      <c r="D342" s="493">
        <f>D331*地域経済性分析・初期条件!$N$33</f>
        <v>0</v>
      </c>
      <c r="E342" s="493">
        <f>E331*地域経済性分析・初期条件!$N$33</f>
        <v>0</v>
      </c>
      <c r="F342" s="493">
        <f>F331*地域経済性分析・初期条件!$N$33</f>
        <v>0</v>
      </c>
      <c r="G342" s="493">
        <f>G331*地域経済性分析・初期条件!$N$33</f>
        <v>0</v>
      </c>
      <c r="H342" s="493">
        <f>H331*地域経済性分析・初期条件!$N$33</f>
        <v>0</v>
      </c>
      <c r="I342" s="493">
        <f>I331*地域経済性分析・初期条件!$N$33</f>
        <v>0</v>
      </c>
      <c r="J342" s="493">
        <f>J331*地域経済性分析・初期条件!$N$33</f>
        <v>0</v>
      </c>
      <c r="K342" s="493">
        <f>K331*地域経済性分析・初期条件!$N$33</f>
        <v>0</v>
      </c>
      <c r="L342" s="493">
        <f>L331*地域経済性分析・初期条件!$N$33</f>
        <v>0</v>
      </c>
      <c r="M342" s="493">
        <f>M331*地域経済性分析・初期条件!$N$33</f>
        <v>0</v>
      </c>
      <c r="N342" s="493">
        <f>N331*地域経済性分析・初期条件!$N$33</f>
        <v>0</v>
      </c>
      <c r="O342" s="493">
        <f>O331*地域経済性分析・初期条件!$N$33</f>
        <v>0</v>
      </c>
      <c r="P342" s="493">
        <f>P331*地域経済性分析・初期条件!$N$33</f>
        <v>0</v>
      </c>
      <c r="Q342" s="493">
        <f>Q331*地域経済性分析・初期条件!$N$33</f>
        <v>0</v>
      </c>
      <c r="R342" s="493">
        <f>R331*地域経済性分析・初期条件!$N$33</f>
        <v>0</v>
      </c>
      <c r="S342" s="493">
        <f>S331*地域経済性分析・初期条件!$N$33</f>
        <v>0</v>
      </c>
      <c r="T342" s="493">
        <f>T331*地域経済性分析・初期条件!$N$33</f>
        <v>0</v>
      </c>
      <c r="U342" s="493">
        <f>U331*地域経済性分析・初期条件!$N$33</f>
        <v>0</v>
      </c>
      <c r="V342" s="493">
        <f>V331*地域経済性分析・初期条件!$N$33</f>
        <v>0</v>
      </c>
      <c r="W342" s="493">
        <f>W331*地域経済性分析・初期条件!$N$33</f>
        <v>0</v>
      </c>
      <c r="X342" s="493">
        <f>X331*地域経済性分析・初期条件!$N$33</f>
        <v>0</v>
      </c>
      <c r="Y342" s="493">
        <f>Y331*地域経済性分析・初期条件!$N$33</f>
        <v>0</v>
      </c>
      <c r="Z342" s="493">
        <f>Z331*地域経済性分析・初期条件!$N$33</f>
        <v>0</v>
      </c>
      <c r="AA342" s="493">
        <f>AA331*地域経済性分析・初期条件!$N$33</f>
        <v>0</v>
      </c>
      <c r="AB342" s="493">
        <f>AB331*地域経済性分析・初期条件!$N$33</f>
        <v>0</v>
      </c>
      <c r="AC342" s="493">
        <f>AC331*地域経済性分析・初期条件!$N$33</f>
        <v>0</v>
      </c>
      <c r="AD342" s="493">
        <f>AD331*地域経済性分析・初期条件!$N$33</f>
        <v>0</v>
      </c>
      <c r="AE342" s="493">
        <f>AE331*地域経済性分析・初期条件!$N$33</f>
        <v>0</v>
      </c>
      <c r="AF342" s="493">
        <f>AF331*地域経済性分析・初期条件!$N$33</f>
        <v>0</v>
      </c>
      <c r="AG342" s="493">
        <f>AG331*地域経済性分析・初期条件!$N$33</f>
        <v>0</v>
      </c>
      <c r="AH342" s="493">
        <f>AH331*地域経済性分析・初期条件!$N$33</f>
        <v>0</v>
      </c>
      <c r="AI342" s="535">
        <f>SUM(D342:N342)</f>
        <v>0</v>
      </c>
      <c r="AJ342" s="535">
        <f>SUM(D342:X342)</f>
        <v>0</v>
      </c>
      <c r="AK342" s="497">
        <f>SUM(D342:AH342)</f>
        <v>0</v>
      </c>
    </row>
    <row r="343" spans="1:37" ht="11.5" x14ac:dyDescent="0.25">
      <c r="A343" s="533" t="str">
        <f>A330&amp;B343</f>
        <v>0市町村税収（二次以降）</v>
      </c>
      <c r="B343" s="425" t="s">
        <v>564</v>
      </c>
      <c r="C343" s="449" t="s">
        <v>33</v>
      </c>
      <c r="D343" s="493">
        <f>D331*地域経済性分析・初期条件!$O$33</f>
        <v>0</v>
      </c>
      <c r="E343" s="493">
        <f>E331*地域経済性分析・初期条件!$O$33</f>
        <v>0</v>
      </c>
      <c r="F343" s="493">
        <f>F331*地域経済性分析・初期条件!$O$33</f>
        <v>0</v>
      </c>
      <c r="G343" s="493">
        <f>G331*地域経済性分析・初期条件!$O$33</f>
        <v>0</v>
      </c>
      <c r="H343" s="493">
        <f>H331*地域経済性分析・初期条件!$O$33</f>
        <v>0</v>
      </c>
      <c r="I343" s="493">
        <f>I331*地域経済性分析・初期条件!$O$33</f>
        <v>0</v>
      </c>
      <c r="J343" s="493">
        <f>J331*地域経済性分析・初期条件!$O$33</f>
        <v>0</v>
      </c>
      <c r="K343" s="493">
        <f>K331*地域経済性分析・初期条件!$O$33</f>
        <v>0</v>
      </c>
      <c r="L343" s="493">
        <f>L331*地域経済性分析・初期条件!$O$33</f>
        <v>0</v>
      </c>
      <c r="M343" s="493">
        <f>M331*地域経済性分析・初期条件!$O$33</f>
        <v>0</v>
      </c>
      <c r="N343" s="493">
        <f>N331*地域経済性分析・初期条件!$O$33</f>
        <v>0</v>
      </c>
      <c r="O343" s="493">
        <f>O331*地域経済性分析・初期条件!$O$33</f>
        <v>0</v>
      </c>
      <c r="P343" s="493">
        <f>P331*地域経済性分析・初期条件!$O$33</f>
        <v>0</v>
      </c>
      <c r="Q343" s="493">
        <f>Q331*地域経済性分析・初期条件!$O$33</f>
        <v>0</v>
      </c>
      <c r="R343" s="493">
        <f>R331*地域経済性分析・初期条件!$O$33</f>
        <v>0</v>
      </c>
      <c r="S343" s="493">
        <f>S331*地域経済性分析・初期条件!$O$33</f>
        <v>0</v>
      </c>
      <c r="T343" s="493">
        <f>T331*地域経済性分析・初期条件!$O$33</f>
        <v>0</v>
      </c>
      <c r="U343" s="493">
        <f>U331*地域経済性分析・初期条件!$O$33</f>
        <v>0</v>
      </c>
      <c r="V343" s="493">
        <f>V331*地域経済性分析・初期条件!$O$33</f>
        <v>0</v>
      </c>
      <c r="W343" s="493">
        <f>W331*地域経済性分析・初期条件!$O$33</f>
        <v>0</v>
      </c>
      <c r="X343" s="493">
        <f>X331*地域経済性分析・初期条件!$O$33</f>
        <v>0</v>
      </c>
      <c r="Y343" s="493">
        <f>Y331*地域経済性分析・初期条件!$O$33</f>
        <v>0</v>
      </c>
      <c r="Z343" s="493">
        <f>Z331*地域経済性分析・初期条件!$O$33</f>
        <v>0</v>
      </c>
      <c r="AA343" s="493">
        <f>AA331*地域経済性分析・初期条件!$O$33</f>
        <v>0</v>
      </c>
      <c r="AB343" s="493">
        <f>AB331*地域経済性分析・初期条件!$O$33</f>
        <v>0</v>
      </c>
      <c r="AC343" s="493">
        <f>AC331*地域経済性分析・初期条件!$O$33</f>
        <v>0</v>
      </c>
      <c r="AD343" s="493">
        <f>AD331*地域経済性分析・初期条件!$O$33</f>
        <v>0</v>
      </c>
      <c r="AE343" s="493">
        <f>AE331*地域経済性分析・初期条件!$O$33</f>
        <v>0</v>
      </c>
      <c r="AF343" s="493">
        <f>AF331*地域経済性分析・初期条件!$O$33</f>
        <v>0</v>
      </c>
      <c r="AG343" s="493">
        <f>AG331*地域経済性分析・初期条件!$O$33</f>
        <v>0</v>
      </c>
      <c r="AH343" s="493">
        <f>AH331*地域経済性分析・初期条件!$O$33</f>
        <v>0</v>
      </c>
      <c r="AI343" s="535">
        <f>SUM(D343:N343)</f>
        <v>0</v>
      </c>
      <c r="AJ343" s="535">
        <f>SUM(D343:X343)</f>
        <v>0</v>
      </c>
      <c r="AK343" s="497">
        <f>SUM(D343:AH343)</f>
        <v>0</v>
      </c>
    </row>
    <row r="344" spans="1:37" ht="11.5" x14ac:dyDescent="0.25">
      <c r="A344" s="488">
        <f>地域経済性分析・初期条件!$G$34</f>
        <v>0</v>
      </c>
      <c r="C344" s="449"/>
      <c r="D344" s="493"/>
      <c r="E344" s="493"/>
      <c r="F344" s="463"/>
      <c r="G344" s="463"/>
      <c r="H344" s="463"/>
      <c r="I344" s="463"/>
      <c r="J344" s="463"/>
      <c r="K344" s="463"/>
      <c r="L344" s="463"/>
      <c r="M344" s="463"/>
      <c r="N344" s="463"/>
      <c r="O344" s="463"/>
      <c r="P344" s="463"/>
      <c r="Q344" s="463"/>
      <c r="R344" s="463"/>
      <c r="S344" s="463"/>
      <c r="T344" s="463"/>
      <c r="U344" s="463"/>
      <c r="V344" s="463"/>
      <c r="W344" s="463"/>
      <c r="X344" s="463"/>
      <c r="Y344" s="463"/>
      <c r="Z344" s="463"/>
      <c r="AA344" s="463"/>
      <c r="AB344" s="463"/>
      <c r="AC344" s="463"/>
      <c r="AD344" s="463"/>
      <c r="AE344" s="463"/>
      <c r="AF344" s="463"/>
      <c r="AG344" s="463"/>
      <c r="AH344" s="463"/>
      <c r="AI344" s="535"/>
      <c r="AJ344" s="535"/>
      <c r="AK344" s="497"/>
    </row>
    <row r="345" spans="1:37" ht="11.5" x14ac:dyDescent="0.25">
      <c r="A345" s="533" t="str">
        <f>A344&amp;B345</f>
        <v>0売上（税別）</v>
      </c>
      <c r="B345" s="425" t="s">
        <v>1166</v>
      </c>
      <c r="C345" s="448" t="s">
        <v>33</v>
      </c>
      <c r="D345" s="493">
        <f>D329*地域経済性分析・初期条件!$F$34</f>
        <v>0</v>
      </c>
      <c r="E345" s="493">
        <f>E329*地域経済性分析・初期条件!$F$34</f>
        <v>0</v>
      </c>
      <c r="F345" s="493">
        <f>F329*地域経済性分析・初期条件!$F$34</f>
        <v>0</v>
      </c>
      <c r="G345" s="493">
        <f>G329*地域経済性分析・初期条件!$F$34</f>
        <v>0</v>
      </c>
      <c r="H345" s="493">
        <f>H329*地域経済性分析・初期条件!$F$34</f>
        <v>0</v>
      </c>
      <c r="I345" s="493">
        <f>I329*地域経済性分析・初期条件!$F$34</f>
        <v>0</v>
      </c>
      <c r="J345" s="493">
        <f>J329*地域経済性分析・初期条件!$F$34</f>
        <v>0</v>
      </c>
      <c r="K345" s="493">
        <f>K329*地域経済性分析・初期条件!$F$34</f>
        <v>0</v>
      </c>
      <c r="L345" s="493">
        <f>L329*地域経済性分析・初期条件!$F$34</f>
        <v>0</v>
      </c>
      <c r="M345" s="493">
        <f>M329*地域経済性分析・初期条件!$F$34</f>
        <v>0</v>
      </c>
      <c r="N345" s="493">
        <f>N329*地域経済性分析・初期条件!$F$34</f>
        <v>0</v>
      </c>
      <c r="O345" s="493">
        <f>O329*地域経済性分析・初期条件!$F$34</f>
        <v>0</v>
      </c>
      <c r="P345" s="493">
        <f>P329*地域経済性分析・初期条件!$F$34</f>
        <v>0</v>
      </c>
      <c r="Q345" s="493">
        <f>Q329*地域経済性分析・初期条件!$F$34</f>
        <v>0</v>
      </c>
      <c r="R345" s="493">
        <f>R329*地域経済性分析・初期条件!$F$34</f>
        <v>0</v>
      </c>
      <c r="S345" s="493">
        <f>S329*地域経済性分析・初期条件!$F$34</f>
        <v>0</v>
      </c>
      <c r="T345" s="493">
        <f>T329*地域経済性分析・初期条件!$F$34</f>
        <v>0</v>
      </c>
      <c r="U345" s="493">
        <f>U329*地域経済性分析・初期条件!$F$34</f>
        <v>0</v>
      </c>
      <c r="V345" s="493">
        <f>V329*地域経済性分析・初期条件!$F$34</f>
        <v>0</v>
      </c>
      <c r="W345" s="493">
        <f>W329*地域経済性分析・初期条件!$F$34</f>
        <v>0</v>
      </c>
      <c r="X345" s="493">
        <f>X329*地域経済性分析・初期条件!$F$34</f>
        <v>0</v>
      </c>
      <c r="Y345" s="493">
        <f>Y329*地域経済性分析・初期条件!$F$34</f>
        <v>0</v>
      </c>
      <c r="Z345" s="493">
        <f>Z329*地域経済性分析・初期条件!$F$34</f>
        <v>0</v>
      </c>
      <c r="AA345" s="493">
        <f>AA329*地域経済性分析・初期条件!$F$34</f>
        <v>0</v>
      </c>
      <c r="AB345" s="493">
        <f>AB329*地域経済性分析・初期条件!$F$34</f>
        <v>0</v>
      </c>
      <c r="AC345" s="493">
        <f>AC329*地域経済性分析・初期条件!$F$34</f>
        <v>0</v>
      </c>
      <c r="AD345" s="493">
        <f>AD329*地域経済性分析・初期条件!$F$34</f>
        <v>0</v>
      </c>
      <c r="AE345" s="493">
        <f>AE329*地域経済性分析・初期条件!$F$34</f>
        <v>0</v>
      </c>
      <c r="AF345" s="493">
        <f>AF329*地域経済性分析・初期条件!$F$34</f>
        <v>0</v>
      </c>
      <c r="AG345" s="493">
        <f>AG329*地域経済性分析・初期条件!$F$34</f>
        <v>0</v>
      </c>
      <c r="AH345" s="493">
        <f>AH329*地域経済性分析・初期条件!$F$34</f>
        <v>0</v>
      </c>
      <c r="AI345" s="535">
        <f t="shared" ref="AI345" si="334">SUM(D345:N345)</f>
        <v>0</v>
      </c>
      <c r="AJ345" s="535">
        <f>SUM(D345:X345)</f>
        <v>0</v>
      </c>
      <c r="AK345" s="497">
        <f>SUM(D345:AH345)</f>
        <v>0</v>
      </c>
    </row>
    <row r="346" spans="1:37" ht="11.5" x14ac:dyDescent="0.25">
      <c r="A346" s="533" t="str">
        <f>A344&amp;B346</f>
        <v>0消費税（都道府県）</v>
      </c>
      <c r="B346" s="425" t="s">
        <v>270</v>
      </c>
      <c r="C346" s="448" t="s">
        <v>33</v>
      </c>
      <c r="D346" s="493">
        <f>D345*波及効果シート!$D$72</f>
        <v>0</v>
      </c>
      <c r="E346" s="493">
        <f>E345*波及効果シート!$D$72</f>
        <v>0</v>
      </c>
      <c r="F346" s="493">
        <f>F345*波及効果シート!$D$72</f>
        <v>0</v>
      </c>
      <c r="G346" s="493">
        <f>G345*波及効果シート!$D$72</f>
        <v>0</v>
      </c>
      <c r="H346" s="493">
        <f>H345*波及効果シート!$D$72</f>
        <v>0</v>
      </c>
      <c r="I346" s="493">
        <f>I345*波及効果シート!$D$72</f>
        <v>0</v>
      </c>
      <c r="J346" s="493">
        <f>J345*波及効果シート!$D$72</f>
        <v>0</v>
      </c>
      <c r="K346" s="493">
        <f>K345*波及効果シート!$D$72</f>
        <v>0</v>
      </c>
      <c r="L346" s="493">
        <f>L345*波及効果シート!$D$72</f>
        <v>0</v>
      </c>
      <c r="M346" s="493">
        <f>M345*波及効果シート!$D$72</f>
        <v>0</v>
      </c>
      <c r="N346" s="493">
        <f>N345*波及効果シート!$D$72</f>
        <v>0</v>
      </c>
      <c r="O346" s="493">
        <f>O345*波及効果シート!$D$72</f>
        <v>0</v>
      </c>
      <c r="P346" s="493">
        <f>P345*波及効果シート!$D$72</f>
        <v>0</v>
      </c>
      <c r="Q346" s="493">
        <f>Q345*波及効果シート!$D$72</f>
        <v>0</v>
      </c>
      <c r="R346" s="493">
        <f>R345*波及効果シート!$D$72</f>
        <v>0</v>
      </c>
      <c r="S346" s="493">
        <f>S345*波及効果シート!$D$72</f>
        <v>0</v>
      </c>
      <c r="T346" s="493">
        <f>T345*波及効果シート!$D$72</f>
        <v>0</v>
      </c>
      <c r="U346" s="493">
        <f>U345*波及効果シート!$D$72</f>
        <v>0</v>
      </c>
      <c r="V346" s="493">
        <f>V345*波及効果シート!$D$72</f>
        <v>0</v>
      </c>
      <c r="W346" s="493">
        <f>W345*波及効果シート!$D$72</f>
        <v>0</v>
      </c>
      <c r="X346" s="493">
        <f>X345*波及効果シート!$D$72</f>
        <v>0</v>
      </c>
      <c r="Y346" s="493">
        <f>Y345*波及効果シート!$D$72</f>
        <v>0</v>
      </c>
      <c r="Z346" s="493">
        <f>Z345*波及効果シート!$D$72</f>
        <v>0</v>
      </c>
      <c r="AA346" s="493">
        <f>AA345*波及効果シート!$D$72</f>
        <v>0</v>
      </c>
      <c r="AB346" s="493">
        <f>AB345*波及効果シート!$D$72</f>
        <v>0</v>
      </c>
      <c r="AC346" s="493">
        <f>AC345*波及効果シート!$D$72</f>
        <v>0</v>
      </c>
      <c r="AD346" s="493">
        <f>AD345*波及効果シート!$D$72</f>
        <v>0</v>
      </c>
      <c r="AE346" s="493">
        <f>AE345*波及効果シート!$D$72</f>
        <v>0</v>
      </c>
      <c r="AF346" s="493">
        <f>AF345*波及効果シート!$D$72</f>
        <v>0</v>
      </c>
      <c r="AG346" s="493">
        <f>AG345*波及効果シート!$D$72</f>
        <v>0</v>
      </c>
      <c r="AH346" s="493">
        <f>AH345*波及効果シート!$D$72</f>
        <v>0</v>
      </c>
      <c r="AI346" s="535">
        <f t="shared" ref="AI346:AI347" si="335">SUM(D346:N346)</f>
        <v>0</v>
      </c>
      <c r="AJ346" s="535">
        <f t="shared" ref="AJ346:AJ347" si="336">SUM(D346:X346)</f>
        <v>0</v>
      </c>
      <c r="AK346" s="497">
        <f t="shared" ref="AK346:AK347" si="337">SUM(D346:AH346)</f>
        <v>0</v>
      </c>
    </row>
    <row r="347" spans="1:37" ht="11.5" x14ac:dyDescent="0.25">
      <c r="A347" s="533" t="str">
        <f>A344&amp;B347</f>
        <v>0消費税（市町村）</v>
      </c>
      <c r="B347" s="425" t="s">
        <v>1156</v>
      </c>
      <c r="C347" s="449" t="s">
        <v>33</v>
      </c>
      <c r="D347" s="493">
        <f>D345*波及効果シート!$D$74</f>
        <v>0</v>
      </c>
      <c r="E347" s="493">
        <f>E345*波及効果シート!$D$74</f>
        <v>0</v>
      </c>
      <c r="F347" s="493">
        <f>F345*波及効果シート!$D$74</f>
        <v>0</v>
      </c>
      <c r="G347" s="493">
        <f>G345*波及効果シート!$D$74</f>
        <v>0</v>
      </c>
      <c r="H347" s="493">
        <f>H345*波及効果シート!$D$74</f>
        <v>0</v>
      </c>
      <c r="I347" s="493">
        <f>I345*波及効果シート!$D$74</f>
        <v>0</v>
      </c>
      <c r="J347" s="493">
        <f>J345*波及効果シート!$D$74</f>
        <v>0</v>
      </c>
      <c r="K347" s="493">
        <f>K345*波及効果シート!$D$74</f>
        <v>0</v>
      </c>
      <c r="L347" s="493">
        <f>L345*波及効果シート!$D$74</f>
        <v>0</v>
      </c>
      <c r="M347" s="493">
        <f>M345*波及効果シート!$D$74</f>
        <v>0</v>
      </c>
      <c r="N347" s="493">
        <f>N345*波及効果シート!$D$74</f>
        <v>0</v>
      </c>
      <c r="O347" s="493">
        <f>O345*波及効果シート!$D$74</f>
        <v>0</v>
      </c>
      <c r="P347" s="493">
        <f>P345*波及効果シート!$D$74</f>
        <v>0</v>
      </c>
      <c r="Q347" s="493">
        <f>Q345*波及効果シート!$D$74</f>
        <v>0</v>
      </c>
      <c r="R347" s="493">
        <f>R345*波及効果シート!$D$74</f>
        <v>0</v>
      </c>
      <c r="S347" s="493">
        <f>S345*波及効果シート!$D$74</f>
        <v>0</v>
      </c>
      <c r="T347" s="493">
        <f>T345*波及効果シート!$D$74</f>
        <v>0</v>
      </c>
      <c r="U347" s="493">
        <f>U345*波及効果シート!$D$74</f>
        <v>0</v>
      </c>
      <c r="V347" s="493">
        <f>V345*波及効果シート!$D$74</f>
        <v>0</v>
      </c>
      <c r="W347" s="493">
        <f>W345*波及効果シート!$D$74</f>
        <v>0</v>
      </c>
      <c r="X347" s="493">
        <f>X345*波及効果シート!$D$74</f>
        <v>0</v>
      </c>
      <c r="Y347" s="493">
        <f>Y345*波及効果シート!$D$74</f>
        <v>0</v>
      </c>
      <c r="Z347" s="493">
        <f>Z345*波及効果シート!$D$74</f>
        <v>0</v>
      </c>
      <c r="AA347" s="493">
        <f>AA345*波及効果シート!$D$74</f>
        <v>0</v>
      </c>
      <c r="AB347" s="493">
        <f>AB345*波及効果シート!$D$74</f>
        <v>0</v>
      </c>
      <c r="AC347" s="493">
        <f>AC345*波及効果シート!$D$74</f>
        <v>0</v>
      </c>
      <c r="AD347" s="493">
        <f>AD345*波及効果シート!$D$74</f>
        <v>0</v>
      </c>
      <c r="AE347" s="493">
        <f>AE345*波及効果シート!$D$74</f>
        <v>0</v>
      </c>
      <c r="AF347" s="493">
        <f>AF345*波及効果シート!$D$74</f>
        <v>0</v>
      </c>
      <c r="AG347" s="493">
        <f>AG345*波及効果シート!$D$74</f>
        <v>0</v>
      </c>
      <c r="AH347" s="493">
        <f>AH345*波及効果シート!$D$74</f>
        <v>0</v>
      </c>
      <c r="AI347" s="535">
        <f t="shared" si="335"/>
        <v>0</v>
      </c>
      <c r="AJ347" s="535">
        <f t="shared" si="336"/>
        <v>0</v>
      </c>
      <c r="AK347" s="497">
        <f t="shared" si="337"/>
        <v>0</v>
      </c>
    </row>
    <row r="348" spans="1:37" ht="11.5" x14ac:dyDescent="0.25">
      <c r="A348" s="533" t="str">
        <f>A344&amp;B348</f>
        <v>0所得税（国税）</v>
      </c>
      <c r="B348" s="425" t="s">
        <v>577</v>
      </c>
      <c r="C348" s="449" t="s">
        <v>33</v>
      </c>
      <c r="D348" s="493">
        <f>D345*地域経済性分析・初期条件!$P$34</f>
        <v>0</v>
      </c>
      <c r="E348" s="493">
        <f>E345*地域経済性分析・初期条件!$P$34</f>
        <v>0</v>
      </c>
      <c r="F348" s="493">
        <f>F345*地域経済性分析・初期条件!$P$34</f>
        <v>0</v>
      </c>
      <c r="G348" s="493">
        <f>G345*地域経済性分析・初期条件!$P$34</f>
        <v>0</v>
      </c>
      <c r="H348" s="493">
        <f>H345*地域経済性分析・初期条件!$P$34</f>
        <v>0</v>
      </c>
      <c r="I348" s="493">
        <f>I345*地域経済性分析・初期条件!$P$34</f>
        <v>0</v>
      </c>
      <c r="J348" s="493">
        <f>J345*地域経済性分析・初期条件!$P$34</f>
        <v>0</v>
      </c>
      <c r="K348" s="493">
        <f>K345*地域経済性分析・初期条件!$P$34</f>
        <v>0</v>
      </c>
      <c r="L348" s="493">
        <f>L345*地域経済性分析・初期条件!$P$34</f>
        <v>0</v>
      </c>
      <c r="M348" s="493">
        <f>M345*地域経済性分析・初期条件!$P$34</f>
        <v>0</v>
      </c>
      <c r="N348" s="493">
        <f>N345*地域経済性分析・初期条件!$P$34</f>
        <v>0</v>
      </c>
      <c r="O348" s="493">
        <f>O345*地域経済性分析・初期条件!$P$34</f>
        <v>0</v>
      </c>
      <c r="P348" s="493">
        <f>P345*地域経済性分析・初期条件!$P$34</f>
        <v>0</v>
      </c>
      <c r="Q348" s="493">
        <f>Q345*地域経済性分析・初期条件!$P$34</f>
        <v>0</v>
      </c>
      <c r="R348" s="493">
        <f>R345*地域経済性分析・初期条件!$P$34</f>
        <v>0</v>
      </c>
      <c r="S348" s="493">
        <f>S345*地域経済性分析・初期条件!$P$34</f>
        <v>0</v>
      </c>
      <c r="T348" s="493">
        <f>T345*地域経済性分析・初期条件!$P$34</f>
        <v>0</v>
      </c>
      <c r="U348" s="493">
        <f>U345*地域経済性分析・初期条件!$P$34</f>
        <v>0</v>
      </c>
      <c r="V348" s="493">
        <f>V345*地域経済性分析・初期条件!$P$34</f>
        <v>0</v>
      </c>
      <c r="W348" s="493">
        <f>W345*地域経済性分析・初期条件!$P$34</f>
        <v>0</v>
      </c>
      <c r="X348" s="493">
        <f>X345*地域経済性分析・初期条件!$P$34</f>
        <v>0</v>
      </c>
      <c r="Y348" s="493">
        <f>Y345*地域経済性分析・初期条件!$P$34</f>
        <v>0</v>
      </c>
      <c r="Z348" s="493">
        <f>Z345*地域経済性分析・初期条件!$P$34</f>
        <v>0</v>
      </c>
      <c r="AA348" s="493">
        <f>AA345*地域経済性分析・初期条件!$P$34</f>
        <v>0</v>
      </c>
      <c r="AB348" s="493">
        <f>AB345*地域経済性分析・初期条件!$P$34</f>
        <v>0</v>
      </c>
      <c r="AC348" s="493">
        <f>AC345*地域経済性分析・初期条件!$P$34</f>
        <v>0</v>
      </c>
      <c r="AD348" s="493">
        <f>AD345*地域経済性分析・初期条件!$P$34</f>
        <v>0</v>
      </c>
      <c r="AE348" s="493">
        <f>AE345*地域経済性分析・初期条件!$P$34</f>
        <v>0</v>
      </c>
      <c r="AF348" s="493">
        <f>AF345*地域経済性分析・初期条件!$P$34</f>
        <v>0</v>
      </c>
      <c r="AG348" s="493">
        <f>AG345*地域経済性分析・初期条件!$P$34</f>
        <v>0</v>
      </c>
      <c r="AH348" s="493">
        <f>AH345*地域経済性分析・初期条件!$P$34</f>
        <v>0</v>
      </c>
      <c r="AI348" s="535">
        <f t="shared" ref="AI348:AI353" si="338">SUM(D348:N348)</f>
        <v>0</v>
      </c>
      <c r="AJ348" s="535">
        <f>SUM(D348:X348)</f>
        <v>0</v>
      </c>
      <c r="AK348" s="497">
        <f>SUM(D348:AH348)</f>
        <v>0</v>
      </c>
    </row>
    <row r="349" spans="1:37" ht="11.5" x14ac:dyDescent="0.25">
      <c r="A349" s="533" t="str">
        <f>A344&amp;B349</f>
        <v>0法人税（国税）</v>
      </c>
      <c r="B349" s="425" t="s">
        <v>576</v>
      </c>
      <c r="C349" s="449" t="s">
        <v>33</v>
      </c>
      <c r="D349" s="493">
        <f>D345*地域経済性分析・初期条件!$Q$34</f>
        <v>0</v>
      </c>
      <c r="E349" s="493">
        <f>E345*地域経済性分析・初期条件!$Q$34</f>
        <v>0</v>
      </c>
      <c r="F349" s="493">
        <f>F345*地域経済性分析・初期条件!$Q$34</f>
        <v>0</v>
      </c>
      <c r="G349" s="493">
        <f>G345*地域経済性分析・初期条件!$Q$34</f>
        <v>0</v>
      </c>
      <c r="H349" s="493">
        <f>H345*地域経済性分析・初期条件!$Q$34</f>
        <v>0</v>
      </c>
      <c r="I349" s="493">
        <f>I345*地域経済性分析・初期条件!$Q$34</f>
        <v>0</v>
      </c>
      <c r="J349" s="493">
        <f>J345*地域経済性分析・初期条件!$Q$34</f>
        <v>0</v>
      </c>
      <c r="K349" s="493">
        <f>K345*地域経済性分析・初期条件!$Q$34</f>
        <v>0</v>
      </c>
      <c r="L349" s="493">
        <f>L345*地域経済性分析・初期条件!$Q$34</f>
        <v>0</v>
      </c>
      <c r="M349" s="493">
        <f>M345*地域経済性分析・初期条件!$Q$34</f>
        <v>0</v>
      </c>
      <c r="N349" s="493">
        <f>N345*地域経済性分析・初期条件!$Q$34</f>
        <v>0</v>
      </c>
      <c r="O349" s="493">
        <f>O345*地域経済性分析・初期条件!$Q$34</f>
        <v>0</v>
      </c>
      <c r="P349" s="493">
        <f>P345*地域経済性分析・初期条件!$Q$34</f>
        <v>0</v>
      </c>
      <c r="Q349" s="493">
        <f>Q345*地域経済性分析・初期条件!$Q$34</f>
        <v>0</v>
      </c>
      <c r="R349" s="493">
        <f>R345*地域経済性分析・初期条件!$Q$34</f>
        <v>0</v>
      </c>
      <c r="S349" s="493">
        <f>S345*地域経済性分析・初期条件!$Q$34</f>
        <v>0</v>
      </c>
      <c r="T349" s="493">
        <f>T345*地域経済性分析・初期条件!$Q$34</f>
        <v>0</v>
      </c>
      <c r="U349" s="493">
        <f>U345*地域経済性分析・初期条件!$Q$34</f>
        <v>0</v>
      </c>
      <c r="V349" s="493">
        <f>V345*地域経済性分析・初期条件!$Q$34</f>
        <v>0</v>
      </c>
      <c r="W349" s="493">
        <f>W345*地域経済性分析・初期条件!$Q$34</f>
        <v>0</v>
      </c>
      <c r="X349" s="493">
        <f>X345*地域経済性分析・初期条件!$Q$34</f>
        <v>0</v>
      </c>
      <c r="Y349" s="493">
        <f>Y345*地域経済性分析・初期条件!$Q$34</f>
        <v>0</v>
      </c>
      <c r="Z349" s="493">
        <f>Z345*地域経済性分析・初期条件!$Q$34</f>
        <v>0</v>
      </c>
      <c r="AA349" s="493">
        <f>AA345*地域経済性分析・初期条件!$Q$34</f>
        <v>0</v>
      </c>
      <c r="AB349" s="493">
        <f>AB345*地域経済性分析・初期条件!$Q$34</f>
        <v>0</v>
      </c>
      <c r="AC349" s="493">
        <f>AC345*地域経済性分析・初期条件!$Q$34</f>
        <v>0</v>
      </c>
      <c r="AD349" s="493">
        <f>AD345*地域経済性分析・初期条件!$Q$34</f>
        <v>0</v>
      </c>
      <c r="AE349" s="493">
        <f>AE345*地域経済性分析・初期条件!$Q$34</f>
        <v>0</v>
      </c>
      <c r="AF349" s="493">
        <f>AF345*地域経済性分析・初期条件!$Q$34</f>
        <v>0</v>
      </c>
      <c r="AG349" s="493">
        <f>AG345*地域経済性分析・初期条件!$Q$34</f>
        <v>0</v>
      </c>
      <c r="AH349" s="493">
        <f>AH345*地域経済性分析・初期条件!$Q$34</f>
        <v>0</v>
      </c>
      <c r="AI349" s="535">
        <f t="shared" si="338"/>
        <v>0</v>
      </c>
      <c r="AJ349" s="535">
        <f>SUM(D349:X349)</f>
        <v>0</v>
      </c>
      <c r="AK349" s="497">
        <f>SUM(D349:AH349)</f>
        <v>0</v>
      </c>
    </row>
    <row r="350" spans="1:37" ht="11.5" x14ac:dyDescent="0.25">
      <c r="A350" s="533" t="str">
        <f>A344&amp;B350</f>
        <v>0従業員の可処分所得（一次）</v>
      </c>
      <c r="B350" s="425" t="s">
        <v>556</v>
      </c>
      <c r="C350" s="448" t="s">
        <v>33</v>
      </c>
      <c r="D350" s="493">
        <f>D345*地域経済性分析・初期条件!$H$34</f>
        <v>0</v>
      </c>
      <c r="E350" s="493">
        <f>E345*地域経済性分析・初期条件!$H$34</f>
        <v>0</v>
      </c>
      <c r="F350" s="493">
        <f>F345*地域経済性分析・初期条件!$H$34</f>
        <v>0</v>
      </c>
      <c r="G350" s="493">
        <f>G345*地域経済性分析・初期条件!$H$34</f>
        <v>0</v>
      </c>
      <c r="H350" s="493">
        <f>H345*地域経済性分析・初期条件!$H$34</f>
        <v>0</v>
      </c>
      <c r="I350" s="493">
        <f>I345*地域経済性分析・初期条件!$H$34</f>
        <v>0</v>
      </c>
      <c r="J350" s="493">
        <f>J345*地域経済性分析・初期条件!$H$34</f>
        <v>0</v>
      </c>
      <c r="K350" s="493">
        <f>K345*地域経済性分析・初期条件!$H$34</f>
        <v>0</v>
      </c>
      <c r="L350" s="493">
        <f>L345*地域経済性分析・初期条件!$H$34</f>
        <v>0</v>
      </c>
      <c r="M350" s="493">
        <f>M345*地域経済性分析・初期条件!$H$34</f>
        <v>0</v>
      </c>
      <c r="N350" s="493">
        <f>N345*地域経済性分析・初期条件!$H$34</f>
        <v>0</v>
      </c>
      <c r="O350" s="493">
        <f>O345*地域経済性分析・初期条件!$H$34</f>
        <v>0</v>
      </c>
      <c r="P350" s="493">
        <f>P345*地域経済性分析・初期条件!$H$34</f>
        <v>0</v>
      </c>
      <c r="Q350" s="493">
        <f>Q345*地域経済性分析・初期条件!$H$34</f>
        <v>0</v>
      </c>
      <c r="R350" s="493">
        <f>R345*地域経済性分析・初期条件!$H$34</f>
        <v>0</v>
      </c>
      <c r="S350" s="493">
        <f>S345*地域経済性分析・初期条件!$H$34</f>
        <v>0</v>
      </c>
      <c r="T350" s="493">
        <f>T345*地域経済性分析・初期条件!$H$34</f>
        <v>0</v>
      </c>
      <c r="U350" s="493">
        <f>U345*地域経済性分析・初期条件!$H$34</f>
        <v>0</v>
      </c>
      <c r="V350" s="493">
        <f>V345*地域経済性分析・初期条件!$H$34</f>
        <v>0</v>
      </c>
      <c r="W350" s="493">
        <f>W345*地域経済性分析・初期条件!$H$34</f>
        <v>0</v>
      </c>
      <c r="X350" s="493">
        <f>X345*地域経済性分析・初期条件!$H$34</f>
        <v>0</v>
      </c>
      <c r="Y350" s="493">
        <f>Y345*地域経済性分析・初期条件!$H$34</f>
        <v>0</v>
      </c>
      <c r="Z350" s="493">
        <f>Z345*地域経済性分析・初期条件!$H$34</f>
        <v>0</v>
      </c>
      <c r="AA350" s="493">
        <f>AA345*地域経済性分析・初期条件!$H$34</f>
        <v>0</v>
      </c>
      <c r="AB350" s="493">
        <f>AB345*地域経済性分析・初期条件!$H$34</f>
        <v>0</v>
      </c>
      <c r="AC350" s="493">
        <f>AC345*地域経済性分析・初期条件!$H$34</f>
        <v>0</v>
      </c>
      <c r="AD350" s="493">
        <f>AD345*地域経済性分析・初期条件!$H$34</f>
        <v>0</v>
      </c>
      <c r="AE350" s="493">
        <f>AE345*地域経済性分析・初期条件!$H$34</f>
        <v>0</v>
      </c>
      <c r="AF350" s="493">
        <f>AF345*地域経済性分析・初期条件!$H$34</f>
        <v>0</v>
      </c>
      <c r="AG350" s="493">
        <f>AG345*地域経済性分析・初期条件!$H$34</f>
        <v>0</v>
      </c>
      <c r="AH350" s="493">
        <f>AH345*地域経済性分析・初期条件!$H$34</f>
        <v>0</v>
      </c>
      <c r="AI350" s="535">
        <f t="shared" si="338"/>
        <v>0</v>
      </c>
      <c r="AJ350" s="535">
        <f t="shared" ref="AJ350:AJ357" si="339">SUM(D350:X350)</f>
        <v>0</v>
      </c>
      <c r="AK350" s="497">
        <f t="shared" ref="AK350:AK357" si="340">SUM(D350:AH350)</f>
        <v>0</v>
      </c>
    </row>
    <row r="351" spans="1:37" ht="11.5" x14ac:dyDescent="0.25">
      <c r="A351" s="533" t="str">
        <f>A344&amp;B351</f>
        <v>0企業の税引後利益（一次）</v>
      </c>
      <c r="B351" s="425" t="s">
        <v>557</v>
      </c>
      <c r="C351" s="448" t="s">
        <v>33</v>
      </c>
      <c r="D351" s="493">
        <f>D345*地域経済性分析・初期条件!$I$34</f>
        <v>0</v>
      </c>
      <c r="E351" s="493">
        <f>E345*地域経済性分析・初期条件!$I$34</f>
        <v>0</v>
      </c>
      <c r="F351" s="493">
        <f>F345*地域経済性分析・初期条件!$I$34</f>
        <v>0</v>
      </c>
      <c r="G351" s="493">
        <f>G345*地域経済性分析・初期条件!$I$34</f>
        <v>0</v>
      </c>
      <c r="H351" s="493">
        <f>H345*地域経済性分析・初期条件!$I$34</f>
        <v>0</v>
      </c>
      <c r="I351" s="493">
        <f>I345*地域経済性分析・初期条件!$I$34</f>
        <v>0</v>
      </c>
      <c r="J351" s="493">
        <f>J345*地域経済性分析・初期条件!$I$34</f>
        <v>0</v>
      </c>
      <c r="K351" s="493">
        <f>K345*地域経済性分析・初期条件!$I$34</f>
        <v>0</v>
      </c>
      <c r="L351" s="493">
        <f>L345*地域経済性分析・初期条件!$I$34</f>
        <v>0</v>
      </c>
      <c r="M351" s="493">
        <f>M345*地域経済性分析・初期条件!$I$34</f>
        <v>0</v>
      </c>
      <c r="N351" s="493">
        <f>N345*地域経済性分析・初期条件!$I$34</f>
        <v>0</v>
      </c>
      <c r="O351" s="493">
        <f>O345*地域経済性分析・初期条件!$I$34</f>
        <v>0</v>
      </c>
      <c r="P351" s="493">
        <f>P345*地域経済性分析・初期条件!$I$34</f>
        <v>0</v>
      </c>
      <c r="Q351" s="493">
        <f>Q345*地域経済性分析・初期条件!$I$34</f>
        <v>0</v>
      </c>
      <c r="R351" s="493">
        <f>R345*地域経済性分析・初期条件!$I$34</f>
        <v>0</v>
      </c>
      <c r="S351" s="493">
        <f>S345*地域経済性分析・初期条件!$I$34</f>
        <v>0</v>
      </c>
      <c r="T351" s="493">
        <f>T345*地域経済性分析・初期条件!$I$34</f>
        <v>0</v>
      </c>
      <c r="U351" s="493">
        <f>U345*地域経済性分析・初期条件!$I$34</f>
        <v>0</v>
      </c>
      <c r="V351" s="493">
        <f>V345*地域経済性分析・初期条件!$I$34</f>
        <v>0</v>
      </c>
      <c r="W351" s="493">
        <f>W345*地域経済性分析・初期条件!$I$34</f>
        <v>0</v>
      </c>
      <c r="X351" s="493">
        <f>X345*地域経済性分析・初期条件!$I$34</f>
        <v>0</v>
      </c>
      <c r="Y351" s="493">
        <f>Y345*地域経済性分析・初期条件!$I$34</f>
        <v>0</v>
      </c>
      <c r="Z351" s="493">
        <f>Z345*地域経済性分析・初期条件!$I$34</f>
        <v>0</v>
      </c>
      <c r="AA351" s="493">
        <f>AA345*地域経済性分析・初期条件!$I$34</f>
        <v>0</v>
      </c>
      <c r="AB351" s="493">
        <f>AB345*地域経済性分析・初期条件!$I$34</f>
        <v>0</v>
      </c>
      <c r="AC351" s="493">
        <f>AC345*地域経済性分析・初期条件!$I$34</f>
        <v>0</v>
      </c>
      <c r="AD351" s="493">
        <f>AD345*地域経済性分析・初期条件!$I$34</f>
        <v>0</v>
      </c>
      <c r="AE351" s="493">
        <f>AE345*地域経済性分析・初期条件!$I$34</f>
        <v>0</v>
      </c>
      <c r="AF351" s="493">
        <f>AF345*地域経済性分析・初期条件!$I$34</f>
        <v>0</v>
      </c>
      <c r="AG351" s="493">
        <f>AG345*地域経済性分析・初期条件!$I$34</f>
        <v>0</v>
      </c>
      <c r="AH351" s="493">
        <f>AH345*地域経済性分析・初期条件!$I$34</f>
        <v>0</v>
      </c>
      <c r="AI351" s="535">
        <f t="shared" si="338"/>
        <v>0</v>
      </c>
      <c r="AJ351" s="535">
        <f t="shared" si="339"/>
        <v>0</v>
      </c>
      <c r="AK351" s="497">
        <f t="shared" si="340"/>
        <v>0</v>
      </c>
    </row>
    <row r="352" spans="1:37" ht="11.5" x14ac:dyDescent="0.25">
      <c r="A352" s="533" t="str">
        <f>A344&amp;B352</f>
        <v>0都道府県税収（一次）</v>
      </c>
      <c r="B352" s="425" t="s">
        <v>558</v>
      </c>
      <c r="C352" s="448" t="s">
        <v>33</v>
      </c>
      <c r="D352" s="493">
        <f>D345*地域経済性分析・初期条件!$J$34</f>
        <v>0</v>
      </c>
      <c r="E352" s="493">
        <f>E345*地域経済性分析・初期条件!$J$34</f>
        <v>0</v>
      </c>
      <c r="F352" s="493">
        <f>F345*地域経済性分析・初期条件!$J$34</f>
        <v>0</v>
      </c>
      <c r="G352" s="493">
        <f>G345*地域経済性分析・初期条件!$J$34</f>
        <v>0</v>
      </c>
      <c r="H352" s="493">
        <f>H345*地域経済性分析・初期条件!$J$34</f>
        <v>0</v>
      </c>
      <c r="I352" s="493">
        <f>I345*地域経済性分析・初期条件!$J$34</f>
        <v>0</v>
      </c>
      <c r="J352" s="493">
        <f>J345*地域経済性分析・初期条件!$J$34</f>
        <v>0</v>
      </c>
      <c r="K352" s="493">
        <f>K345*地域経済性分析・初期条件!$J$34</f>
        <v>0</v>
      </c>
      <c r="L352" s="493">
        <f>L345*地域経済性分析・初期条件!$J$34</f>
        <v>0</v>
      </c>
      <c r="M352" s="493">
        <f>M345*地域経済性分析・初期条件!$J$34</f>
        <v>0</v>
      </c>
      <c r="N352" s="493">
        <f>N345*地域経済性分析・初期条件!$J$34</f>
        <v>0</v>
      </c>
      <c r="O352" s="493">
        <f>O345*地域経済性分析・初期条件!$J$34</f>
        <v>0</v>
      </c>
      <c r="P352" s="493">
        <f>P345*地域経済性分析・初期条件!$J$34</f>
        <v>0</v>
      </c>
      <c r="Q352" s="493">
        <f>Q345*地域経済性分析・初期条件!$J$34</f>
        <v>0</v>
      </c>
      <c r="R352" s="493">
        <f>R345*地域経済性分析・初期条件!$J$34</f>
        <v>0</v>
      </c>
      <c r="S352" s="493">
        <f>S345*地域経済性分析・初期条件!$J$34</f>
        <v>0</v>
      </c>
      <c r="T352" s="493">
        <f>T345*地域経済性分析・初期条件!$J$34</f>
        <v>0</v>
      </c>
      <c r="U352" s="493">
        <f>U345*地域経済性分析・初期条件!$J$34</f>
        <v>0</v>
      </c>
      <c r="V352" s="493">
        <f>V345*地域経済性分析・初期条件!$J$34</f>
        <v>0</v>
      </c>
      <c r="W352" s="493">
        <f>W345*地域経済性分析・初期条件!$J$34</f>
        <v>0</v>
      </c>
      <c r="X352" s="493">
        <f>X345*地域経済性分析・初期条件!$J$34</f>
        <v>0</v>
      </c>
      <c r="Y352" s="493">
        <f>Y345*地域経済性分析・初期条件!$J$34</f>
        <v>0</v>
      </c>
      <c r="Z352" s="493">
        <f>Z345*地域経済性分析・初期条件!$J$34</f>
        <v>0</v>
      </c>
      <c r="AA352" s="493">
        <f>AA345*地域経済性分析・初期条件!$J$34</f>
        <v>0</v>
      </c>
      <c r="AB352" s="493">
        <f>AB345*地域経済性分析・初期条件!$J$34</f>
        <v>0</v>
      </c>
      <c r="AC352" s="493">
        <f>AC345*地域経済性分析・初期条件!$J$34</f>
        <v>0</v>
      </c>
      <c r="AD352" s="493">
        <f>AD345*地域経済性分析・初期条件!$J$34</f>
        <v>0</v>
      </c>
      <c r="AE352" s="493">
        <f>AE345*地域経済性分析・初期条件!$J$34</f>
        <v>0</v>
      </c>
      <c r="AF352" s="493">
        <f>AF345*地域経済性分析・初期条件!$J$34</f>
        <v>0</v>
      </c>
      <c r="AG352" s="493">
        <f>AG345*地域経済性分析・初期条件!$J$34</f>
        <v>0</v>
      </c>
      <c r="AH352" s="493">
        <f>AH345*地域経済性分析・初期条件!$J$34</f>
        <v>0</v>
      </c>
      <c r="AI352" s="535">
        <f t="shared" si="338"/>
        <v>0</v>
      </c>
      <c r="AJ352" s="535">
        <f t="shared" si="339"/>
        <v>0</v>
      </c>
      <c r="AK352" s="497">
        <f t="shared" si="340"/>
        <v>0</v>
      </c>
    </row>
    <row r="353" spans="1:37" ht="11.5" x14ac:dyDescent="0.25">
      <c r="A353" s="533" t="str">
        <f>A344&amp;B353</f>
        <v>0市町村税収（一次）</v>
      </c>
      <c r="B353" s="425" t="s">
        <v>559</v>
      </c>
      <c r="C353" s="449" t="s">
        <v>33</v>
      </c>
      <c r="D353" s="493">
        <f>D345*地域経済性分析・初期条件!$K$34</f>
        <v>0</v>
      </c>
      <c r="E353" s="493">
        <f>E345*地域経済性分析・初期条件!$K$34</f>
        <v>0</v>
      </c>
      <c r="F353" s="493">
        <f>F345*地域経済性分析・初期条件!$K$34</f>
        <v>0</v>
      </c>
      <c r="G353" s="493">
        <f>G345*地域経済性分析・初期条件!$K$34</f>
        <v>0</v>
      </c>
      <c r="H353" s="493">
        <f>H345*地域経済性分析・初期条件!$K$34</f>
        <v>0</v>
      </c>
      <c r="I353" s="493">
        <f>I345*地域経済性分析・初期条件!$K$34</f>
        <v>0</v>
      </c>
      <c r="J353" s="493">
        <f>J345*地域経済性分析・初期条件!$K$34</f>
        <v>0</v>
      </c>
      <c r="K353" s="493">
        <f>K345*地域経済性分析・初期条件!$K$34</f>
        <v>0</v>
      </c>
      <c r="L353" s="493">
        <f>L345*地域経済性分析・初期条件!$K$34</f>
        <v>0</v>
      </c>
      <c r="M353" s="493">
        <f>M345*地域経済性分析・初期条件!$K$34</f>
        <v>0</v>
      </c>
      <c r="N353" s="493">
        <f>N345*地域経済性分析・初期条件!$K$34</f>
        <v>0</v>
      </c>
      <c r="O353" s="493">
        <f>O345*地域経済性分析・初期条件!$K$34</f>
        <v>0</v>
      </c>
      <c r="P353" s="493">
        <f>P345*地域経済性分析・初期条件!$K$34</f>
        <v>0</v>
      </c>
      <c r="Q353" s="493">
        <f>Q345*地域経済性分析・初期条件!$K$34</f>
        <v>0</v>
      </c>
      <c r="R353" s="493">
        <f>R345*地域経済性分析・初期条件!$K$34</f>
        <v>0</v>
      </c>
      <c r="S353" s="493">
        <f>S345*地域経済性分析・初期条件!$K$34</f>
        <v>0</v>
      </c>
      <c r="T353" s="493">
        <f>T345*地域経済性分析・初期条件!$K$34</f>
        <v>0</v>
      </c>
      <c r="U353" s="493">
        <f>U345*地域経済性分析・初期条件!$K$34</f>
        <v>0</v>
      </c>
      <c r="V353" s="493">
        <f>V345*地域経済性分析・初期条件!$K$34</f>
        <v>0</v>
      </c>
      <c r="W353" s="493">
        <f>W345*地域経済性分析・初期条件!$K$34</f>
        <v>0</v>
      </c>
      <c r="X353" s="493">
        <f>X345*地域経済性分析・初期条件!$K$34</f>
        <v>0</v>
      </c>
      <c r="Y353" s="493">
        <f>Y345*地域経済性分析・初期条件!$K$34</f>
        <v>0</v>
      </c>
      <c r="Z353" s="493">
        <f>Z345*地域経済性分析・初期条件!$K$34</f>
        <v>0</v>
      </c>
      <c r="AA353" s="493">
        <f>AA345*地域経済性分析・初期条件!$K$34</f>
        <v>0</v>
      </c>
      <c r="AB353" s="493">
        <f>AB345*地域経済性分析・初期条件!$K$34</f>
        <v>0</v>
      </c>
      <c r="AC353" s="493">
        <f>AC345*地域経済性分析・初期条件!$K$34</f>
        <v>0</v>
      </c>
      <c r="AD353" s="493">
        <f>AD345*地域経済性分析・初期条件!$K$34</f>
        <v>0</v>
      </c>
      <c r="AE353" s="493">
        <f>AE345*地域経済性分析・初期条件!$K$34</f>
        <v>0</v>
      </c>
      <c r="AF353" s="493">
        <f>AF345*地域経済性分析・初期条件!$K$34</f>
        <v>0</v>
      </c>
      <c r="AG353" s="493">
        <f>AG345*地域経済性分析・初期条件!$K$34</f>
        <v>0</v>
      </c>
      <c r="AH353" s="493">
        <f>AH345*地域経済性分析・初期条件!$K$34</f>
        <v>0</v>
      </c>
      <c r="AI353" s="535">
        <f t="shared" si="338"/>
        <v>0</v>
      </c>
      <c r="AJ353" s="535">
        <f t="shared" si="339"/>
        <v>0</v>
      </c>
      <c r="AK353" s="497">
        <f t="shared" si="340"/>
        <v>0</v>
      </c>
    </row>
    <row r="354" spans="1:37" ht="11.5" x14ac:dyDescent="0.25">
      <c r="A354" s="533" t="str">
        <f>A344&amp;B354</f>
        <v>0従業員の可処分所得（二次以降）</v>
      </c>
      <c r="B354" s="425" t="s">
        <v>561</v>
      </c>
      <c r="C354" s="449" t="s">
        <v>33</v>
      </c>
      <c r="D354" s="493">
        <f>D345*地域経済性分析・初期条件!$L$34</f>
        <v>0</v>
      </c>
      <c r="E354" s="493">
        <f>E345*地域経済性分析・初期条件!$L$34</f>
        <v>0</v>
      </c>
      <c r="F354" s="493">
        <f>F345*地域経済性分析・初期条件!$L$34</f>
        <v>0</v>
      </c>
      <c r="G354" s="493">
        <f>G345*地域経済性分析・初期条件!$L$34</f>
        <v>0</v>
      </c>
      <c r="H354" s="493">
        <f>H345*地域経済性分析・初期条件!$L$34</f>
        <v>0</v>
      </c>
      <c r="I354" s="493">
        <f>I345*地域経済性分析・初期条件!$L$34</f>
        <v>0</v>
      </c>
      <c r="J354" s="493">
        <f>J345*地域経済性分析・初期条件!$L$34</f>
        <v>0</v>
      </c>
      <c r="K354" s="493">
        <f>K345*地域経済性分析・初期条件!$L$34</f>
        <v>0</v>
      </c>
      <c r="L354" s="493">
        <f>L345*地域経済性分析・初期条件!$L$34</f>
        <v>0</v>
      </c>
      <c r="M354" s="493">
        <f>M345*地域経済性分析・初期条件!$L$34</f>
        <v>0</v>
      </c>
      <c r="N354" s="493">
        <f>N345*地域経済性分析・初期条件!$L$34</f>
        <v>0</v>
      </c>
      <c r="O354" s="493">
        <f>O345*地域経済性分析・初期条件!$L$34</f>
        <v>0</v>
      </c>
      <c r="P354" s="493">
        <f>P345*地域経済性分析・初期条件!$L$34</f>
        <v>0</v>
      </c>
      <c r="Q354" s="493">
        <f>Q345*地域経済性分析・初期条件!$L$34</f>
        <v>0</v>
      </c>
      <c r="R354" s="493">
        <f>R345*地域経済性分析・初期条件!$L$34</f>
        <v>0</v>
      </c>
      <c r="S354" s="493">
        <f>S345*地域経済性分析・初期条件!$L$34</f>
        <v>0</v>
      </c>
      <c r="T354" s="493">
        <f>T345*地域経済性分析・初期条件!$L$34</f>
        <v>0</v>
      </c>
      <c r="U354" s="493">
        <f>U345*地域経済性分析・初期条件!$L$34</f>
        <v>0</v>
      </c>
      <c r="V354" s="493">
        <f>V345*地域経済性分析・初期条件!$L$34</f>
        <v>0</v>
      </c>
      <c r="W354" s="493">
        <f>W345*地域経済性分析・初期条件!$L$34</f>
        <v>0</v>
      </c>
      <c r="X354" s="493">
        <f>X345*地域経済性分析・初期条件!$L$34</f>
        <v>0</v>
      </c>
      <c r="Y354" s="493">
        <f>Y345*地域経済性分析・初期条件!$L$34</f>
        <v>0</v>
      </c>
      <c r="Z354" s="493">
        <f>Z345*地域経済性分析・初期条件!$L$34</f>
        <v>0</v>
      </c>
      <c r="AA354" s="493">
        <f>AA345*地域経済性分析・初期条件!$L$34</f>
        <v>0</v>
      </c>
      <c r="AB354" s="493">
        <f>AB345*地域経済性分析・初期条件!$L$34</f>
        <v>0</v>
      </c>
      <c r="AC354" s="493">
        <f>AC345*地域経済性分析・初期条件!$L$34</f>
        <v>0</v>
      </c>
      <c r="AD354" s="493">
        <f>AD345*地域経済性分析・初期条件!$L$34</f>
        <v>0</v>
      </c>
      <c r="AE354" s="493">
        <f>AE345*地域経済性分析・初期条件!$L$34</f>
        <v>0</v>
      </c>
      <c r="AF354" s="493">
        <f>AF345*地域経済性分析・初期条件!$L$34</f>
        <v>0</v>
      </c>
      <c r="AG354" s="493">
        <f>AG345*地域経済性分析・初期条件!$L$34</f>
        <v>0</v>
      </c>
      <c r="AH354" s="493">
        <f>AH345*地域経済性分析・初期条件!$L$34</f>
        <v>0</v>
      </c>
      <c r="AI354" s="535">
        <f>SUM(D354:N354)</f>
        <v>0</v>
      </c>
      <c r="AJ354" s="535">
        <f t="shared" si="339"/>
        <v>0</v>
      </c>
      <c r="AK354" s="497">
        <f t="shared" si="340"/>
        <v>0</v>
      </c>
    </row>
    <row r="355" spans="1:37" ht="11.5" x14ac:dyDescent="0.25">
      <c r="A355" s="533" t="str">
        <f>A344&amp;B355</f>
        <v>0企業の税引後利益（二次以降）</v>
      </c>
      <c r="B355" s="425" t="s">
        <v>562</v>
      </c>
      <c r="C355" s="449" t="s">
        <v>33</v>
      </c>
      <c r="D355" s="493">
        <f>D345*地域経済性分析・初期条件!$M$34</f>
        <v>0</v>
      </c>
      <c r="E355" s="493">
        <f>E345*地域経済性分析・初期条件!$M$34</f>
        <v>0</v>
      </c>
      <c r="F355" s="493">
        <f>F345*地域経済性分析・初期条件!$M$34</f>
        <v>0</v>
      </c>
      <c r="G355" s="493">
        <f>G345*地域経済性分析・初期条件!$M$34</f>
        <v>0</v>
      </c>
      <c r="H355" s="493">
        <f>H345*地域経済性分析・初期条件!$M$34</f>
        <v>0</v>
      </c>
      <c r="I355" s="493">
        <f>I345*地域経済性分析・初期条件!$M$34</f>
        <v>0</v>
      </c>
      <c r="J355" s="493">
        <f>J345*地域経済性分析・初期条件!$M$34</f>
        <v>0</v>
      </c>
      <c r="K355" s="493">
        <f>K345*地域経済性分析・初期条件!$M$34</f>
        <v>0</v>
      </c>
      <c r="L355" s="493">
        <f>L345*地域経済性分析・初期条件!$M$34</f>
        <v>0</v>
      </c>
      <c r="M355" s="493">
        <f>M345*地域経済性分析・初期条件!$M$34</f>
        <v>0</v>
      </c>
      <c r="N355" s="493">
        <f>N345*地域経済性分析・初期条件!$M$34</f>
        <v>0</v>
      </c>
      <c r="O355" s="493">
        <f>O345*地域経済性分析・初期条件!$M$34</f>
        <v>0</v>
      </c>
      <c r="P355" s="493">
        <f>P345*地域経済性分析・初期条件!$M$34</f>
        <v>0</v>
      </c>
      <c r="Q355" s="493">
        <f>Q345*地域経済性分析・初期条件!$M$34</f>
        <v>0</v>
      </c>
      <c r="R355" s="493">
        <f>R345*地域経済性分析・初期条件!$M$34</f>
        <v>0</v>
      </c>
      <c r="S355" s="493">
        <f>S345*地域経済性分析・初期条件!$M$34</f>
        <v>0</v>
      </c>
      <c r="T355" s="493">
        <f>T345*地域経済性分析・初期条件!$M$34</f>
        <v>0</v>
      </c>
      <c r="U355" s="493">
        <f>U345*地域経済性分析・初期条件!$M$34</f>
        <v>0</v>
      </c>
      <c r="V355" s="493">
        <f>V345*地域経済性分析・初期条件!$M$34</f>
        <v>0</v>
      </c>
      <c r="W355" s="493">
        <f>W345*地域経済性分析・初期条件!$M$34</f>
        <v>0</v>
      </c>
      <c r="X355" s="493">
        <f>X345*地域経済性分析・初期条件!$M$34</f>
        <v>0</v>
      </c>
      <c r="Y355" s="493">
        <f>Y345*地域経済性分析・初期条件!$M$34</f>
        <v>0</v>
      </c>
      <c r="Z355" s="493">
        <f>Z345*地域経済性分析・初期条件!$M$34</f>
        <v>0</v>
      </c>
      <c r="AA355" s="493">
        <f>AA345*地域経済性分析・初期条件!$M$34</f>
        <v>0</v>
      </c>
      <c r="AB355" s="493">
        <f>AB345*地域経済性分析・初期条件!$M$34</f>
        <v>0</v>
      </c>
      <c r="AC355" s="493">
        <f>AC345*地域経済性分析・初期条件!$M$34</f>
        <v>0</v>
      </c>
      <c r="AD355" s="493">
        <f>AD345*地域経済性分析・初期条件!$M$34</f>
        <v>0</v>
      </c>
      <c r="AE355" s="493">
        <f>AE345*地域経済性分析・初期条件!$M$34</f>
        <v>0</v>
      </c>
      <c r="AF355" s="493">
        <f>AF345*地域経済性分析・初期条件!$M$34</f>
        <v>0</v>
      </c>
      <c r="AG355" s="493">
        <f>AG345*地域経済性分析・初期条件!$M$34</f>
        <v>0</v>
      </c>
      <c r="AH355" s="493">
        <f>AH345*地域経済性分析・初期条件!$M$34</f>
        <v>0</v>
      </c>
      <c r="AI355" s="535">
        <f>SUM(D355:N355)</f>
        <v>0</v>
      </c>
      <c r="AJ355" s="535">
        <f t="shared" si="339"/>
        <v>0</v>
      </c>
      <c r="AK355" s="497">
        <f t="shared" si="340"/>
        <v>0</v>
      </c>
    </row>
    <row r="356" spans="1:37" ht="11.5" x14ac:dyDescent="0.25">
      <c r="A356" s="533" t="str">
        <f>A344&amp;B356</f>
        <v>0都道府県税収（二次以降）</v>
      </c>
      <c r="B356" s="425" t="s">
        <v>563</v>
      </c>
      <c r="C356" s="449" t="s">
        <v>33</v>
      </c>
      <c r="D356" s="493">
        <f>D345*地域経済性分析・初期条件!$N$34</f>
        <v>0</v>
      </c>
      <c r="E356" s="493">
        <f>E345*地域経済性分析・初期条件!$N$34</f>
        <v>0</v>
      </c>
      <c r="F356" s="493">
        <f>F345*地域経済性分析・初期条件!$N$34</f>
        <v>0</v>
      </c>
      <c r="G356" s="493">
        <f>G345*地域経済性分析・初期条件!$N$34</f>
        <v>0</v>
      </c>
      <c r="H356" s="493">
        <f>H345*地域経済性分析・初期条件!$N$34</f>
        <v>0</v>
      </c>
      <c r="I356" s="493">
        <f>I345*地域経済性分析・初期条件!$N$34</f>
        <v>0</v>
      </c>
      <c r="J356" s="493">
        <f>J345*地域経済性分析・初期条件!$N$34</f>
        <v>0</v>
      </c>
      <c r="K356" s="493">
        <f>K345*地域経済性分析・初期条件!$N$34</f>
        <v>0</v>
      </c>
      <c r="L356" s="493">
        <f>L345*地域経済性分析・初期条件!$N$34</f>
        <v>0</v>
      </c>
      <c r="M356" s="493">
        <f>M345*地域経済性分析・初期条件!$N$34</f>
        <v>0</v>
      </c>
      <c r="N356" s="493">
        <f>N345*地域経済性分析・初期条件!$N$34</f>
        <v>0</v>
      </c>
      <c r="O356" s="493">
        <f>O345*地域経済性分析・初期条件!$N$34</f>
        <v>0</v>
      </c>
      <c r="P356" s="493">
        <f>P345*地域経済性分析・初期条件!$N$34</f>
        <v>0</v>
      </c>
      <c r="Q356" s="493">
        <f>Q345*地域経済性分析・初期条件!$N$34</f>
        <v>0</v>
      </c>
      <c r="R356" s="493">
        <f>R345*地域経済性分析・初期条件!$N$34</f>
        <v>0</v>
      </c>
      <c r="S356" s="493">
        <f>S345*地域経済性分析・初期条件!$N$34</f>
        <v>0</v>
      </c>
      <c r="T356" s="493">
        <f>T345*地域経済性分析・初期条件!$N$34</f>
        <v>0</v>
      </c>
      <c r="U356" s="493">
        <f>U345*地域経済性分析・初期条件!$N$34</f>
        <v>0</v>
      </c>
      <c r="V356" s="493">
        <f>V345*地域経済性分析・初期条件!$N$34</f>
        <v>0</v>
      </c>
      <c r="W356" s="493">
        <f>W345*地域経済性分析・初期条件!$N$34</f>
        <v>0</v>
      </c>
      <c r="X356" s="493">
        <f>X345*地域経済性分析・初期条件!$N$34</f>
        <v>0</v>
      </c>
      <c r="Y356" s="493">
        <f>Y345*地域経済性分析・初期条件!$N$34</f>
        <v>0</v>
      </c>
      <c r="Z356" s="493">
        <f>Z345*地域経済性分析・初期条件!$N$34</f>
        <v>0</v>
      </c>
      <c r="AA356" s="493">
        <f>AA345*地域経済性分析・初期条件!$N$34</f>
        <v>0</v>
      </c>
      <c r="AB356" s="493">
        <f>AB345*地域経済性分析・初期条件!$N$34</f>
        <v>0</v>
      </c>
      <c r="AC356" s="493">
        <f>AC345*地域経済性分析・初期条件!$N$34</f>
        <v>0</v>
      </c>
      <c r="AD356" s="493">
        <f>AD345*地域経済性分析・初期条件!$N$34</f>
        <v>0</v>
      </c>
      <c r="AE356" s="493">
        <f>AE345*地域経済性分析・初期条件!$N$34</f>
        <v>0</v>
      </c>
      <c r="AF356" s="493">
        <f>AF345*地域経済性分析・初期条件!$N$34</f>
        <v>0</v>
      </c>
      <c r="AG356" s="493">
        <f>AG345*地域経済性分析・初期条件!$N$34</f>
        <v>0</v>
      </c>
      <c r="AH356" s="493">
        <f>AH345*地域経済性分析・初期条件!$N$34</f>
        <v>0</v>
      </c>
      <c r="AI356" s="535">
        <f>SUM(D356:N356)</f>
        <v>0</v>
      </c>
      <c r="AJ356" s="535">
        <f t="shared" si="339"/>
        <v>0</v>
      </c>
      <c r="AK356" s="497">
        <f t="shared" si="340"/>
        <v>0</v>
      </c>
    </row>
    <row r="357" spans="1:37" ht="11.5" x14ac:dyDescent="0.25">
      <c r="A357" s="533" t="str">
        <f>A344&amp;B357</f>
        <v>0市町村税収（二次以降）</v>
      </c>
      <c r="B357" s="425" t="s">
        <v>564</v>
      </c>
      <c r="C357" s="449" t="s">
        <v>33</v>
      </c>
      <c r="D357" s="493">
        <f>D345*地域経済性分析・初期条件!$O$34</f>
        <v>0</v>
      </c>
      <c r="E357" s="493">
        <f>E345*地域経済性分析・初期条件!$O$34</f>
        <v>0</v>
      </c>
      <c r="F357" s="493">
        <f>F345*地域経済性分析・初期条件!$O$34</f>
        <v>0</v>
      </c>
      <c r="G357" s="493">
        <f>G345*地域経済性分析・初期条件!$O$34</f>
        <v>0</v>
      </c>
      <c r="H357" s="493">
        <f>H345*地域経済性分析・初期条件!$O$34</f>
        <v>0</v>
      </c>
      <c r="I357" s="493">
        <f>I345*地域経済性分析・初期条件!$O$34</f>
        <v>0</v>
      </c>
      <c r="J357" s="493">
        <f>J345*地域経済性分析・初期条件!$O$34</f>
        <v>0</v>
      </c>
      <c r="K357" s="493">
        <f>K345*地域経済性分析・初期条件!$O$34</f>
        <v>0</v>
      </c>
      <c r="L357" s="493">
        <f>L345*地域経済性分析・初期条件!$O$34</f>
        <v>0</v>
      </c>
      <c r="M357" s="493">
        <f>M345*地域経済性分析・初期条件!$O$34</f>
        <v>0</v>
      </c>
      <c r="N357" s="493">
        <f>N345*地域経済性分析・初期条件!$O$34</f>
        <v>0</v>
      </c>
      <c r="O357" s="493">
        <f>O345*地域経済性分析・初期条件!$O$34</f>
        <v>0</v>
      </c>
      <c r="P357" s="493">
        <f>P345*地域経済性分析・初期条件!$O$34</f>
        <v>0</v>
      </c>
      <c r="Q357" s="493">
        <f>Q345*地域経済性分析・初期条件!$O$34</f>
        <v>0</v>
      </c>
      <c r="R357" s="493">
        <f>R345*地域経済性分析・初期条件!$O$34</f>
        <v>0</v>
      </c>
      <c r="S357" s="493">
        <f>S345*地域経済性分析・初期条件!$O$34</f>
        <v>0</v>
      </c>
      <c r="T357" s="493">
        <f>T345*地域経済性分析・初期条件!$O$34</f>
        <v>0</v>
      </c>
      <c r="U357" s="493">
        <f>U345*地域経済性分析・初期条件!$O$34</f>
        <v>0</v>
      </c>
      <c r="V357" s="493">
        <f>V345*地域経済性分析・初期条件!$O$34</f>
        <v>0</v>
      </c>
      <c r="W357" s="493">
        <f>W345*地域経済性分析・初期条件!$O$34</f>
        <v>0</v>
      </c>
      <c r="X357" s="493">
        <f>X345*地域経済性分析・初期条件!$O$34</f>
        <v>0</v>
      </c>
      <c r="Y357" s="493">
        <f>Y345*地域経済性分析・初期条件!$O$34</f>
        <v>0</v>
      </c>
      <c r="Z357" s="493">
        <f>Z345*地域経済性分析・初期条件!$O$34</f>
        <v>0</v>
      </c>
      <c r="AA357" s="493">
        <f>AA345*地域経済性分析・初期条件!$O$34</f>
        <v>0</v>
      </c>
      <c r="AB357" s="493">
        <f>AB345*地域経済性分析・初期条件!$O$34</f>
        <v>0</v>
      </c>
      <c r="AC357" s="493">
        <f>AC345*地域経済性分析・初期条件!$O$34</f>
        <v>0</v>
      </c>
      <c r="AD357" s="493">
        <f>AD345*地域経済性分析・初期条件!$O$34</f>
        <v>0</v>
      </c>
      <c r="AE357" s="493">
        <f>AE345*地域経済性分析・初期条件!$O$34</f>
        <v>0</v>
      </c>
      <c r="AF357" s="493">
        <f>AF345*地域経済性分析・初期条件!$O$34</f>
        <v>0</v>
      </c>
      <c r="AG357" s="493">
        <f>AG345*地域経済性分析・初期条件!$O$34</f>
        <v>0</v>
      </c>
      <c r="AH357" s="493">
        <f>AH345*地域経済性分析・初期条件!$O$34</f>
        <v>0</v>
      </c>
      <c r="AI357" s="535">
        <f>SUM(D357:N357)</f>
        <v>0</v>
      </c>
      <c r="AJ357" s="535">
        <f t="shared" si="339"/>
        <v>0</v>
      </c>
      <c r="AK357" s="497">
        <f t="shared" si="340"/>
        <v>0</v>
      </c>
    </row>
    <row r="358" spans="1:37" ht="11.5" x14ac:dyDescent="0.25">
      <c r="A358" s="488">
        <f>地域経済性分析・初期条件!$G$35</f>
        <v>0</v>
      </c>
      <c r="C358" s="449"/>
      <c r="D358" s="493"/>
      <c r="E358" s="493"/>
      <c r="F358" s="463"/>
      <c r="G358" s="463"/>
      <c r="H358" s="463"/>
      <c r="I358" s="463"/>
      <c r="J358" s="463"/>
      <c r="K358" s="463"/>
      <c r="L358" s="463"/>
      <c r="M358" s="463"/>
      <c r="N358" s="463"/>
      <c r="O358" s="463"/>
      <c r="P358" s="463"/>
      <c r="Q358" s="463"/>
      <c r="R358" s="463"/>
      <c r="S358" s="463"/>
      <c r="T358" s="463"/>
      <c r="U358" s="463"/>
      <c r="V358" s="463"/>
      <c r="W358" s="463"/>
      <c r="X358" s="463"/>
      <c r="Y358" s="463"/>
      <c r="Z358" s="463"/>
      <c r="AA358" s="463"/>
      <c r="AB358" s="463"/>
      <c r="AC358" s="463"/>
      <c r="AD358" s="463"/>
      <c r="AE358" s="463"/>
      <c r="AF358" s="463"/>
      <c r="AG358" s="463"/>
      <c r="AH358" s="463"/>
      <c r="AI358" s="535"/>
      <c r="AJ358" s="535"/>
      <c r="AK358" s="497"/>
    </row>
    <row r="359" spans="1:37" ht="11.5" x14ac:dyDescent="0.25">
      <c r="A359" s="533" t="str">
        <f>A358&amp;B359</f>
        <v>0売上（税別）</v>
      </c>
      <c r="B359" s="425" t="s">
        <v>1166</v>
      </c>
      <c r="C359" s="448" t="s">
        <v>33</v>
      </c>
      <c r="D359" s="493">
        <f>D329*地域経済性分析・初期条件!$F$35</f>
        <v>0</v>
      </c>
      <c r="E359" s="493">
        <f>E329*地域経済性分析・初期条件!$F$35</f>
        <v>0</v>
      </c>
      <c r="F359" s="493">
        <f>F329*地域経済性分析・初期条件!$F$35</f>
        <v>0</v>
      </c>
      <c r="G359" s="493">
        <f>G329*地域経済性分析・初期条件!$F$35</f>
        <v>0</v>
      </c>
      <c r="H359" s="493">
        <f>H329*地域経済性分析・初期条件!$F$35</f>
        <v>0</v>
      </c>
      <c r="I359" s="493">
        <f>I329*地域経済性分析・初期条件!$F$35</f>
        <v>0</v>
      </c>
      <c r="J359" s="493">
        <f>J329*地域経済性分析・初期条件!$F$35</f>
        <v>0</v>
      </c>
      <c r="K359" s="493">
        <f>K329*地域経済性分析・初期条件!$F$35</f>
        <v>0</v>
      </c>
      <c r="L359" s="493">
        <f>L329*地域経済性分析・初期条件!$F$35</f>
        <v>0</v>
      </c>
      <c r="M359" s="493">
        <f>M329*地域経済性分析・初期条件!$F$35</f>
        <v>0</v>
      </c>
      <c r="N359" s="493">
        <f>N329*地域経済性分析・初期条件!$F$35</f>
        <v>0</v>
      </c>
      <c r="O359" s="493">
        <f>O329*地域経済性分析・初期条件!$F$35</f>
        <v>0</v>
      </c>
      <c r="P359" s="493">
        <f>P329*地域経済性分析・初期条件!$F$35</f>
        <v>0</v>
      </c>
      <c r="Q359" s="493">
        <f>Q329*地域経済性分析・初期条件!$F$35</f>
        <v>0</v>
      </c>
      <c r="R359" s="493">
        <f>R329*地域経済性分析・初期条件!$F$35</f>
        <v>0</v>
      </c>
      <c r="S359" s="493">
        <f>S329*地域経済性分析・初期条件!$F$35</f>
        <v>0</v>
      </c>
      <c r="T359" s="493">
        <f>T329*地域経済性分析・初期条件!$F$35</f>
        <v>0</v>
      </c>
      <c r="U359" s="493">
        <f>U329*地域経済性分析・初期条件!$F$35</f>
        <v>0</v>
      </c>
      <c r="V359" s="493">
        <f>V329*地域経済性分析・初期条件!$F$35</f>
        <v>0</v>
      </c>
      <c r="W359" s="493">
        <f>W329*地域経済性分析・初期条件!$F$35</f>
        <v>0</v>
      </c>
      <c r="X359" s="493">
        <f>X329*地域経済性分析・初期条件!$F$35</f>
        <v>0</v>
      </c>
      <c r="Y359" s="493">
        <f>Y329*地域経済性分析・初期条件!$F$35</f>
        <v>0</v>
      </c>
      <c r="Z359" s="493">
        <f>Z329*地域経済性分析・初期条件!$F$35</f>
        <v>0</v>
      </c>
      <c r="AA359" s="493">
        <f>AA329*地域経済性分析・初期条件!$F$35</f>
        <v>0</v>
      </c>
      <c r="AB359" s="493">
        <f>AB329*地域経済性分析・初期条件!$F$35</f>
        <v>0</v>
      </c>
      <c r="AC359" s="493">
        <f>AC329*地域経済性分析・初期条件!$F$35</f>
        <v>0</v>
      </c>
      <c r="AD359" s="493">
        <f>AD329*地域経済性分析・初期条件!$F$35</f>
        <v>0</v>
      </c>
      <c r="AE359" s="493">
        <f>AE329*地域経済性分析・初期条件!$F$35</f>
        <v>0</v>
      </c>
      <c r="AF359" s="493">
        <f>AF329*地域経済性分析・初期条件!$F$35</f>
        <v>0</v>
      </c>
      <c r="AG359" s="493">
        <f>AG329*地域経済性分析・初期条件!$F$35</f>
        <v>0</v>
      </c>
      <c r="AH359" s="493">
        <f>AH329*地域経済性分析・初期条件!$F$35</f>
        <v>0</v>
      </c>
      <c r="AI359" s="535">
        <f t="shared" ref="AI359" si="341">SUM(D359:N359)</f>
        <v>0</v>
      </c>
      <c r="AJ359" s="535">
        <f>SUM(D359:X359)</f>
        <v>0</v>
      </c>
      <c r="AK359" s="497">
        <f>SUM(D359:AH359)</f>
        <v>0</v>
      </c>
    </row>
    <row r="360" spans="1:37" ht="11.5" x14ac:dyDescent="0.25">
      <c r="A360" s="533" t="str">
        <f>A358&amp;B360</f>
        <v>0消費税（都道府県）</v>
      </c>
      <c r="B360" s="425" t="s">
        <v>270</v>
      </c>
      <c r="C360" s="448" t="s">
        <v>33</v>
      </c>
      <c r="D360" s="493">
        <f>D359*波及効果シート!$D$72</f>
        <v>0</v>
      </c>
      <c r="E360" s="493">
        <f>E359*波及効果シート!$D$72</f>
        <v>0</v>
      </c>
      <c r="F360" s="493">
        <f>F359*波及効果シート!$D$72</f>
        <v>0</v>
      </c>
      <c r="G360" s="493">
        <f>G359*波及効果シート!$D$72</f>
        <v>0</v>
      </c>
      <c r="H360" s="493">
        <f>H359*波及効果シート!$D$72</f>
        <v>0</v>
      </c>
      <c r="I360" s="493">
        <f>I359*波及効果シート!$D$72</f>
        <v>0</v>
      </c>
      <c r="J360" s="493">
        <f>J359*波及効果シート!$D$72</f>
        <v>0</v>
      </c>
      <c r="K360" s="493">
        <f>K359*波及効果シート!$D$72</f>
        <v>0</v>
      </c>
      <c r="L360" s="493">
        <f>L359*波及効果シート!$D$72</f>
        <v>0</v>
      </c>
      <c r="M360" s="493">
        <f>M359*波及効果シート!$D$72</f>
        <v>0</v>
      </c>
      <c r="N360" s="493">
        <f>N359*波及効果シート!$D$72</f>
        <v>0</v>
      </c>
      <c r="O360" s="493">
        <f>O359*波及効果シート!$D$72</f>
        <v>0</v>
      </c>
      <c r="P360" s="493">
        <f>P359*波及効果シート!$D$72</f>
        <v>0</v>
      </c>
      <c r="Q360" s="493">
        <f>Q359*波及効果シート!$D$72</f>
        <v>0</v>
      </c>
      <c r="R360" s="493">
        <f>R359*波及効果シート!$D$72</f>
        <v>0</v>
      </c>
      <c r="S360" s="493">
        <f>S359*波及効果シート!$D$72</f>
        <v>0</v>
      </c>
      <c r="T360" s="493">
        <f>T359*波及効果シート!$D$72</f>
        <v>0</v>
      </c>
      <c r="U360" s="493">
        <f>U359*波及効果シート!$D$72</f>
        <v>0</v>
      </c>
      <c r="V360" s="493">
        <f>V359*波及効果シート!$D$72</f>
        <v>0</v>
      </c>
      <c r="W360" s="493">
        <f>W359*波及効果シート!$D$72</f>
        <v>0</v>
      </c>
      <c r="X360" s="493">
        <f>X359*波及効果シート!$D$72</f>
        <v>0</v>
      </c>
      <c r="Y360" s="493">
        <f>Y359*波及効果シート!$D$72</f>
        <v>0</v>
      </c>
      <c r="Z360" s="493">
        <f>Z359*波及効果シート!$D$72</f>
        <v>0</v>
      </c>
      <c r="AA360" s="493">
        <f>AA359*波及効果シート!$D$72</f>
        <v>0</v>
      </c>
      <c r="AB360" s="493">
        <f>AB359*波及効果シート!$D$72</f>
        <v>0</v>
      </c>
      <c r="AC360" s="493">
        <f>AC359*波及効果シート!$D$72</f>
        <v>0</v>
      </c>
      <c r="AD360" s="493">
        <f>AD359*波及効果シート!$D$72</f>
        <v>0</v>
      </c>
      <c r="AE360" s="493">
        <f>AE359*波及効果シート!$D$72</f>
        <v>0</v>
      </c>
      <c r="AF360" s="493">
        <f>AF359*波及効果シート!$D$72</f>
        <v>0</v>
      </c>
      <c r="AG360" s="493">
        <f>AG359*波及効果シート!$D$72</f>
        <v>0</v>
      </c>
      <c r="AH360" s="493">
        <f>AH359*波及効果シート!$D$72</f>
        <v>0</v>
      </c>
      <c r="AI360" s="535">
        <f t="shared" ref="AI360:AI361" si="342">SUM(D360:N360)</f>
        <v>0</v>
      </c>
      <c r="AJ360" s="535">
        <f t="shared" ref="AJ360:AJ361" si="343">SUM(D360:X360)</f>
        <v>0</v>
      </c>
      <c r="AK360" s="497">
        <f t="shared" ref="AK360:AK361" si="344">SUM(D360:AH360)</f>
        <v>0</v>
      </c>
    </row>
    <row r="361" spans="1:37" ht="11.5" x14ac:dyDescent="0.25">
      <c r="A361" s="533" t="str">
        <f>A358&amp;B361</f>
        <v>0消費税（市町村）</v>
      </c>
      <c r="B361" s="425" t="s">
        <v>1156</v>
      </c>
      <c r="C361" s="449" t="s">
        <v>33</v>
      </c>
      <c r="D361" s="493">
        <f>D359*波及効果シート!$D$74</f>
        <v>0</v>
      </c>
      <c r="E361" s="493">
        <f>E359*波及効果シート!$D$74</f>
        <v>0</v>
      </c>
      <c r="F361" s="493">
        <f>F359*波及効果シート!$D$74</f>
        <v>0</v>
      </c>
      <c r="G361" s="493">
        <f>G359*波及効果シート!$D$74</f>
        <v>0</v>
      </c>
      <c r="H361" s="493">
        <f>H359*波及効果シート!$D$74</f>
        <v>0</v>
      </c>
      <c r="I361" s="493">
        <f>I359*波及効果シート!$D$74</f>
        <v>0</v>
      </c>
      <c r="J361" s="493">
        <f>J359*波及効果シート!$D$74</f>
        <v>0</v>
      </c>
      <c r="K361" s="493">
        <f>K359*波及効果シート!$D$74</f>
        <v>0</v>
      </c>
      <c r="L361" s="493">
        <f>L359*波及効果シート!$D$74</f>
        <v>0</v>
      </c>
      <c r="M361" s="493">
        <f>M359*波及効果シート!$D$74</f>
        <v>0</v>
      </c>
      <c r="N361" s="493">
        <f>N359*波及効果シート!$D$74</f>
        <v>0</v>
      </c>
      <c r="O361" s="493">
        <f>O359*波及効果シート!$D$74</f>
        <v>0</v>
      </c>
      <c r="P361" s="493">
        <f>P359*波及効果シート!$D$74</f>
        <v>0</v>
      </c>
      <c r="Q361" s="493">
        <f>Q359*波及効果シート!$D$74</f>
        <v>0</v>
      </c>
      <c r="R361" s="493">
        <f>R359*波及効果シート!$D$74</f>
        <v>0</v>
      </c>
      <c r="S361" s="493">
        <f>S359*波及効果シート!$D$74</f>
        <v>0</v>
      </c>
      <c r="T361" s="493">
        <f>T359*波及効果シート!$D$74</f>
        <v>0</v>
      </c>
      <c r="U361" s="493">
        <f>U359*波及効果シート!$D$74</f>
        <v>0</v>
      </c>
      <c r="V361" s="493">
        <f>V359*波及効果シート!$D$74</f>
        <v>0</v>
      </c>
      <c r="W361" s="493">
        <f>W359*波及効果シート!$D$74</f>
        <v>0</v>
      </c>
      <c r="X361" s="493">
        <f>X359*波及効果シート!$D$74</f>
        <v>0</v>
      </c>
      <c r="Y361" s="493">
        <f>Y359*波及効果シート!$D$74</f>
        <v>0</v>
      </c>
      <c r="Z361" s="493">
        <f>Z359*波及効果シート!$D$74</f>
        <v>0</v>
      </c>
      <c r="AA361" s="493">
        <f>AA359*波及効果シート!$D$74</f>
        <v>0</v>
      </c>
      <c r="AB361" s="493">
        <f>AB359*波及効果シート!$D$74</f>
        <v>0</v>
      </c>
      <c r="AC361" s="493">
        <f>AC359*波及効果シート!$D$74</f>
        <v>0</v>
      </c>
      <c r="AD361" s="493">
        <f>AD359*波及効果シート!$D$74</f>
        <v>0</v>
      </c>
      <c r="AE361" s="493">
        <f>AE359*波及効果シート!$D$74</f>
        <v>0</v>
      </c>
      <c r="AF361" s="493">
        <f>AF359*波及効果シート!$D$74</f>
        <v>0</v>
      </c>
      <c r="AG361" s="493">
        <f>AG359*波及効果シート!$D$74</f>
        <v>0</v>
      </c>
      <c r="AH361" s="493">
        <f>AH359*波及効果シート!$D$74</f>
        <v>0</v>
      </c>
      <c r="AI361" s="535">
        <f t="shared" si="342"/>
        <v>0</v>
      </c>
      <c r="AJ361" s="535">
        <f t="shared" si="343"/>
        <v>0</v>
      </c>
      <c r="AK361" s="497">
        <f t="shared" si="344"/>
        <v>0</v>
      </c>
    </row>
    <row r="362" spans="1:37" ht="11.5" x14ac:dyDescent="0.25">
      <c r="A362" s="533" t="str">
        <f>A358&amp;B362</f>
        <v>0所得税（国税）</v>
      </c>
      <c r="B362" s="425" t="s">
        <v>577</v>
      </c>
      <c r="C362" s="449" t="s">
        <v>33</v>
      </c>
      <c r="D362" s="493">
        <f>D359*地域経済性分析・初期条件!$P$35</f>
        <v>0</v>
      </c>
      <c r="E362" s="493">
        <f>E359*地域経済性分析・初期条件!$P$35</f>
        <v>0</v>
      </c>
      <c r="F362" s="493">
        <f>F359*地域経済性分析・初期条件!$P$35</f>
        <v>0</v>
      </c>
      <c r="G362" s="493">
        <f>G359*地域経済性分析・初期条件!$P$35</f>
        <v>0</v>
      </c>
      <c r="H362" s="493">
        <f>H359*地域経済性分析・初期条件!$P$35</f>
        <v>0</v>
      </c>
      <c r="I362" s="493">
        <f>I359*地域経済性分析・初期条件!$P$35</f>
        <v>0</v>
      </c>
      <c r="J362" s="493">
        <f>J359*地域経済性分析・初期条件!$P$35</f>
        <v>0</v>
      </c>
      <c r="K362" s="493">
        <f>K359*地域経済性分析・初期条件!$P$35</f>
        <v>0</v>
      </c>
      <c r="L362" s="493">
        <f>L359*地域経済性分析・初期条件!$P$35</f>
        <v>0</v>
      </c>
      <c r="M362" s="493">
        <f>M359*地域経済性分析・初期条件!$P$35</f>
        <v>0</v>
      </c>
      <c r="N362" s="493">
        <f>N359*地域経済性分析・初期条件!$P$35</f>
        <v>0</v>
      </c>
      <c r="O362" s="493">
        <f>O359*地域経済性分析・初期条件!$P$35</f>
        <v>0</v>
      </c>
      <c r="P362" s="493">
        <f>P359*地域経済性分析・初期条件!$P$35</f>
        <v>0</v>
      </c>
      <c r="Q362" s="493">
        <f>Q359*地域経済性分析・初期条件!$P$35</f>
        <v>0</v>
      </c>
      <c r="R362" s="493">
        <f>R359*地域経済性分析・初期条件!$P$35</f>
        <v>0</v>
      </c>
      <c r="S362" s="493">
        <f>S359*地域経済性分析・初期条件!$P$35</f>
        <v>0</v>
      </c>
      <c r="T362" s="493">
        <f>T359*地域経済性分析・初期条件!$P$35</f>
        <v>0</v>
      </c>
      <c r="U362" s="493">
        <f>U359*地域経済性分析・初期条件!$P$35</f>
        <v>0</v>
      </c>
      <c r="V362" s="493">
        <f>V359*地域経済性分析・初期条件!$P$35</f>
        <v>0</v>
      </c>
      <c r="W362" s="493">
        <f>W359*地域経済性分析・初期条件!$P$35</f>
        <v>0</v>
      </c>
      <c r="X362" s="493">
        <f>X359*地域経済性分析・初期条件!$P$35</f>
        <v>0</v>
      </c>
      <c r="Y362" s="493">
        <f>Y359*地域経済性分析・初期条件!$P$35</f>
        <v>0</v>
      </c>
      <c r="Z362" s="493">
        <f>Z359*地域経済性分析・初期条件!$P$35</f>
        <v>0</v>
      </c>
      <c r="AA362" s="493">
        <f>AA359*地域経済性分析・初期条件!$P$35</f>
        <v>0</v>
      </c>
      <c r="AB362" s="493">
        <f>AB359*地域経済性分析・初期条件!$P$35</f>
        <v>0</v>
      </c>
      <c r="AC362" s="493">
        <f>AC359*地域経済性分析・初期条件!$P$35</f>
        <v>0</v>
      </c>
      <c r="AD362" s="493">
        <f>AD359*地域経済性分析・初期条件!$P$35</f>
        <v>0</v>
      </c>
      <c r="AE362" s="493">
        <f>AE359*地域経済性分析・初期条件!$P$35</f>
        <v>0</v>
      </c>
      <c r="AF362" s="493">
        <f>AF359*地域経済性分析・初期条件!$P$35</f>
        <v>0</v>
      </c>
      <c r="AG362" s="493">
        <f>AG359*地域経済性分析・初期条件!$P$35</f>
        <v>0</v>
      </c>
      <c r="AH362" s="493">
        <f>AH359*地域経済性分析・初期条件!$P$35</f>
        <v>0</v>
      </c>
      <c r="AI362" s="535">
        <f t="shared" ref="AI362:AI367" si="345">SUM(D362:N362)</f>
        <v>0</v>
      </c>
      <c r="AJ362" s="535">
        <f>SUM(D362:X362)</f>
        <v>0</v>
      </c>
      <c r="AK362" s="497">
        <f>SUM(D362:AH362)</f>
        <v>0</v>
      </c>
    </row>
    <row r="363" spans="1:37" ht="11.5" x14ac:dyDescent="0.25">
      <c r="A363" s="533" t="str">
        <f>A358&amp;B363</f>
        <v>0法人税（国税）</v>
      </c>
      <c r="B363" s="425" t="s">
        <v>576</v>
      </c>
      <c r="C363" s="449" t="s">
        <v>33</v>
      </c>
      <c r="D363" s="493">
        <f>D359*地域経済性分析・初期条件!$Q$35</f>
        <v>0</v>
      </c>
      <c r="E363" s="493">
        <f>E359*地域経済性分析・初期条件!$Q$35</f>
        <v>0</v>
      </c>
      <c r="F363" s="493">
        <f>F359*地域経済性分析・初期条件!$Q$35</f>
        <v>0</v>
      </c>
      <c r="G363" s="493">
        <f>G359*地域経済性分析・初期条件!$Q$35</f>
        <v>0</v>
      </c>
      <c r="H363" s="493">
        <f>H359*地域経済性分析・初期条件!$Q$35</f>
        <v>0</v>
      </c>
      <c r="I363" s="493">
        <f>I359*地域経済性分析・初期条件!$Q$35</f>
        <v>0</v>
      </c>
      <c r="J363" s="493">
        <f>J359*地域経済性分析・初期条件!$Q$35</f>
        <v>0</v>
      </c>
      <c r="K363" s="493">
        <f>K359*地域経済性分析・初期条件!$Q$35</f>
        <v>0</v>
      </c>
      <c r="L363" s="493">
        <f>L359*地域経済性分析・初期条件!$Q$35</f>
        <v>0</v>
      </c>
      <c r="M363" s="493">
        <f>M359*地域経済性分析・初期条件!$Q$35</f>
        <v>0</v>
      </c>
      <c r="N363" s="493">
        <f>N359*地域経済性分析・初期条件!$Q$35</f>
        <v>0</v>
      </c>
      <c r="O363" s="493">
        <f>O359*地域経済性分析・初期条件!$Q$35</f>
        <v>0</v>
      </c>
      <c r="P363" s="493">
        <f>P359*地域経済性分析・初期条件!$Q$35</f>
        <v>0</v>
      </c>
      <c r="Q363" s="493">
        <f>Q359*地域経済性分析・初期条件!$Q$35</f>
        <v>0</v>
      </c>
      <c r="R363" s="493">
        <f>R359*地域経済性分析・初期条件!$Q$35</f>
        <v>0</v>
      </c>
      <c r="S363" s="493">
        <f>S359*地域経済性分析・初期条件!$Q$35</f>
        <v>0</v>
      </c>
      <c r="T363" s="493">
        <f>T359*地域経済性分析・初期条件!$Q$35</f>
        <v>0</v>
      </c>
      <c r="U363" s="493">
        <f>U359*地域経済性分析・初期条件!$Q$35</f>
        <v>0</v>
      </c>
      <c r="V363" s="493">
        <f>V359*地域経済性分析・初期条件!$Q$35</f>
        <v>0</v>
      </c>
      <c r="W363" s="493">
        <f>W359*地域経済性分析・初期条件!$Q$35</f>
        <v>0</v>
      </c>
      <c r="X363" s="493">
        <f>X359*地域経済性分析・初期条件!$Q$35</f>
        <v>0</v>
      </c>
      <c r="Y363" s="493">
        <f>Y359*地域経済性分析・初期条件!$Q$35</f>
        <v>0</v>
      </c>
      <c r="Z363" s="493">
        <f>Z359*地域経済性分析・初期条件!$Q$35</f>
        <v>0</v>
      </c>
      <c r="AA363" s="493">
        <f>AA359*地域経済性分析・初期条件!$Q$35</f>
        <v>0</v>
      </c>
      <c r="AB363" s="493">
        <f>AB359*地域経済性分析・初期条件!$Q$35</f>
        <v>0</v>
      </c>
      <c r="AC363" s="493">
        <f>AC359*地域経済性分析・初期条件!$Q$35</f>
        <v>0</v>
      </c>
      <c r="AD363" s="493">
        <f>AD359*地域経済性分析・初期条件!$Q$35</f>
        <v>0</v>
      </c>
      <c r="AE363" s="493">
        <f>AE359*地域経済性分析・初期条件!$Q$35</f>
        <v>0</v>
      </c>
      <c r="AF363" s="493">
        <f>AF359*地域経済性分析・初期条件!$Q$35</f>
        <v>0</v>
      </c>
      <c r="AG363" s="493">
        <f>AG359*地域経済性分析・初期条件!$Q$35</f>
        <v>0</v>
      </c>
      <c r="AH363" s="493">
        <f>AH359*地域経済性分析・初期条件!$Q$35</f>
        <v>0</v>
      </c>
      <c r="AI363" s="535">
        <f t="shared" si="345"/>
        <v>0</v>
      </c>
      <c r="AJ363" s="535">
        <f>SUM(D363:X363)</f>
        <v>0</v>
      </c>
      <c r="AK363" s="497">
        <f>SUM(D363:AH363)</f>
        <v>0</v>
      </c>
    </row>
    <row r="364" spans="1:37" ht="11.5" x14ac:dyDescent="0.25">
      <c r="A364" s="533" t="str">
        <f>A358&amp;B364</f>
        <v>0従業員の可処分所得（一次）</v>
      </c>
      <c r="B364" s="425" t="s">
        <v>556</v>
      </c>
      <c r="C364" s="448" t="s">
        <v>33</v>
      </c>
      <c r="D364" s="493">
        <f>D359*地域経済性分析・初期条件!$H$35</f>
        <v>0</v>
      </c>
      <c r="E364" s="493">
        <f>E359*地域経済性分析・初期条件!$H$35</f>
        <v>0</v>
      </c>
      <c r="F364" s="463">
        <f>F359*地域経済性分析・初期条件!$H$35</f>
        <v>0</v>
      </c>
      <c r="G364" s="463">
        <f>G359*地域経済性分析・初期条件!$H$35</f>
        <v>0</v>
      </c>
      <c r="H364" s="463">
        <f>H359*地域経済性分析・初期条件!$H$35</f>
        <v>0</v>
      </c>
      <c r="I364" s="463">
        <f>I359*地域経済性分析・初期条件!$H$35</f>
        <v>0</v>
      </c>
      <c r="J364" s="463">
        <f>J359*地域経済性分析・初期条件!$H$35</f>
        <v>0</v>
      </c>
      <c r="K364" s="463">
        <f>K359*地域経済性分析・初期条件!$H$35</f>
        <v>0</v>
      </c>
      <c r="L364" s="463">
        <f>L359*地域経済性分析・初期条件!$H$35</f>
        <v>0</v>
      </c>
      <c r="M364" s="463">
        <f>M359*地域経済性分析・初期条件!$H$35</f>
        <v>0</v>
      </c>
      <c r="N364" s="463">
        <f>N359*地域経済性分析・初期条件!$H$35</f>
        <v>0</v>
      </c>
      <c r="O364" s="463">
        <f>O359*地域経済性分析・初期条件!$H$35</f>
        <v>0</v>
      </c>
      <c r="P364" s="463">
        <f>P359*地域経済性分析・初期条件!$H$35</f>
        <v>0</v>
      </c>
      <c r="Q364" s="463">
        <f>Q359*地域経済性分析・初期条件!$H$35</f>
        <v>0</v>
      </c>
      <c r="R364" s="463">
        <f>R359*地域経済性分析・初期条件!$H$35</f>
        <v>0</v>
      </c>
      <c r="S364" s="463">
        <f>S359*地域経済性分析・初期条件!$H$35</f>
        <v>0</v>
      </c>
      <c r="T364" s="463">
        <f>T359*地域経済性分析・初期条件!$H$35</f>
        <v>0</v>
      </c>
      <c r="U364" s="463">
        <f>U359*地域経済性分析・初期条件!$H$35</f>
        <v>0</v>
      </c>
      <c r="V364" s="463">
        <f>V359*地域経済性分析・初期条件!$H$35</f>
        <v>0</v>
      </c>
      <c r="W364" s="463">
        <f>W359*地域経済性分析・初期条件!$H$35</f>
        <v>0</v>
      </c>
      <c r="X364" s="463">
        <f>X359*地域経済性分析・初期条件!$H$35</f>
        <v>0</v>
      </c>
      <c r="Y364" s="463">
        <f>Y359*地域経済性分析・初期条件!$H$35</f>
        <v>0</v>
      </c>
      <c r="Z364" s="463">
        <f>Z359*地域経済性分析・初期条件!$H$35</f>
        <v>0</v>
      </c>
      <c r="AA364" s="463">
        <f>AA359*地域経済性分析・初期条件!$H$35</f>
        <v>0</v>
      </c>
      <c r="AB364" s="463">
        <f>AB359*地域経済性分析・初期条件!$H$35</f>
        <v>0</v>
      </c>
      <c r="AC364" s="463">
        <f>AC359*地域経済性分析・初期条件!$H$35</f>
        <v>0</v>
      </c>
      <c r="AD364" s="463">
        <f>AD359*地域経済性分析・初期条件!$H$35</f>
        <v>0</v>
      </c>
      <c r="AE364" s="463">
        <f>AE359*地域経済性分析・初期条件!$H$35</f>
        <v>0</v>
      </c>
      <c r="AF364" s="463">
        <f>AF359*地域経済性分析・初期条件!$H$35</f>
        <v>0</v>
      </c>
      <c r="AG364" s="463">
        <f>AG359*地域経済性分析・初期条件!$H$35</f>
        <v>0</v>
      </c>
      <c r="AH364" s="463">
        <f>AH359*地域経済性分析・初期条件!$H$35</f>
        <v>0</v>
      </c>
      <c r="AI364" s="535">
        <f t="shared" si="345"/>
        <v>0</v>
      </c>
      <c r="AJ364" s="535">
        <f t="shared" ref="AJ364:AJ371" si="346">SUM(D364:X364)</f>
        <v>0</v>
      </c>
      <c r="AK364" s="497">
        <f t="shared" ref="AK364:AK371" si="347">SUM(D364:AH364)</f>
        <v>0</v>
      </c>
    </row>
    <row r="365" spans="1:37" ht="11.5" x14ac:dyDescent="0.25">
      <c r="A365" s="533" t="str">
        <f>A358&amp;B365</f>
        <v>0企業の税引後利益（一次）</v>
      </c>
      <c r="B365" s="425" t="s">
        <v>557</v>
      </c>
      <c r="C365" s="448" t="s">
        <v>33</v>
      </c>
      <c r="D365" s="493">
        <f>D359*地域経済性分析・初期条件!$I$35</f>
        <v>0</v>
      </c>
      <c r="E365" s="493">
        <f>E359*地域経済性分析・初期条件!$I$35</f>
        <v>0</v>
      </c>
      <c r="F365" s="463">
        <f>F359*地域経済性分析・初期条件!$I$35</f>
        <v>0</v>
      </c>
      <c r="G365" s="463">
        <f>G359*地域経済性分析・初期条件!$I$35</f>
        <v>0</v>
      </c>
      <c r="H365" s="463">
        <f>H359*地域経済性分析・初期条件!$I$35</f>
        <v>0</v>
      </c>
      <c r="I365" s="463">
        <f>I359*地域経済性分析・初期条件!$I$35</f>
        <v>0</v>
      </c>
      <c r="J365" s="463">
        <f>J359*地域経済性分析・初期条件!$I$35</f>
        <v>0</v>
      </c>
      <c r="K365" s="463">
        <f>K359*地域経済性分析・初期条件!$I$35</f>
        <v>0</v>
      </c>
      <c r="L365" s="463">
        <f>L359*地域経済性分析・初期条件!$I$35</f>
        <v>0</v>
      </c>
      <c r="M365" s="463">
        <f>M359*地域経済性分析・初期条件!$I$35</f>
        <v>0</v>
      </c>
      <c r="N365" s="463">
        <f>N359*地域経済性分析・初期条件!$I$35</f>
        <v>0</v>
      </c>
      <c r="O365" s="463">
        <f>O359*地域経済性分析・初期条件!$I$35</f>
        <v>0</v>
      </c>
      <c r="P365" s="463">
        <f>P359*地域経済性分析・初期条件!$I$35</f>
        <v>0</v>
      </c>
      <c r="Q365" s="463">
        <f>Q359*地域経済性分析・初期条件!$I$35</f>
        <v>0</v>
      </c>
      <c r="R365" s="463">
        <f>R359*地域経済性分析・初期条件!$I$35</f>
        <v>0</v>
      </c>
      <c r="S365" s="463">
        <f>S359*地域経済性分析・初期条件!$I$35</f>
        <v>0</v>
      </c>
      <c r="T365" s="463">
        <f>T359*地域経済性分析・初期条件!$I$35</f>
        <v>0</v>
      </c>
      <c r="U365" s="463">
        <f>U359*地域経済性分析・初期条件!$I$35</f>
        <v>0</v>
      </c>
      <c r="V365" s="463">
        <f>V359*地域経済性分析・初期条件!$I$35</f>
        <v>0</v>
      </c>
      <c r="W365" s="463">
        <f>W359*地域経済性分析・初期条件!$I$35</f>
        <v>0</v>
      </c>
      <c r="X365" s="463">
        <f>X359*地域経済性分析・初期条件!$I$35</f>
        <v>0</v>
      </c>
      <c r="Y365" s="463">
        <f>Y359*地域経済性分析・初期条件!$I$35</f>
        <v>0</v>
      </c>
      <c r="Z365" s="463">
        <f>Z359*地域経済性分析・初期条件!$I$35</f>
        <v>0</v>
      </c>
      <c r="AA365" s="463">
        <f>AA359*地域経済性分析・初期条件!$I$35</f>
        <v>0</v>
      </c>
      <c r="AB365" s="463">
        <f>AB359*地域経済性分析・初期条件!$I$35</f>
        <v>0</v>
      </c>
      <c r="AC365" s="463">
        <f>AC359*地域経済性分析・初期条件!$I$35</f>
        <v>0</v>
      </c>
      <c r="AD365" s="463">
        <f>AD359*地域経済性分析・初期条件!$I$35</f>
        <v>0</v>
      </c>
      <c r="AE365" s="463">
        <f>AE359*地域経済性分析・初期条件!$I$35</f>
        <v>0</v>
      </c>
      <c r="AF365" s="463">
        <f>AF359*地域経済性分析・初期条件!$I$35</f>
        <v>0</v>
      </c>
      <c r="AG365" s="463">
        <f>AG359*地域経済性分析・初期条件!$I$35</f>
        <v>0</v>
      </c>
      <c r="AH365" s="463">
        <f>AH359*地域経済性分析・初期条件!$I$35</f>
        <v>0</v>
      </c>
      <c r="AI365" s="535">
        <f t="shared" si="345"/>
        <v>0</v>
      </c>
      <c r="AJ365" s="535">
        <f t="shared" si="346"/>
        <v>0</v>
      </c>
      <c r="AK365" s="497">
        <f t="shared" si="347"/>
        <v>0</v>
      </c>
    </row>
    <row r="366" spans="1:37" ht="11.5" x14ac:dyDescent="0.25">
      <c r="A366" s="533" t="str">
        <f>A358&amp;B366</f>
        <v>0都道府県税収（一次）</v>
      </c>
      <c r="B366" s="425" t="s">
        <v>558</v>
      </c>
      <c r="C366" s="448" t="s">
        <v>33</v>
      </c>
      <c r="D366" s="493">
        <f>D359*地域経済性分析・初期条件!$J$35</f>
        <v>0</v>
      </c>
      <c r="E366" s="493">
        <f>E359*地域経済性分析・初期条件!$J$35</f>
        <v>0</v>
      </c>
      <c r="F366" s="463">
        <f>F359*地域経済性分析・初期条件!$J$35</f>
        <v>0</v>
      </c>
      <c r="G366" s="463">
        <f>G359*地域経済性分析・初期条件!$J$35</f>
        <v>0</v>
      </c>
      <c r="H366" s="463">
        <f>H359*地域経済性分析・初期条件!$J$35</f>
        <v>0</v>
      </c>
      <c r="I366" s="463">
        <f>I359*地域経済性分析・初期条件!$J$35</f>
        <v>0</v>
      </c>
      <c r="J366" s="463">
        <f>J359*地域経済性分析・初期条件!$J$35</f>
        <v>0</v>
      </c>
      <c r="K366" s="463">
        <f>K359*地域経済性分析・初期条件!$J$35</f>
        <v>0</v>
      </c>
      <c r="L366" s="463">
        <f>L359*地域経済性分析・初期条件!$J$35</f>
        <v>0</v>
      </c>
      <c r="M366" s="463">
        <f>M359*地域経済性分析・初期条件!$J$35</f>
        <v>0</v>
      </c>
      <c r="N366" s="463">
        <f>N359*地域経済性分析・初期条件!$J$35</f>
        <v>0</v>
      </c>
      <c r="O366" s="463">
        <f>O359*地域経済性分析・初期条件!$J$35</f>
        <v>0</v>
      </c>
      <c r="P366" s="463">
        <f>P359*地域経済性分析・初期条件!$J$35</f>
        <v>0</v>
      </c>
      <c r="Q366" s="463">
        <f>Q359*地域経済性分析・初期条件!$J$35</f>
        <v>0</v>
      </c>
      <c r="R366" s="463">
        <f>R359*地域経済性分析・初期条件!$J$35</f>
        <v>0</v>
      </c>
      <c r="S366" s="463">
        <f>S359*地域経済性分析・初期条件!$J$35</f>
        <v>0</v>
      </c>
      <c r="T366" s="463">
        <f>T359*地域経済性分析・初期条件!$J$35</f>
        <v>0</v>
      </c>
      <c r="U366" s="463">
        <f>U359*地域経済性分析・初期条件!$J$35</f>
        <v>0</v>
      </c>
      <c r="V366" s="463">
        <f>V359*地域経済性分析・初期条件!$J$35</f>
        <v>0</v>
      </c>
      <c r="W366" s="463">
        <f>W359*地域経済性分析・初期条件!$J$35</f>
        <v>0</v>
      </c>
      <c r="X366" s="463">
        <f>X359*地域経済性分析・初期条件!$J$35</f>
        <v>0</v>
      </c>
      <c r="Y366" s="463">
        <f>Y359*地域経済性分析・初期条件!$J$35</f>
        <v>0</v>
      </c>
      <c r="Z366" s="463">
        <f>Z359*地域経済性分析・初期条件!$J$35</f>
        <v>0</v>
      </c>
      <c r="AA366" s="463">
        <f>AA359*地域経済性分析・初期条件!$J$35</f>
        <v>0</v>
      </c>
      <c r="AB366" s="463">
        <f>AB359*地域経済性分析・初期条件!$J$35</f>
        <v>0</v>
      </c>
      <c r="AC366" s="463">
        <f>AC359*地域経済性分析・初期条件!$J$35</f>
        <v>0</v>
      </c>
      <c r="AD366" s="463">
        <f>AD359*地域経済性分析・初期条件!$J$35</f>
        <v>0</v>
      </c>
      <c r="AE366" s="463">
        <f>AE359*地域経済性分析・初期条件!$J$35</f>
        <v>0</v>
      </c>
      <c r="AF366" s="463">
        <f>AF359*地域経済性分析・初期条件!$J$35</f>
        <v>0</v>
      </c>
      <c r="AG366" s="463">
        <f>AG359*地域経済性分析・初期条件!$J$35</f>
        <v>0</v>
      </c>
      <c r="AH366" s="463">
        <f>AH359*地域経済性分析・初期条件!$J$35</f>
        <v>0</v>
      </c>
      <c r="AI366" s="535">
        <f t="shared" si="345"/>
        <v>0</v>
      </c>
      <c r="AJ366" s="535">
        <f t="shared" si="346"/>
        <v>0</v>
      </c>
      <c r="AK366" s="497">
        <f t="shared" si="347"/>
        <v>0</v>
      </c>
    </row>
    <row r="367" spans="1:37" ht="11.5" x14ac:dyDescent="0.25">
      <c r="A367" s="533" t="str">
        <f>A358&amp;B367</f>
        <v>0市町村税収（一次）</v>
      </c>
      <c r="B367" s="425" t="s">
        <v>559</v>
      </c>
      <c r="C367" s="449" t="s">
        <v>33</v>
      </c>
      <c r="D367" s="493">
        <f>D359*地域経済性分析・初期条件!$K$35</f>
        <v>0</v>
      </c>
      <c r="E367" s="463">
        <f>E359*地域経済性分析・初期条件!$K$35</f>
        <v>0</v>
      </c>
      <c r="F367" s="463">
        <f>F359*地域経済性分析・初期条件!$K$35</f>
        <v>0</v>
      </c>
      <c r="G367" s="463">
        <f>G359*地域経済性分析・初期条件!$K$35</f>
        <v>0</v>
      </c>
      <c r="H367" s="463">
        <f>H359*地域経済性分析・初期条件!$K$35</f>
        <v>0</v>
      </c>
      <c r="I367" s="463">
        <f>I359*地域経済性分析・初期条件!$K$35</f>
        <v>0</v>
      </c>
      <c r="J367" s="463">
        <f>J359*地域経済性分析・初期条件!$K$35</f>
        <v>0</v>
      </c>
      <c r="K367" s="463">
        <f>K359*地域経済性分析・初期条件!$K$35</f>
        <v>0</v>
      </c>
      <c r="L367" s="463">
        <f>L359*地域経済性分析・初期条件!$K$35</f>
        <v>0</v>
      </c>
      <c r="M367" s="463">
        <f>M359*地域経済性分析・初期条件!$K$35</f>
        <v>0</v>
      </c>
      <c r="N367" s="463">
        <f>N359*地域経済性分析・初期条件!$K$35</f>
        <v>0</v>
      </c>
      <c r="O367" s="463">
        <f>O359*地域経済性分析・初期条件!$K$35</f>
        <v>0</v>
      </c>
      <c r="P367" s="463">
        <f>P359*地域経済性分析・初期条件!$K$35</f>
        <v>0</v>
      </c>
      <c r="Q367" s="463">
        <f>Q359*地域経済性分析・初期条件!$K$35</f>
        <v>0</v>
      </c>
      <c r="R367" s="463">
        <f>R359*地域経済性分析・初期条件!$K$35</f>
        <v>0</v>
      </c>
      <c r="S367" s="463">
        <f>S359*地域経済性分析・初期条件!$K$35</f>
        <v>0</v>
      </c>
      <c r="T367" s="463">
        <f>T359*地域経済性分析・初期条件!$K$35</f>
        <v>0</v>
      </c>
      <c r="U367" s="463">
        <f>U359*地域経済性分析・初期条件!$K$35</f>
        <v>0</v>
      </c>
      <c r="V367" s="463">
        <f>V359*地域経済性分析・初期条件!$K$35</f>
        <v>0</v>
      </c>
      <c r="W367" s="463">
        <f>W359*地域経済性分析・初期条件!$K$35</f>
        <v>0</v>
      </c>
      <c r="X367" s="463">
        <f>X359*地域経済性分析・初期条件!$K$35</f>
        <v>0</v>
      </c>
      <c r="Y367" s="463">
        <f>Y359*地域経済性分析・初期条件!$K$35</f>
        <v>0</v>
      </c>
      <c r="Z367" s="463">
        <f>Z359*地域経済性分析・初期条件!$K$35</f>
        <v>0</v>
      </c>
      <c r="AA367" s="463">
        <f>AA359*地域経済性分析・初期条件!$K$35</f>
        <v>0</v>
      </c>
      <c r="AB367" s="463">
        <f>AB359*地域経済性分析・初期条件!$K$35</f>
        <v>0</v>
      </c>
      <c r="AC367" s="463">
        <f>AC359*地域経済性分析・初期条件!$K$35</f>
        <v>0</v>
      </c>
      <c r="AD367" s="463">
        <f>AD359*地域経済性分析・初期条件!$K$35</f>
        <v>0</v>
      </c>
      <c r="AE367" s="463">
        <f>AE359*地域経済性分析・初期条件!$K$35</f>
        <v>0</v>
      </c>
      <c r="AF367" s="463">
        <f>AF359*地域経済性分析・初期条件!$K$35</f>
        <v>0</v>
      </c>
      <c r="AG367" s="463">
        <f>AG359*地域経済性分析・初期条件!$K$35</f>
        <v>0</v>
      </c>
      <c r="AH367" s="463">
        <f>AH359*地域経済性分析・初期条件!$K$35</f>
        <v>0</v>
      </c>
      <c r="AI367" s="535">
        <f t="shared" si="345"/>
        <v>0</v>
      </c>
      <c r="AJ367" s="535">
        <f t="shared" si="346"/>
        <v>0</v>
      </c>
      <c r="AK367" s="497">
        <f t="shared" si="347"/>
        <v>0</v>
      </c>
    </row>
    <row r="368" spans="1:37" ht="11.5" x14ac:dyDescent="0.25">
      <c r="A368" s="533" t="str">
        <f>A358&amp;B368</f>
        <v>0従業員の可処分所得（二次以降）</v>
      </c>
      <c r="B368" s="425" t="s">
        <v>561</v>
      </c>
      <c r="C368" s="449" t="s">
        <v>33</v>
      </c>
      <c r="D368" s="493">
        <f>D359*地域経済性分析・初期条件!$L$35</f>
        <v>0</v>
      </c>
      <c r="E368" s="493">
        <f>E359*地域経済性分析・初期条件!$L$35</f>
        <v>0</v>
      </c>
      <c r="F368" s="493">
        <f>F359*地域経済性分析・初期条件!$L$35</f>
        <v>0</v>
      </c>
      <c r="G368" s="493">
        <f>G359*地域経済性分析・初期条件!$L$35</f>
        <v>0</v>
      </c>
      <c r="H368" s="493">
        <f>H359*地域経済性分析・初期条件!$L$35</f>
        <v>0</v>
      </c>
      <c r="I368" s="493">
        <f>I359*地域経済性分析・初期条件!$L$35</f>
        <v>0</v>
      </c>
      <c r="J368" s="493">
        <f>J359*地域経済性分析・初期条件!$L$35</f>
        <v>0</v>
      </c>
      <c r="K368" s="493">
        <f>K359*地域経済性分析・初期条件!$L$35</f>
        <v>0</v>
      </c>
      <c r="L368" s="493">
        <f>L359*地域経済性分析・初期条件!$L$35</f>
        <v>0</v>
      </c>
      <c r="M368" s="493">
        <f>M359*地域経済性分析・初期条件!$L$35</f>
        <v>0</v>
      </c>
      <c r="N368" s="493">
        <f>N359*地域経済性分析・初期条件!$L$35</f>
        <v>0</v>
      </c>
      <c r="O368" s="493">
        <f>O359*地域経済性分析・初期条件!$L$35</f>
        <v>0</v>
      </c>
      <c r="P368" s="493">
        <f>P359*地域経済性分析・初期条件!$L$35</f>
        <v>0</v>
      </c>
      <c r="Q368" s="493">
        <f>Q359*地域経済性分析・初期条件!$L$35</f>
        <v>0</v>
      </c>
      <c r="R368" s="493">
        <f>R359*地域経済性分析・初期条件!$L$35</f>
        <v>0</v>
      </c>
      <c r="S368" s="493">
        <f>S359*地域経済性分析・初期条件!$L$35</f>
        <v>0</v>
      </c>
      <c r="T368" s="493">
        <f>T359*地域経済性分析・初期条件!$L$35</f>
        <v>0</v>
      </c>
      <c r="U368" s="493">
        <f>U359*地域経済性分析・初期条件!$L$35</f>
        <v>0</v>
      </c>
      <c r="V368" s="493">
        <f>V359*地域経済性分析・初期条件!$L$35</f>
        <v>0</v>
      </c>
      <c r="W368" s="493">
        <f>W359*地域経済性分析・初期条件!$L$35</f>
        <v>0</v>
      </c>
      <c r="X368" s="493">
        <f>X359*地域経済性分析・初期条件!$L$35</f>
        <v>0</v>
      </c>
      <c r="Y368" s="493">
        <f>Y359*地域経済性分析・初期条件!$L$35</f>
        <v>0</v>
      </c>
      <c r="Z368" s="493">
        <f>Z359*地域経済性分析・初期条件!$L$35</f>
        <v>0</v>
      </c>
      <c r="AA368" s="493">
        <f>AA359*地域経済性分析・初期条件!$L$35</f>
        <v>0</v>
      </c>
      <c r="AB368" s="493">
        <f>AB359*地域経済性分析・初期条件!$L$35</f>
        <v>0</v>
      </c>
      <c r="AC368" s="493">
        <f>AC359*地域経済性分析・初期条件!$L$35</f>
        <v>0</v>
      </c>
      <c r="AD368" s="493">
        <f>AD359*地域経済性分析・初期条件!$L$35</f>
        <v>0</v>
      </c>
      <c r="AE368" s="493">
        <f>AE359*地域経済性分析・初期条件!$L$35</f>
        <v>0</v>
      </c>
      <c r="AF368" s="493">
        <f>AF359*地域経済性分析・初期条件!$L$35</f>
        <v>0</v>
      </c>
      <c r="AG368" s="493">
        <f>AG359*地域経済性分析・初期条件!$L$35</f>
        <v>0</v>
      </c>
      <c r="AH368" s="493">
        <f>AH359*地域経済性分析・初期条件!$L$35</f>
        <v>0</v>
      </c>
      <c r="AI368" s="535">
        <f>SUM(D368:N368)</f>
        <v>0</v>
      </c>
      <c r="AJ368" s="535">
        <f t="shared" si="346"/>
        <v>0</v>
      </c>
      <c r="AK368" s="497">
        <f t="shared" si="347"/>
        <v>0</v>
      </c>
    </row>
    <row r="369" spans="1:37" ht="11.5" x14ac:dyDescent="0.25">
      <c r="A369" s="533" t="str">
        <f>A358&amp;B369</f>
        <v>0企業の税引後利益（二次以降）</v>
      </c>
      <c r="B369" s="425" t="s">
        <v>562</v>
      </c>
      <c r="C369" s="449" t="s">
        <v>33</v>
      </c>
      <c r="D369" s="493">
        <f>D359*地域経済性分析・初期条件!$M$35</f>
        <v>0</v>
      </c>
      <c r="E369" s="493">
        <f>E359*地域経済性分析・初期条件!$M$35</f>
        <v>0</v>
      </c>
      <c r="F369" s="493">
        <f>F359*地域経済性分析・初期条件!$M$35</f>
        <v>0</v>
      </c>
      <c r="G369" s="493">
        <f>G359*地域経済性分析・初期条件!$M$35</f>
        <v>0</v>
      </c>
      <c r="H369" s="493">
        <f>H359*地域経済性分析・初期条件!$M$35</f>
        <v>0</v>
      </c>
      <c r="I369" s="493">
        <f>I359*地域経済性分析・初期条件!$M$35</f>
        <v>0</v>
      </c>
      <c r="J369" s="493">
        <f>J359*地域経済性分析・初期条件!$M$35</f>
        <v>0</v>
      </c>
      <c r="K369" s="493">
        <f>K359*地域経済性分析・初期条件!$M$35</f>
        <v>0</v>
      </c>
      <c r="L369" s="493">
        <f>L359*地域経済性分析・初期条件!$M$35</f>
        <v>0</v>
      </c>
      <c r="M369" s="493">
        <f>M359*地域経済性分析・初期条件!$M$35</f>
        <v>0</v>
      </c>
      <c r="N369" s="493">
        <f>N359*地域経済性分析・初期条件!$M$35</f>
        <v>0</v>
      </c>
      <c r="O369" s="493">
        <f>O359*地域経済性分析・初期条件!$M$35</f>
        <v>0</v>
      </c>
      <c r="P369" s="493">
        <f>P359*地域経済性分析・初期条件!$M$35</f>
        <v>0</v>
      </c>
      <c r="Q369" s="493">
        <f>Q359*地域経済性分析・初期条件!$M$35</f>
        <v>0</v>
      </c>
      <c r="R369" s="493">
        <f>R359*地域経済性分析・初期条件!$M$35</f>
        <v>0</v>
      </c>
      <c r="S369" s="493">
        <f>S359*地域経済性分析・初期条件!$M$35</f>
        <v>0</v>
      </c>
      <c r="T369" s="493">
        <f>T359*地域経済性分析・初期条件!$M$35</f>
        <v>0</v>
      </c>
      <c r="U369" s="493">
        <f>U359*地域経済性分析・初期条件!$M$35</f>
        <v>0</v>
      </c>
      <c r="V369" s="493">
        <f>V359*地域経済性分析・初期条件!$M$35</f>
        <v>0</v>
      </c>
      <c r="W369" s="493">
        <f>W359*地域経済性分析・初期条件!$M$35</f>
        <v>0</v>
      </c>
      <c r="X369" s="493">
        <f>X359*地域経済性分析・初期条件!$M$35</f>
        <v>0</v>
      </c>
      <c r="Y369" s="493">
        <f>Y359*地域経済性分析・初期条件!$M$35</f>
        <v>0</v>
      </c>
      <c r="Z369" s="493">
        <f>Z359*地域経済性分析・初期条件!$M$35</f>
        <v>0</v>
      </c>
      <c r="AA369" s="493">
        <f>AA359*地域経済性分析・初期条件!$M$35</f>
        <v>0</v>
      </c>
      <c r="AB369" s="493">
        <f>AB359*地域経済性分析・初期条件!$M$35</f>
        <v>0</v>
      </c>
      <c r="AC369" s="493">
        <f>AC359*地域経済性分析・初期条件!$M$35</f>
        <v>0</v>
      </c>
      <c r="AD369" s="493">
        <f>AD359*地域経済性分析・初期条件!$M$35</f>
        <v>0</v>
      </c>
      <c r="AE369" s="493">
        <f>AE359*地域経済性分析・初期条件!$M$35</f>
        <v>0</v>
      </c>
      <c r="AF369" s="493">
        <f>AF359*地域経済性分析・初期条件!$M$35</f>
        <v>0</v>
      </c>
      <c r="AG369" s="493">
        <f>AG359*地域経済性分析・初期条件!$M$35</f>
        <v>0</v>
      </c>
      <c r="AH369" s="493">
        <f>AH359*地域経済性分析・初期条件!$M$35</f>
        <v>0</v>
      </c>
      <c r="AI369" s="535">
        <f>SUM(D369:N369)</f>
        <v>0</v>
      </c>
      <c r="AJ369" s="535">
        <f t="shared" si="346"/>
        <v>0</v>
      </c>
      <c r="AK369" s="497">
        <f t="shared" si="347"/>
        <v>0</v>
      </c>
    </row>
    <row r="370" spans="1:37" ht="11.5" x14ac:dyDescent="0.25">
      <c r="A370" s="533" t="str">
        <f>A358&amp;B370</f>
        <v>0都道府県税収（二次以降）</v>
      </c>
      <c r="B370" s="425" t="s">
        <v>563</v>
      </c>
      <c r="C370" s="449" t="s">
        <v>33</v>
      </c>
      <c r="D370" s="493">
        <f>D359*地域経済性分析・初期条件!$N$35</f>
        <v>0</v>
      </c>
      <c r="E370" s="493">
        <f>E359*地域経済性分析・初期条件!$N$35</f>
        <v>0</v>
      </c>
      <c r="F370" s="493">
        <f>F359*地域経済性分析・初期条件!$N$35</f>
        <v>0</v>
      </c>
      <c r="G370" s="493">
        <f>G359*地域経済性分析・初期条件!$N$35</f>
        <v>0</v>
      </c>
      <c r="H370" s="493">
        <f>H359*地域経済性分析・初期条件!$N$35</f>
        <v>0</v>
      </c>
      <c r="I370" s="493">
        <f>I359*地域経済性分析・初期条件!$N$35</f>
        <v>0</v>
      </c>
      <c r="J370" s="493">
        <f>J359*地域経済性分析・初期条件!$N$35</f>
        <v>0</v>
      </c>
      <c r="K370" s="493">
        <f>K359*地域経済性分析・初期条件!$N$35</f>
        <v>0</v>
      </c>
      <c r="L370" s="493">
        <f>L359*地域経済性分析・初期条件!$N$35</f>
        <v>0</v>
      </c>
      <c r="M370" s="493">
        <f>M359*地域経済性分析・初期条件!$N$35</f>
        <v>0</v>
      </c>
      <c r="N370" s="493">
        <f>N359*地域経済性分析・初期条件!$N$35</f>
        <v>0</v>
      </c>
      <c r="O370" s="493">
        <f>O359*地域経済性分析・初期条件!$N$35</f>
        <v>0</v>
      </c>
      <c r="P370" s="493">
        <f>P359*地域経済性分析・初期条件!$N$35</f>
        <v>0</v>
      </c>
      <c r="Q370" s="493">
        <f>Q359*地域経済性分析・初期条件!$N$35</f>
        <v>0</v>
      </c>
      <c r="R370" s="493">
        <f>R359*地域経済性分析・初期条件!$N$35</f>
        <v>0</v>
      </c>
      <c r="S370" s="493">
        <f>S359*地域経済性分析・初期条件!$N$35</f>
        <v>0</v>
      </c>
      <c r="T370" s="493">
        <f>T359*地域経済性分析・初期条件!$N$35</f>
        <v>0</v>
      </c>
      <c r="U370" s="493">
        <f>U359*地域経済性分析・初期条件!$N$35</f>
        <v>0</v>
      </c>
      <c r="V370" s="493">
        <f>V359*地域経済性分析・初期条件!$N$35</f>
        <v>0</v>
      </c>
      <c r="W370" s="493">
        <f>W359*地域経済性分析・初期条件!$N$35</f>
        <v>0</v>
      </c>
      <c r="X370" s="493">
        <f>X359*地域経済性分析・初期条件!$N$35</f>
        <v>0</v>
      </c>
      <c r="Y370" s="493">
        <f>Y359*地域経済性分析・初期条件!$N$35</f>
        <v>0</v>
      </c>
      <c r="Z370" s="493">
        <f>Z359*地域経済性分析・初期条件!$N$35</f>
        <v>0</v>
      </c>
      <c r="AA370" s="493">
        <f>AA359*地域経済性分析・初期条件!$N$35</f>
        <v>0</v>
      </c>
      <c r="AB370" s="493">
        <f>AB359*地域経済性分析・初期条件!$N$35</f>
        <v>0</v>
      </c>
      <c r="AC370" s="493">
        <f>AC359*地域経済性分析・初期条件!$N$35</f>
        <v>0</v>
      </c>
      <c r="AD370" s="493">
        <f>AD359*地域経済性分析・初期条件!$N$35</f>
        <v>0</v>
      </c>
      <c r="AE370" s="493">
        <f>AE359*地域経済性分析・初期条件!$N$35</f>
        <v>0</v>
      </c>
      <c r="AF370" s="493">
        <f>AF359*地域経済性分析・初期条件!$N$35</f>
        <v>0</v>
      </c>
      <c r="AG370" s="493">
        <f>AG359*地域経済性分析・初期条件!$N$35</f>
        <v>0</v>
      </c>
      <c r="AH370" s="493">
        <f>AH359*地域経済性分析・初期条件!$N$35</f>
        <v>0</v>
      </c>
      <c r="AI370" s="535">
        <f>SUM(D370:N370)</f>
        <v>0</v>
      </c>
      <c r="AJ370" s="535">
        <f t="shared" si="346"/>
        <v>0</v>
      </c>
      <c r="AK370" s="497">
        <f t="shared" si="347"/>
        <v>0</v>
      </c>
    </row>
    <row r="371" spans="1:37" ht="12" thickBot="1" x14ac:dyDescent="0.3">
      <c r="A371" s="684" t="str">
        <f>A358&amp;B371</f>
        <v>0市町村税収（二次以降）</v>
      </c>
      <c r="B371" s="685" t="s">
        <v>564</v>
      </c>
      <c r="C371" s="686" t="s">
        <v>33</v>
      </c>
      <c r="D371" s="687">
        <f>D359*地域経済性分析・初期条件!$O$35</f>
        <v>0</v>
      </c>
      <c r="E371" s="687">
        <f>E359*地域経済性分析・初期条件!$O$35</f>
        <v>0</v>
      </c>
      <c r="F371" s="687">
        <f>F359*地域経済性分析・初期条件!$O$35</f>
        <v>0</v>
      </c>
      <c r="G371" s="687">
        <f>G359*地域経済性分析・初期条件!$O$35</f>
        <v>0</v>
      </c>
      <c r="H371" s="687">
        <f>H359*地域経済性分析・初期条件!$O$35</f>
        <v>0</v>
      </c>
      <c r="I371" s="687">
        <f>I359*地域経済性分析・初期条件!$O$35</f>
        <v>0</v>
      </c>
      <c r="J371" s="687">
        <f>J359*地域経済性分析・初期条件!$O$35</f>
        <v>0</v>
      </c>
      <c r="K371" s="687">
        <f>K359*地域経済性分析・初期条件!$O$35</f>
        <v>0</v>
      </c>
      <c r="L371" s="687">
        <f>L359*地域経済性分析・初期条件!$O$35</f>
        <v>0</v>
      </c>
      <c r="M371" s="687">
        <f>M359*地域経済性分析・初期条件!$O$35</f>
        <v>0</v>
      </c>
      <c r="N371" s="687">
        <f>N359*地域経済性分析・初期条件!$O$35</f>
        <v>0</v>
      </c>
      <c r="O371" s="687">
        <f>O359*地域経済性分析・初期条件!$O$35</f>
        <v>0</v>
      </c>
      <c r="P371" s="687">
        <f>P359*地域経済性分析・初期条件!$O$35</f>
        <v>0</v>
      </c>
      <c r="Q371" s="687">
        <f>Q359*地域経済性分析・初期条件!$O$35</f>
        <v>0</v>
      </c>
      <c r="R371" s="687">
        <f>R359*地域経済性分析・初期条件!$O$35</f>
        <v>0</v>
      </c>
      <c r="S371" s="687">
        <f>S359*地域経済性分析・初期条件!$O$35</f>
        <v>0</v>
      </c>
      <c r="T371" s="687">
        <f>T359*地域経済性分析・初期条件!$O$35</f>
        <v>0</v>
      </c>
      <c r="U371" s="687">
        <f>U359*地域経済性分析・初期条件!$O$35</f>
        <v>0</v>
      </c>
      <c r="V371" s="687">
        <f>V359*地域経済性分析・初期条件!$O$35</f>
        <v>0</v>
      </c>
      <c r="W371" s="687">
        <f>W359*地域経済性分析・初期条件!$O$35</f>
        <v>0</v>
      </c>
      <c r="X371" s="687">
        <f>X359*地域経済性分析・初期条件!$O$35</f>
        <v>0</v>
      </c>
      <c r="Y371" s="687">
        <f>Y359*地域経済性分析・初期条件!$O$35</f>
        <v>0</v>
      </c>
      <c r="Z371" s="687">
        <f>Z359*地域経済性分析・初期条件!$O$35</f>
        <v>0</v>
      </c>
      <c r="AA371" s="687">
        <f>AA359*地域経済性分析・初期条件!$O$35</f>
        <v>0</v>
      </c>
      <c r="AB371" s="687">
        <f>AB359*地域経済性分析・初期条件!$O$35</f>
        <v>0</v>
      </c>
      <c r="AC371" s="687">
        <f>AC359*地域経済性分析・初期条件!$O$35</f>
        <v>0</v>
      </c>
      <c r="AD371" s="687">
        <f>AD359*地域経済性分析・初期条件!$O$35</f>
        <v>0</v>
      </c>
      <c r="AE371" s="687">
        <f>AE359*地域経済性分析・初期条件!$O$35</f>
        <v>0</v>
      </c>
      <c r="AF371" s="687">
        <f>AF359*地域経済性分析・初期条件!$O$35</f>
        <v>0</v>
      </c>
      <c r="AG371" s="687">
        <f>AG359*地域経済性分析・初期条件!$O$35</f>
        <v>0</v>
      </c>
      <c r="AH371" s="687">
        <f>AH359*地域経済性分析・初期条件!$O$35</f>
        <v>0</v>
      </c>
      <c r="AI371" s="688">
        <f>SUM(D371:N371)</f>
        <v>0</v>
      </c>
      <c r="AJ371" s="688">
        <f t="shared" si="346"/>
        <v>0</v>
      </c>
      <c r="AK371" s="689">
        <f t="shared" si="347"/>
        <v>0</v>
      </c>
    </row>
    <row r="372" spans="1:37" ht="12" thickTop="1" x14ac:dyDescent="0.25">
      <c r="A372" s="1347" t="s">
        <v>1157</v>
      </c>
      <c r="B372" s="425"/>
      <c r="C372" s="449" t="s">
        <v>1158</v>
      </c>
      <c r="D372" s="493">
        <f>SUM(D332:D333,D336:D343,D346:D347,D350:D357,D360:D361,D364:D371)</f>
        <v>0</v>
      </c>
      <c r="E372" s="493">
        <f t="shared" ref="E372:AK372" si="348">SUM(E332:E333,E336:E343,E346:E347,E350:E357,E360:E361,E364:E371)</f>
        <v>0</v>
      </c>
      <c r="F372" s="493">
        <f>SUM(F332:F333,F336:F343,F346:F347,F350:F357,F360:F361,F364:F371)</f>
        <v>0</v>
      </c>
      <c r="G372" s="493">
        <f t="shared" si="348"/>
        <v>0</v>
      </c>
      <c r="H372" s="493">
        <f t="shared" si="348"/>
        <v>0</v>
      </c>
      <c r="I372" s="493">
        <f t="shared" si="348"/>
        <v>0</v>
      </c>
      <c r="J372" s="493">
        <f t="shared" si="348"/>
        <v>0</v>
      </c>
      <c r="K372" s="493">
        <f t="shared" si="348"/>
        <v>0</v>
      </c>
      <c r="L372" s="493">
        <f t="shared" si="348"/>
        <v>0</v>
      </c>
      <c r="M372" s="493">
        <f t="shared" si="348"/>
        <v>0</v>
      </c>
      <c r="N372" s="493">
        <f t="shared" si="348"/>
        <v>0</v>
      </c>
      <c r="O372" s="493">
        <f t="shared" si="348"/>
        <v>0</v>
      </c>
      <c r="P372" s="493">
        <f t="shared" si="348"/>
        <v>0</v>
      </c>
      <c r="Q372" s="493">
        <f t="shared" si="348"/>
        <v>0</v>
      </c>
      <c r="R372" s="493">
        <f t="shared" si="348"/>
        <v>0</v>
      </c>
      <c r="S372" s="493">
        <f t="shared" si="348"/>
        <v>0</v>
      </c>
      <c r="T372" s="493">
        <f t="shared" si="348"/>
        <v>0</v>
      </c>
      <c r="U372" s="493">
        <f t="shared" si="348"/>
        <v>0</v>
      </c>
      <c r="V372" s="493">
        <f t="shared" si="348"/>
        <v>0</v>
      </c>
      <c r="W372" s="493">
        <f t="shared" si="348"/>
        <v>0</v>
      </c>
      <c r="X372" s="493">
        <f t="shared" si="348"/>
        <v>0</v>
      </c>
      <c r="Y372" s="493">
        <f t="shared" si="348"/>
        <v>0</v>
      </c>
      <c r="Z372" s="493">
        <f t="shared" si="348"/>
        <v>0</v>
      </c>
      <c r="AA372" s="493">
        <f t="shared" si="348"/>
        <v>0</v>
      </c>
      <c r="AB372" s="493">
        <f t="shared" si="348"/>
        <v>0</v>
      </c>
      <c r="AC372" s="493">
        <f t="shared" si="348"/>
        <v>0</v>
      </c>
      <c r="AD372" s="493">
        <f t="shared" si="348"/>
        <v>0</v>
      </c>
      <c r="AE372" s="493">
        <f t="shared" si="348"/>
        <v>0</v>
      </c>
      <c r="AF372" s="493">
        <f t="shared" si="348"/>
        <v>0</v>
      </c>
      <c r="AG372" s="493">
        <f t="shared" si="348"/>
        <v>0</v>
      </c>
      <c r="AH372" s="493">
        <f t="shared" si="348"/>
        <v>0</v>
      </c>
      <c r="AI372" s="535">
        <f t="shared" si="348"/>
        <v>0</v>
      </c>
      <c r="AJ372" s="535">
        <f t="shared" si="348"/>
        <v>0</v>
      </c>
      <c r="AK372" s="497">
        <f t="shared" si="348"/>
        <v>0</v>
      </c>
    </row>
    <row r="373" spans="1:37" ht="11.5" x14ac:dyDescent="0.25">
      <c r="A373" s="1348" t="s">
        <v>1159</v>
      </c>
      <c r="B373" s="1349"/>
      <c r="C373" s="450" t="s">
        <v>33</v>
      </c>
      <c r="D373" s="1350">
        <f>D329*1.1-D372</f>
        <v>0</v>
      </c>
      <c r="E373" s="1350">
        <f t="shared" ref="E373" si="349">E329*1.1-E372</f>
        <v>0</v>
      </c>
      <c r="F373" s="1350">
        <f>F329*1.1-F372</f>
        <v>0</v>
      </c>
      <c r="G373" s="1350">
        <f t="shared" ref="G373" si="350">G329*1.1-G372</f>
        <v>0</v>
      </c>
      <c r="H373" s="1350">
        <f t="shared" ref="H373" si="351">H329*1.1-H372</f>
        <v>0</v>
      </c>
      <c r="I373" s="1350">
        <f t="shared" ref="I373" si="352">I329*1.1-I372</f>
        <v>0</v>
      </c>
      <c r="J373" s="1350">
        <f t="shared" ref="J373" si="353">J329*1.1-J372</f>
        <v>0</v>
      </c>
      <c r="K373" s="1350">
        <f t="shared" ref="K373" si="354">K329*1.1-K372</f>
        <v>0</v>
      </c>
      <c r="L373" s="1350">
        <f t="shared" ref="L373" si="355">L329*1.1-L372</f>
        <v>0</v>
      </c>
      <c r="M373" s="1350">
        <f t="shared" ref="M373" si="356">M329*1.1-M372</f>
        <v>0</v>
      </c>
      <c r="N373" s="1350">
        <f t="shared" ref="N373" si="357">N329*1.1-N372</f>
        <v>0</v>
      </c>
      <c r="O373" s="1350">
        <f t="shared" ref="O373" si="358">O329*1.1-O372</f>
        <v>0</v>
      </c>
      <c r="P373" s="1350">
        <f t="shared" ref="P373" si="359">P329*1.1-P372</f>
        <v>0</v>
      </c>
      <c r="Q373" s="1350">
        <f t="shared" ref="Q373" si="360">Q329*1.1-Q372</f>
        <v>0</v>
      </c>
      <c r="R373" s="1350">
        <f t="shared" ref="R373" si="361">R329*1.1-R372</f>
        <v>0</v>
      </c>
      <c r="S373" s="1350">
        <f t="shared" ref="S373" si="362">S329*1.1-S372</f>
        <v>0</v>
      </c>
      <c r="T373" s="1350">
        <f t="shared" ref="T373" si="363">T329*1.1-T372</f>
        <v>0</v>
      </c>
      <c r="U373" s="1350">
        <f t="shared" ref="U373" si="364">U329*1.1-U372</f>
        <v>0</v>
      </c>
      <c r="V373" s="1350">
        <f t="shared" ref="V373" si="365">V329*1.1-V372</f>
        <v>0</v>
      </c>
      <c r="W373" s="1350">
        <f t="shared" ref="W373" si="366">W329*1.1-W372</f>
        <v>0</v>
      </c>
      <c r="X373" s="1350">
        <f t="shared" ref="X373" si="367">X329*1.1-X372</f>
        <v>0</v>
      </c>
      <c r="Y373" s="1350">
        <f t="shared" ref="Y373" si="368">Y329*1.1-Y372</f>
        <v>0</v>
      </c>
      <c r="Z373" s="1350">
        <f t="shared" ref="Z373" si="369">Z329*1.1-Z372</f>
        <v>0</v>
      </c>
      <c r="AA373" s="1350">
        <f t="shared" ref="AA373" si="370">AA329*1.1-AA372</f>
        <v>0</v>
      </c>
      <c r="AB373" s="1350">
        <f t="shared" ref="AB373" si="371">AB329*1.1-AB372</f>
        <v>0</v>
      </c>
      <c r="AC373" s="1350">
        <f t="shared" ref="AC373" si="372">AC329*1.1-AC372</f>
        <v>0</v>
      </c>
      <c r="AD373" s="1350">
        <f t="shared" ref="AD373" si="373">AD329*1.1-AD372</f>
        <v>0</v>
      </c>
      <c r="AE373" s="1350">
        <f t="shared" ref="AE373" si="374">AE329*1.1-AE372</f>
        <v>0</v>
      </c>
      <c r="AF373" s="1350">
        <f t="shared" ref="AF373" si="375">AF329*1.1-AF372</f>
        <v>0</v>
      </c>
      <c r="AG373" s="1350">
        <f t="shared" ref="AG373" si="376">AG329*1.1-AG372</f>
        <v>0</v>
      </c>
      <c r="AH373" s="1350">
        <f t="shared" ref="AH373" si="377">AH329*1.1-AH372</f>
        <v>0</v>
      </c>
      <c r="AI373" s="537">
        <f t="shared" ref="AI373" si="378">AI329*1.1-AI372</f>
        <v>0</v>
      </c>
      <c r="AJ373" s="537">
        <f t="shared" ref="AJ373" si="379">AJ329*1.1-AJ372</f>
        <v>0</v>
      </c>
      <c r="AK373" s="538">
        <f t="shared" ref="AK373" si="380">AK329*1.1-AK372</f>
        <v>0</v>
      </c>
    </row>
    <row r="374" spans="1:37" ht="11.5" x14ac:dyDescent="0.25">
      <c r="A374" s="490" t="s">
        <v>212</v>
      </c>
      <c r="B374" s="490"/>
      <c r="C374" s="480"/>
      <c r="D374" s="591"/>
      <c r="E374" s="481"/>
      <c r="F374" s="481"/>
      <c r="G374" s="481"/>
      <c r="H374" s="481"/>
      <c r="I374" s="481"/>
      <c r="J374" s="481"/>
      <c r="K374" s="481"/>
      <c r="L374" s="481"/>
      <c r="M374" s="481"/>
      <c r="N374" s="481"/>
      <c r="O374" s="481"/>
      <c r="P374" s="481"/>
      <c r="Q374" s="481"/>
      <c r="R374" s="481"/>
      <c r="S374" s="481"/>
      <c r="T374" s="481"/>
      <c r="U374" s="481"/>
      <c r="V374" s="481"/>
      <c r="W374" s="481"/>
      <c r="X374" s="481"/>
      <c r="Y374" s="481"/>
      <c r="Z374" s="481"/>
      <c r="AA374" s="481"/>
      <c r="AB374" s="481"/>
      <c r="AC374" s="481"/>
      <c r="AD374" s="481"/>
      <c r="AE374" s="481"/>
      <c r="AF374" s="481"/>
      <c r="AG374" s="481"/>
      <c r="AH374" s="481"/>
      <c r="AI374" s="539"/>
      <c r="AJ374" s="539"/>
      <c r="AK374" s="540"/>
    </row>
    <row r="375" spans="1:37" ht="11.5" x14ac:dyDescent="0.25">
      <c r="A375" s="425" t="str">
        <f>B36</f>
        <v>燃料　調達</v>
      </c>
      <c r="B375" s="425"/>
      <c r="C375" s="448" t="s">
        <v>33</v>
      </c>
      <c r="D375" s="493"/>
      <c r="E375" s="493">
        <f t="shared" ref="E375:AH375" si="381">E36</f>
        <v>-40726560</v>
      </c>
      <c r="F375" s="493">
        <f t="shared" si="381"/>
        <v>-40726560</v>
      </c>
      <c r="G375" s="493">
        <f t="shared" si="381"/>
        <v>-40726560</v>
      </c>
      <c r="H375" s="493">
        <f t="shared" si="381"/>
        <v>-40726560</v>
      </c>
      <c r="I375" s="493">
        <f t="shared" si="381"/>
        <v>-40726560</v>
      </c>
      <c r="J375" s="493">
        <f t="shared" si="381"/>
        <v>-40726560</v>
      </c>
      <c r="K375" s="493">
        <f t="shared" si="381"/>
        <v>-40726560</v>
      </c>
      <c r="L375" s="493">
        <f t="shared" si="381"/>
        <v>-40726560</v>
      </c>
      <c r="M375" s="493">
        <f t="shared" si="381"/>
        <v>-40726560</v>
      </c>
      <c r="N375" s="493">
        <f t="shared" si="381"/>
        <v>-40726560</v>
      </c>
      <c r="O375" s="493">
        <f t="shared" si="381"/>
        <v>-40726560</v>
      </c>
      <c r="P375" s="493">
        <f t="shared" si="381"/>
        <v>-40726560</v>
      </c>
      <c r="Q375" s="493">
        <f t="shared" si="381"/>
        <v>-40726560</v>
      </c>
      <c r="R375" s="493">
        <f t="shared" si="381"/>
        <v>-40726560</v>
      </c>
      <c r="S375" s="493">
        <f t="shared" si="381"/>
        <v>-40726560</v>
      </c>
      <c r="T375" s="493">
        <f t="shared" si="381"/>
        <v>-40726560</v>
      </c>
      <c r="U375" s="493">
        <f t="shared" si="381"/>
        <v>-40726560</v>
      </c>
      <c r="V375" s="493">
        <f t="shared" si="381"/>
        <v>-40726560</v>
      </c>
      <c r="W375" s="493">
        <f t="shared" si="381"/>
        <v>-40726560</v>
      </c>
      <c r="X375" s="493">
        <f t="shared" si="381"/>
        <v>-40726560</v>
      </c>
      <c r="Y375" s="493">
        <f t="shared" si="381"/>
        <v>0</v>
      </c>
      <c r="Z375" s="493">
        <f t="shared" si="381"/>
        <v>0</v>
      </c>
      <c r="AA375" s="493">
        <f t="shared" si="381"/>
        <v>0</v>
      </c>
      <c r="AB375" s="493">
        <f t="shared" si="381"/>
        <v>0</v>
      </c>
      <c r="AC375" s="493">
        <f t="shared" si="381"/>
        <v>0</v>
      </c>
      <c r="AD375" s="493">
        <f t="shared" si="381"/>
        <v>0</v>
      </c>
      <c r="AE375" s="493">
        <f t="shared" si="381"/>
        <v>0</v>
      </c>
      <c r="AF375" s="493">
        <f t="shared" si="381"/>
        <v>0</v>
      </c>
      <c r="AG375" s="493">
        <f t="shared" si="381"/>
        <v>0</v>
      </c>
      <c r="AH375" s="493">
        <f t="shared" si="381"/>
        <v>0</v>
      </c>
      <c r="AI375" s="535">
        <f>SUM(D375:N375)</f>
        <v>-407265600</v>
      </c>
      <c r="AJ375" s="535">
        <f>SUM(D375:X375)</f>
        <v>-814531200</v>
      </c>
      <c r="AK375" s="497">
        <f>SUM(D375:AH375)</f>
        <v>-814531200</v>
      </c>
    </row>
    <row r="376" spans="1:37" ht="11.5" x14ac:dyDescent="0.25">
      <c r="A376" s="487">
        <f>地域経済性分析・初期条件!$G$37</f>
        <v>0</v>
      </c>
      <c r="C376" s="449"/>
      <c r="D376" s="493"/>
      <c r="E376" s="463"/>
      <c r="F376" s="464"/>
      <c r="G376" s="463"/>
      <c r="H376" s="463"/>
      <c r="I376" s="463"/>
      <c r="J376" s="463"/>
      <c r="K376" s="463"/>
      <c r="L376" s="463"/>
      <c r="M376" s="463"/>
      <c r="N376" s="463"/>
      <c r="O376" s="463"/>
      <c r="P376" s="463"/>
      <c r="Q376" s="463"/>
      <c r="R376" s="463"/>
      <c r="S376" s="463"/>
      <c r="T376" s="463"/>
      <c r="U376" s="463"/>
      <c r="V376" s="463"/>
      <c r="W376" s="463"/>
      <c r="X376" s="463"/>
      <c r="Y376" s="463"/>
      <c r="Z376" s="463"/>
      <c r="AA376" s="463"/>
      <c r="AB376" s="463"/>
      <c r="AC376" s="463"/>
      <c r="AD376" s="463"/>
      <c r="AE376" s="463"/>
      <c r="AF376" s="463"/>
      <c r="AG376" s="463"/>
      <c r="AH376" s="463"/>
      <c r="AI376" s="535"/>
      <c r="AJ376" s="535"/>
      <c r="AK376" s="497"/>
    </row>
    <row r="377" spans="1:37" ht="11.5" x14ac:dyDescent="0.25">
      <c r="A377" s="533" t="str">
        <f>A376&amp;B377</f>
        <v>0売上（税別）</v>
      </c>
      <c r="B377" s="425" t="s">
        <v>1166</v>
      </c>
      <c r="C377" s="448" t="s">
        <v>33</v>
      </c>
      <c r="D377" s="493">
        <f>IF(D$375&lt;0,0,D$375*地域経済性分析・初期条件!$F$37)</f>
        <v>0</v>
      </c>
      <c r="E377" s="493">
        <f>IF(E$375&lt;0,0,E$375*地域経済性分析・初期条件!$F$37)</f>
        <v>0</v>
      </c>
      <c r="F377" s="493">
        <f>IF(F$375&lt;0,0,F$375*地域経済性分析・初期条件!$F$37)</f>
        <v>0</v>
      </c>
      <c r="G377" s="493">
        <f>IF(G$375&lt;0,0,G$375*地域経済性分析・初期条件!$F$37)</f>
        <v>0</v>
      </c>
      <c r="H377" s="493">
        <f>IF(H$375&lt;0,0,H$375*地域経済性分析・初期条件!$F$37)</f>
        <v>0</v>
      </c>
      <c r="I377" s="493">
        <f>IF(I$375&lt;0,0,I$375*地域経済性分析・初期条件!$F$37)</f>
        <v>0</v>
      </c>
      <c r="J377" s="493">
        <f>IF(J$375&lt;0,0,J$375*地域経済性分析・初期条件!$F$37)</f>
        <v>0</v>
      </c>
      <c r="K377" s="493">
        <f>IF(K$375&lt;0,0,K$375*地域経済性分析・初期条件!$F$37)</f>
        <v>0</v>
      </c>
      <c r="L377" s="493">
        <f>IF(L$375&lt;0,0,L$375*地域経済性分析・初期条件!$F$37)</f>
        <v>0</v>
      </c>
      <c r="M377" s="493">
        <f>IF(M$375&lt;0,0,M$375*地域経済性分析・初期条件!$F$37)</f>
        <v>0</v>
      </c>
      <c r="N377" s="493">
        <f>IF(N$375&lt;0,0,N$375*地域経済性分析・初期条件!$F$37)</f>
        <v>0</v>
      </c>
      <c r="O377" s="493">
        <f>IF(O$375&lt;0,0,O$375*地域経済性分析・初期条件!$F$37)</f>
        <v>0</v>
      </c>
      <c r="P377" s="493">
        <f>IF(P$375&lt;0,0,P$375*地域経済性分析・初期条件!$F$37)</f>
        <v>0</v>
      </c>
      <c r="Q377" s="493">
        <f>IF(Q$375&lt;0,0,Q$375*地域経済性分析・初期条件!$F$37)</f>
        <v>0</v>
      </c>
      <c r="R377" s="493">
        <f>IF(R$375&lt;0,0,R$375*地域経済性分析・初期条件!$F$37)</f>
        <v>0</v>
      </c>
      <c r="S377" s="493">
        <f>IF(S$375&lt;0,0,S$375*地域経済性分析・初期条件!$F$37)</f>
        <v>0</v>
      </c>
      <c r="T377" s="493">
        <f>IF(T$375&lt;0,0,T$375*地域経済性分析・初期条件!$F$37)</f>
        <v>0</v>
      </c>
      <c r="U377" s="493">
        <f>IF(U$375&lt;0,0,U$375*地域経済性分析・初期条件!$F$37)</f>
        <v>0</v>
      </c>
      <c r="V377" s="493">
        <f>IF(V$375&lt;0,0,V$375*地域経済性分析・初期条件!$F$37)</f>
        <v>0</v>
      </c>
      <c r="W377" s="493">
        <f>IF(W$375&lt;0,0,W$375*地域経済性分析・初期条件!$F$37)</f>
        <v>0</v>
      </c>
      <c r="X377" s="493">
        <f>IF(X$375&lt;0,0,X$375*地域経済性分析・初期条件!$F$37)</f>
        <v>0</v>
      </c>
      <c r="Y377" s="493">
        <f>IF(Y$375&lt;0,0,Y$375*地域経済性分析・初期条件!$F$37)</f>
        <v>0</v>
      </c>
      <c r="Z377" s="493">
        <f>IF(Z$375&lt;0,0,Z$375*地域経済性分析・初期条件!$F$37)</f>
        <v>0</v>
      </c>
      <c r="AA377" s="493">
        <f>IF(AA$375&lt;0,0,AA$375*地域経済性分析・初期条件!$F$37)</f>
        <v>0</v>
      </c>
      <c r="AB377" s="493">
        <f>IF(AB$375&lt;0,0,AB$375*地域経済性分析・初期条件!$F$37)</f>
        <v>0</v>
      </c>
      <c r="AC377" s="493">
        <f>IF(AC$375&lt;0,0,AC$375*地域経済性分析・初期条件!$F$37)</f>
        <v>0</v>
      </c>
      <c r="AD377" s="493">
        <f>IF(AD$375&lt;0,0,AD$375*地域経済性分析・初期条件!$F$37)</f>
        <v>0</v>
      </c>
      <c r="AE377" s="493">
        <f>IF(AE$375&lt;0,0,AE$375*地域経済性分析・初期条件!$F$37)</f>
        <v>0</v>
      </c>
      <c r="AF377" s="493">
        <f>IF(AF$375&lt;0,0,AF$375*地域経済性分析・初期条件!$F$37)</f>
        <v>0</v>
      </c>
      <c r="AG377" s="493">
        <f>IF(AG$375&lt;0,0,AG$375*地域経済性分析・初期条件!$F$37)</f>
        <v>0</v>
      </c>
      <c r="AH377" s="493">
        <f>IF(AH$375&lt;0,0,AH$375*地域経済性分析・初期条件!$F$37)</f>
        <v>0</v>
      </c>
      <c r="AI377" s="535">
        <f t="shared" ref="AI377:AI385" si="382">SUM(D377:N377)</f>
        <v>0</v>
      </c>
      <c r="AJ377" s="535">
        <f t="shared" ref="AJ377:AJ385" si="383">SUM(D377:X377)</f>
        <v>0</v>
      </c>
      <c r="AK377" s="497">
        <f t="shared" ref="AK377:AK385" si="384">SUM(D377:AH377)</f>
        <v>0</v>
      </c>
    </row>
    <row r="378" spans="1:37" ht="11.5" x14ac:dyDescent="0.25">
      <c r="A378" s="533" t="str">
        <f>A376&amp;B378</f>
        <v>0消費税（都道府県）</v>
      </c>
      <c r="B378" s="425" t="s">
        <v>270</v>
      </c>
      <c r="C378" s="448" t="s">
        <v>33</v>
      </c>
      <c r="D378" s="493">
        <f>IF(D377&lt;0,0,D377*波及効果シート!$D$72)</f>
        <v>0</v>
      </c>
      <c r="E378" s="493">
        <f>IF(E377&lt;0,0,E377*波及効果シート!$D$72)</f>
        <v>0</v>
      </c>
      <c r="F378" s="493">
        <f>IF(F377&lt;0,0,F377*波及効果シート!$D$72)</f>
        <v>0</v>
      </c>
      <c r="G378" s="493">
        <f>IF(G377&lt;0,0,G377*波及効果シート!$D$72)</f>
        <v>0</v>
      </c>
      <c r="H378" s="493">
        <f>IF(H377&lt;0,0,H377*波及効果シート!$D$72)</f>
        <v>0</v>
      </c>
      <c r="I378" s="493">
        <f>IF(I377&lt;0,0,I377*波及効果シート!$D$72)</f>
        <v>0</v>
      </c>
      <c r="J378" s="493">
        <f>IF(J377&lt;0,0,J377*波及効果シート!$D$72)</f>
        <v>0</v>
      </c>
      <c r="K378" s="493">
        <f>IF(K377&lt;0,0,K377*波及効果シート!$D$72)</f>
        <v>0</v>
      </c>
      <c r="L378" s="493">
        <f>IF(L377&lt;0,0,L377*波及効果シート!$D$72)</f>
        <v>0</v>
      </c>
      <c r="M378" s="493">
        <f>IF(M377&lt;0,0,M377*波及効果シート!$D$72)</f>
        <v>0</v>
      </c>
      <c r="N378" s="493">
        <f>IF(N377&lt;0,0,N377*波及効果シート!$D$72)</f>
        <v>0</v>
      </c>
      <c r="O378" s="493">
        <f>IF(O377&lt;0,0,O377*波及効果シート!$D$72)</f>
        <v>0</v>
      </c>
      <c r="P378" s="493">
        <f>IF(P377&lt;0,0,P377*波及効果シート!$D$72)</f>
        <v>0</v>
      </c>
      <c r="Q378" s="493">
        <f>IF(Q377&lt;0,0,Q377*波及効果シート!$D$72)</f>
        <v>0</v>
      </c>
      <c r="R378" s="493">
        <f>IF(R377&lt;0,0,R377*波及効果シート!$D$72)</f>
        <v>0</v>
      </c>
      <c r="S378" s="493">
        <f>IF(S377&lt;0,0,S377*波及効果シート!$D$72)</f>
        <v>0</v>
      </c>
      <c r="T378" s="493">
        <f>IF(T377&lt;0,0,T377*波及効果シート!$D$72)</f>
        <v>0</v>
      </c>
      <c r="U378" s="493">
        <f>IF(U377&lt;0,0,U377*波及効果シート!$D$72)</f>
        <v>0</v>
      </c>
      <c r="V378" s="493">
        <f>IF(V377&lt;0,0,V377*波及効果シート!$D$72)</f>
        <v>0</v>
      </c>
      <c r="W378" s="493">
        <f>IF(W377&lt;0,0,W377*波及効果シート!$D$72)</f>
        <v>0</v>
      </c>
      <c r="X378" s="493">
        <f>IF(X377&lt;0,0,X377*波及効果シート!$D$72)</f>
        <v>0</v>
      </c>
      <c r="Y378" s="493">
        <f>IF(Y377&lt;0,0,Y377*波及効果シート!$D$72)</f>
        <v>0</v>
      </c>
      <c r="Z378" s="493">
        <f>IF(Z377&lt;0,0,Z377*波及効果シート!$D$72)</f>
        <v>0</v>
      </c>
      <c r="AA378" s="493">
        <f>IF(AA377&lt;0,0,AA377*波及効果シート!$D$72)</f>
        <v>0</v>
      </c>
      <c r="AB378" s="493">
        <f>IF(AB377&lt;0,0,AB377*波及効果シート!$D$72)</f>
        <v>0</v>
      </c>
      <c r="AC378" s="493">
        <f>IF(AC377&lt;0,0,AC377*波及効果シート!$D$72)</f>
        <v>0</v>
      </c>
      <c r="AD378" s="493">
        <f>IF(AD377&lt;0,0,AD377*波及効果シート!$D$72)</f>
        <v>0</v>
      </c>
      <c r="AE378" s="493">
        <f>IF(AE377&lt;0,0,AE377*波及効果シート!$D$72)</f>
        <v>0</v>
      </c>
      <c r="AF378" s="493">
        <f>IF(AF377&lt;0,0,AF377*波及効果シート!$D$72)</f>
        <v>0</v>
      </c>
      <c r="AG378" s="493">
        <f>IF(AG377&lt;0,0,AG377*波及効果シート!$D$72)</f>
        <v>0</v>
      </c>
      <c r="AH378" s="493">
        <f>IF(AH377&lt;0,0,AH377*波及効果シート!$D$72)</f>
        <v>0</v>
      </c>
      <c r="AI378" s="535">
        <f t="shared" si="382"/>
        <v>0</v>
      </c>
      <c r="AJ378" s="535">
        <f t="shared" si="383"/>
        <v>0</v>
      </c>
      <c r="AK378" s="497">
        <f t="shared" si="384"/>
        <v>0</v>
      </c>
    </row>
    <row r="379" spans="1:37" ht="11.5" x14ac:dyDescent="0.25">
      <c r="A379" s="533" t="str">
        <f>A376&amp;B379</f>
        <v>0消費税（市町村）</v>
      </c>
      <c r="B379" s="425" t="s">
        <v>1156</v>
      </c>
      <c r="C379" s="449" t="s">
        <v>33</v>
      </c>
      <c r="D379" s="493">
        <f>IF(D377&lt;0,0,D377*波及効果シート!$D$74)</f>
        <v>0</v>
      </c>
      <c r="E379" s="493">
        <f>IF(E377&lt;0,0,E377*波及効果シート!$D$74)</f>
        <v>0</v>
      </c>
      <c r="F379" s="493">
        <f>IF(F377&lt;0,0,F377*波及効果シート!$D$74)</f>
        <v>0</v>
      </c>
      <c r="G379" s="493">
        <f>IF(G377&lt;0,0,G377*波及効果シート!$D$74)</f>
        <v>0</v>
      </c>
      <c r="H379" s="493">
        <f>IF(H377&lt;0,0,H377*波及効果シート!$D$74)</f>
        <v>0</v>
      </c>
      <c r="I379" s="493">
        <f>IF(I377&lt;0,0,I377*波及効果シート!$D$74)</f>
        <v>0</v>
      </c>
      <c r="J379" s="493">
        <f>IF(J377&lt;0,0,J377*波及効果シート!$D$74)</f>
        <v>0</v>
      </c>
      <c r="K379" s="493">
        <f>IF(K377&lt;0,0,K377*波及効果シート!$D$74)</f>
        <v>0</v>
      </c>
      <c r="L379" s="493">
        <f>IF(L377&lt;0,0,L377*波及効果シート!$D$74)</f>
        <v>0</v>
      </c>
      <c r="M379" s="493">
        <f>IF(M377&lt;0,0,M377*波及効果シート!$D$74)</f>
        <v>0</v>
      </c>
      <c r="N379" s="493">
        <f>IF(N377&lt;0,0,N377*波及効果シート!$D$74)</f>
        <v>0</v>
      </c>
      <c r="O379" s="493">
        <f>IF(O377&lt;0,0,O377*波及効果シート!$D$74)</f>
        <v>0</v>
      </c>
      <c r="P379" s="493">
        <f>IF(P377&lt;0,0,P377*波及効果シート!$D$74)</f>
        <v>0</v>
      </c>
      <c r="Q379" s="493">
        <f>IF(Q377&lt;0,0,Q377*波及効果シート!$D$74)</f>
        <v>0</v>
      </c>
      <c r="R379" s="493">
        <f>IF(R377&lt;0,0,R377*波及効果シート!$D$74)</f>
        <v>0</v>
      </c>
      <c r="S379" s="493">
        <f>IF(S377&lt;0,0,S377*波及効果シート!$D$74)</f>
        <v>0</v>
      </c>
      <c r="T379" s="493">
        <f>IF(T377&lt;0,0,T377*波及効果シート!$D$74)</f>
        <v>0</v>
      </c>
      <c r="U379" s="493">
        <f>IF(U377&lt;0,0,U377*波及効果シート!$D$74)</f>
        <v>0</v>
      </c>
      <c r="V379" s="493">
        <f>IF(V377&lt;0,0,V377*波及効果シート!$D$74)</f>
        <v>0</v>
      </c>
      <c r="W379" s="493">
        <f>IF(W377&lt;0,0,W377*波及効果シート!$D$74)</f>
        <v>0</v>
      </c>
      <c r="X379" s="493">
        <f>IF(X377&lt;0,0,X377*波及効果シート!$D$74)</f>
        <v>0</v>
      </c>
      <c r="Y379" s="493">
        <f>IF(Y377&lt;0,0,Y377*波及効果シート!$D$74)</f>
        <v>0</v>
      </c>
      <c r="Z379" s="493">
        <f>IF(Z377&lt;0,0,Z377*波及効果シート!$D$74)</f>
        <v>0</v>
      </c>
      <c r="AA379" s="493">
        <f>IF(AA377&lt;0,0,AA377*波及効果シート!$D$74)</f>
        <v>0</v>
      </c>
      <c r="AB379" s="493">
        <f>IF(AB377&lt;0,0,AB377*波及効果シート!$D$74)</f>
        <v>0</v>
      </c>
      <c r="AC379" s="493">
        <f>IF(AC377&lt;0,0,AC377*波及効果シート!$D$74)</f>
        <v>0</v>
      </c>
      <c r="AD379" s="493">
        <f>IF(AD377&lt;0,0,AD377*波及効果シート!$D$74)</f>
        <v>0</v>
      </c>
      <c r="AE379" s="493">
        <f>IF(AE377&lt;0,0,AE377*波及効果シート!$D$74)</f>
        <v>0</v>
      </c>
      <c r="AF379" s="493">
        <f>IF(AF377&lt;0,0,AF377*波及効果シート!$D$74)</f>
        <v>0</v>
      </c>
      <c r="AG379" s="493">
        <f>IF(AG377&lt;0,0,AG377*波及効果シート!$D$74)</f>
        <v>0</v>
      </c>
      <c r="AH379" s="493">
        <f>IF(AH377&lt;0,0,AH377*波及効果シート!$D$74)</f>
        <v>0</v>
      </c>
      <c r="AI379" s="535">
        <f t="shared" si="382"/>
        <v>0</v>
      </c>
      <c r="AJ379" s="535">
        <f t="shared" si="383"/>
        <v>0</v>
      </c>
      <c r="AK379" s="497">
        <f t="shared" si="384"/>
        <v>0</v>
      </c>
    </row>
    <row r="380" spans="1:37" ht="11.5" x14ac:dyDescent="0.25">
      <c r="A380" s="533" t="str">
        <f>A376&amp;B380</f>
        <v>0所得税（国税）</v>
      </c>
      <c r="B380" s="425" t="s">
        <v>577</v>
      </c>
      <c r="C380" s="449" t="s">
        <v>33</v>
      </c>
      <c r="D380" s="493">
        <f>IF(D377&lt;0,0,D377*地域経済性分析・初期条件!$P$37)</f>
        <v>0</v>
      </c>
      <c r="E380" s="493">
        <f>IF(E377&lt;0,0,E377*地域経済性分析・初期条件!$P$37)</f>
        <v>0</v>
      </c>
      <c r="F380" s="493">
        <f>IF(F377&lt;0,0,F377*地域経済性分析・初期条件!$P$37)</f>
        <v>0</v>
      </c>
      <c r="G380" s="493">
        <f>IF(G377&lt;0,0,G377*地域経済性分析・初期条件!$P$37)</f>
        <v>0</v>
      </c>
      <c r="H380" s="493">
        <f>IF(H377&lt;0,0,H377*地域経済性分析・初期条件!$P$37)</f>
        <v>0</v>
      </c>
      <c r="I380" s="493">
        <f>IF(I377&lt;0,0,I377*地域経済性分析・初期条件!$P$37)</f>
        <v>0</v>
      </c>
      <c r="J380" s="493">
        <f>IF(J377&lt;0,0,J377*地域経済性分析・初期条件!$P$37)</f>
        <v>0</v>
      </c>
      <c r="K380" s="493">
        <f>IF(K377&lt;0,0,K377*地域経済性分析・初期条件!$P$37)</f>
        <v>0</v>
      </c>
      <c r="L380" s="493">
        <f>IF(L377&lt;0,0,L377*地域経済性分析・初期条件!$P$37)</f>
        <v>0</v>
      </c>
      <c r="M380" s="493">
        <f>IF(M377&lt;0,0,M377*地域経済性分析・初期条件!$P$37)</f>
        <v>0</v>
      </c>
      <c r="N380" s="493">
        <f>IF(N377&lt;0,0,N377*地域経済性分析・初期条件!$P$37)</f>
        <v>0</v>
      </c>
      <c r="O380" s="493">
        <f>IF(O377&lt;0,0,O377*地域経済性分析・初期条件!$P$37)</f>
        <v>0</v>
      </c>
      <c r="P380" s="493">
        <f>IF(P377&lt;0,0,P377*地域経済性分析・初期条件!$P$37)</f>
        <v>0</v>
      </c>
      <c r="Q380" s="493">
        <f>IF(Q377&lt;0,0,Q377*地域経済性分析・初期条件!$P$37)</f>
        <v>0</v>
      </c>
      <c r="R380" s="493">
        <f>IF(R377&lt;0,0,R377*地域経済性分析・初期条件!$P$37)</f>
        <v>0</v>
      </c>
      <c r="S380" s="493">
        <f>IF(S377&lt;0,0,S377*地域経済性分析・初期条件!$P$37)</f>
        <v>0</v>
      </c>
      <c r="T380" s="493">
        <f>IF(T377&lt;0,0,T377*地域経済性分析・初期条件!$P$37)</f>
        <v>0</v>
      </c>
      <c r="U380" s="493">
        <f>IF(U377&lt;0,0,U377*地域経済性分析・初期条件!$P$37)</f>
        <v>0</v>
      </c>
      <c r="V380" s="493">
        <f>IF(V377&lt;0,0,V377*地域経済性分析・初期条件!$P$37)</f>
        <v>0</v>
      </c>
      <c r="W380" s="493">
        <f>IF(W377&lt;0,0,W377*地域経済性分析・初期条件!$P$37)</f>
        <v>0</v>
      </c>
      <c r="X380" s="493">
        <f>IF(X377&lt;0,0,X377*地域経済性分析・初期条件!$P$37)</f>
        <v>0</v>
      </c>
      <c r="Y380" s="493">
        <f>IF(Y377&lt;0,0,Y377*地域経済性分析・初期条件!$P$37)</f>
        <v>0</v>
      </c>
      <c r="Z380" s="493">
        <f>IF(Z377&lt;0,0,Z377*地域経済性分析・初期条件!$P$37)</f>
        <v>0</v>
      </c>
      <c r="AA380" s="493">
        <f>IF(AA377&lt;0,0,AA377*地域経済性分析・初期条件!$P$37)</f>
        <v>0</v>
      </c>
      <c r="AB380" s="493">
        <f>IF(AB377&lt;0,0,AB377*地域経済性分析・初期条件!$P$37)</f>
        <v>0</v>
      </c>
      <c r="AC380" s="493">
        <f>IF(AC377&lt;0,0,AC377*地域経済性分析・初期条件!$P$37)</f>
        <v>0</v>
      </c>
      <c r="AD380" s="493">
        <f>IF(AD377&lt;0,0,AD377*地域経済性分析・初期条件!$P$37)</f>
        <v>0</v>
      </c>
      <c r="AE380" s="493">
        <f>IF(AE377&lt;0,0,AE377*地域経済性分析・初期条件!$P$37)</f>
        <v>0</v>
      </c>
      <c r="AF380" s="493">
        <f>IF(AF377&lt;0,0,AF377*地域経済性分析・初期条件!$P$37)</f>
        <v>0</v>
      </c>
      <c r="AG380" s="493">
        <f>IF(AG377&lt;0,0,AG377*地域経済性分析・初期条件!$P$37)</f>
        <v>0</v>
      </c>
      <c r="AH380" s="493">
        <f>IF(AH377&lt;0,0,AH377*地域経済性分析・初期条件!$P$37)</f>
        <v>0</v>
      </c>
      <c r="AI380" s="535">
        <f t="shared" si="382"/>
        <v>0</v>
      </c>
      <c r="AJ380" s="535">
        <f t="shared" si="383"/>
        <v>0</v>
      </c>
      <c r="AK380" s="497">
        <f t="shared" si="384"/>
        <v>0</v>
      </c>
    </row>
    <row r="381" spans="1:37" ht="11.5" x14ac:dyDescent="0.25">
      <c r="A381" s="533" t="str">
        <f>A376&amp;B381</f>
        <v>0法人税（国税）</v>
      </c>
      <c r="B381" s="425" t="s">
        <v>576</v>
      </c>
      <c r="C381" s="449" t="s">
        <v>33</v>
      </c>
      <c r="D381" s="493">
        <f>IF(D377&lt;0,0,D377*地域経済性分析・初期条件!$Q$37)</f>
        <v>0</v>
      </c>
      <c r="E381" s="493">
        <f>IF(E377&lt;0,0,E377*地域経済性分析・初期条件!$Q$37)</f>
        <v>0</v>
      </c>
      <c r="F381" s="493">
        <f>IF(F377&lt;0,0,F377*地域経済性分析・初期条件!$Q$37)</f>
        <v>0</v>
      </c>
      <c r="G381" s="493">
        <f>IF(G377&lt;0,0,G377*地域経済性分析・初期条件!$Q$37)</f>
        <v>0</v>
      </c>
      <c r="H381" s="493">
        <f>IF(H377&lt;0,0,H377*地域経済性分析・初期条件!$Q$37)</f>
        <v>0</v>
      </c>
      <c r="I381" s="493">
        <f>IF(I377&lt;0,0,I377*地域経済性分析・初期条件!$Q$37)</f>
        <v>0</v>
      </c>
      <c r="J381" s="493">
        <f>IF(J377&lt;0,0,J377*地域経済性分析・初期条件!$Q$37)</f>
        <v>0</v>
      </c>
      <c r="K381" s="493">
        <f>IF(K377&lt;0,0,K377*地域経済性分析・初期条件!$Q$37)</f>
        <v>0</v>
      </c>
      <c r="L381" s="493">
        <f>IF(L377&lt;0,0,L377*地域経済性分析・初期条件!$Q$37)</f>
        <v>0</v>
      </c>
      <c r="M381" s="493">
        <f>IF(M377&lt;0,0,M377*地域経済性分析・初期条件!$Q$37)</f>
        <v>0</v>
      </c>
      <c r="N381" s="493">
        <f>IF(N377&lt;0,0,N377*地域経済性分析・初期条件!$Q$37)</f>
        <v>0</v>
      </c>
      <c r="O381" s="493">
        <f>IF(O377&lt;0,0,O377*地域経済性分析・初期条件!$Q$37)</f>
        <v>0</v>
      </c>
      <c r="P381" s="493">
        <f>IF(P377&lt;0,0,P377*地域経済性分析・初期条件!$Q$37)</f>
        <v>0</v>
      </c>
      <c r="Q381" s="493">
        <f>IF(Q377&lt;0,0,Q377*地域経済性分析・初期条件!$Q$37)</f>
        <v>0</v>
      </c>
      <c r="R381" s="493">
        <f>IF(R377&lt;0,0,R377*地域経済性分析・初期条件!$Q$37)</f>
        <v>0</v>
      </c>
      <c r="S381" s="493">
        <f>IF(S377&lt;0,0,S377*地域経済性分析・初期条件!$Q$37)</f>
        <v>0</v>
      </c>
      <c r="T381" s="493">
        <f>IF(T377&lt;0,0,T377*地域経済性分析・初期条件!$Q$37)</f>
        <v>0</v>
      </c>
      <c r="U381" s="493">
        <f>IF(U377&lt;0,0,U377*地域経済性分析・初期条件!$Q$37)</f>
        <v>0</v>
      </c>
      <c r="V381" s="493">
        <f>IF(V377&lt;0,0,V377*地域経済性分析・初期条件!$Q$37)</f>
        <v>0</v>
      </c>
      <c r="W381" s="493">
        <f>IF(W377&lt;0,0,W377*地域経済性分析・初期条件!$Q$37)</f>
        <v>0</v>
      </c>
      <c r="X381" s="493">
        <f>IF(X377&lt;0,0,X377*地域経済性分析・初期条件!$Q$37)</f>
        <v>0</v>
      </c>
      <c r="Y381" s="493">
        <f>IF(Y377&lt;0,0,Y377*地域経済性分析・初期条件!$Q$37)</f>
        <v>0</v>
      </c>
      <c r="Z381" s="493">
        <f>IF(Z377&lt;0,0,Z377*地域経済性分析・初期条件!$Q$37)</f>
        <v>0</v>
      </c>
      <c r="AA381" s="493">
        <f>IF(AA377&lt;0,0,AA377*地域経済性分析・初期条件!$Q$37)</f>
        <v>0</v>
      </c>
      <c r="AB381" s="493">
        <f>IF(AB377&lt;0,0,AB377*地域経済性分析・初期条件!$Q$37)</f>
        <v>0</v>
      </c>
      <c r="AC381" s="493">
        <f>IF(AC377&lt;0,0,AC377*地域経済性分析・初期条件!$Q$37)</f>
        <v>0</v>
      </c>
      <c r="AD381" s="493">
        <f>IF(AD377&lt;0,0,AD377*地域経済性分析・初期条件!$Q$37)</f>
        <v>0</v>
      </c>
      <c r="AE381" s="493">
        <f>IF(AE377&lt;0,0,AE377*地域経済性分析・初期条件!$Q$37)</f>
        <v>0</v>
      </c>
      <c r="AF381" s="493">
        <f>IF(AF377&lt;0,0,AF377*地域経済性分析・初期条件!$Q$37)</f>
        <v>0</v>
      </c>
      <c r="AG381" s="493">
        <f>IF(AG377&lt;0,0,AG377*地域経済性分析・初期条件!$Q$37)</f>
        <v>0</v>
      </c>
      <c r="AH381" s="493">
        <f>IF(AH377&lt;0,0,AH377*地域経済性分析・初期条件!$Q$37)</f>
        <v>0</v>
      </c>
      <c r="AI381" s="535">
        <f t="shared" si="382"/>
        <v>0</v>
      </c>
      <c r="AJ381" s="535">
        <f t="shared" si="383"/>
        <v>0</v>
      </c>
      <c r="AK381" s="497">
        <f t="shared" si="384"/>
        <v>0</v>
      </c>
    </row>
    <row r="382" spans="1:37" ht="11.5" x14ac:dyDescent="0.25">
      <c r="A382" s="533" t="str">
        <f>A376&amp;B382</f>
        <v>0従業員の可処分所得（一次）</v>
      </c>
      <c r="B382" s="425" t="s">
        <v>556</v>
      </c>
      <c r="C382" s="448" t="s">
        <v>33</v>
      </c>
      <c r="D382" s="493">
        <f>IF(D377&lt;0,0,D377*地域経済性分析・初期条件!$H$37)</f>
        <v>0</v>
      </c>
      <c r="E382" s="493">
        <f>IF(E377&lt;0,0,E377*地域経済性分析・初期条件!$H$37)</f>
        <v>0</v>
      </c>
      <c r="F382" s="493">
        <f>IF(F377&lt;0,0,F377*地域経済性分析・初期条件!$H$37)</f>
        <v>0</v>
      </c>
      <c r="G382" s="493">
        <f>IF(G377&lt;0,0,G377*地域経済性分析・初期条件!$H$37)</f>
        <v>0</v>
      </c>
      <c r="H382" s="493">
        <f>IF(H377&lt;0,0,H377*地域経済性分析・初期条件!$H$37)</f>
        <v>0</v>
      </c>
      <c r="I382" s="493">
        <f>IF(I377&lt;0,0,I377*地域経済性分析・初期条件!$H$37)</f>
        <v>0</v>
      </c>
      <c r="J382" s="493">
        <f>IF(J377&lt;0,0,J377*地域経済性分析・初期条件!$H$37)</f>
        <v>0</v>
      </c>
      <c r="K382" s="493">
        <f>IF(K377&lt;0,0,K377*地域経済性分析・初期条件!$H$37)</f>
        <v>0</v>
      </c>
      <c r="L382" s="493">
        <f>IF(L377&lt;0,0,L377*地域経済性分析・初期条件!$H$37)</f>
        <v>0</v>
      </c>
      <c r="M382" s="493">
        <f>IF(M377&lt;0,0,M377*地域経済性分析・初期条件!$H$37)</f>
        <v>0</v>
      </c>
      <c r="N382" s="493">
        <f>IF(N377&lt;0,0,N377*地域経済性分析・初期条件!$H$37)</f>
        <v>0</v>
      </c>
      <c r="O382" s="493">
        <f>IF(O377&lt;0,0,O377*地域経済性分析・初期条件!$H$37)</f>
        <v>0</v>
      </c>
      <c r="P382" s="493">
        <f>IF(P377&lt;0,0,P377*地域経済性分析・初期条件!$H$37)</f>
        <v>0</v>
      </c>
      <c r="Q382" s="493">
        <f>IF(Q377&lt;0,0,Q377*地域経済性分析・初期条件!$H$37)</f>
        <v>0</v>
      </c>
      <c r="R382" s="493">
        <f>IF(R377&lt;0,0,R377*地域経済性分析・初期条件!$H$37)</f>
        <v>0</v>
      </c>
      <c r="S382" s="493">
        <f>IF(S377&lt;0,0,S377*地域経済性分析・初期条件!$H$37)</f>
        <v>0</v>
      </c>
      <c r="T382" s="493">
        <f>IF(T377&lt;0,0,T377*地域経済性分析・初期条件!$H$37)</f>
        <v>0</v>
      </c>
      <c r="U382" s="493">
        <f>IF(U377&lt;0,0,U377*地域経済性分析・初期条件!$H$37)</f>
        <v>0</v>
      </c>
      <c r="V382" s="493">
        <f>IF(V377&lt;0,0,V377*地域経済性分析・初期条件!$H$37)</f>
        <v>0</v>
      </c>
      <c r="W382" s="493">
        <f>IF(W377&lt;0,0,W377*地域経済性分析・初期条件!$H$37)</f>
        <v>0</v>
      </c>
      <c r="X382" s="493">
        <f>IF(X377&lt;0,0,X377*地域経済性分析・初期条件!$H$37)</f>
        <v>0</v>
      </c>
      <c r="Y382" s="493">
        <f>IF(Y377&lt;0,0,Y377*地域経済性分析・初期条件!$H$37)</f>
        <v>0</v>
      </c>
      <c r="Z382" s="493">
        <f>IF(Z377&lt;0,0,Z377*地域経済性分析・初期条件!$H$37)</f>
        <v>0</v>
      </c>
      <c r="AA382" s="493">
        <f>IF(AA377&lt;0,0,AA377*地域経済性分析・初期条件!$H$37)</f>
        <v>0</v>
      </c>
      <c r="AB382" s="493">
        <f>IF(AB377&lt;0,0,AB377*地域経済性分析・初期条件!$H$37)</f>
        <v>0</v>
      </c>
      <c r="AC382" s="493">
        <f>IF(AC377&lt;0,0,AC377*地域経済性分析・初期条件!$H$37)</f>
        <v>0</v>
      </c>
      <c r="AD382" s="493">
        <f>IF(AD377&lt;0,0,AD377*地域経済性分析・初期条件!$H$37)</f>
        <v>0</v>
      </c>
      <c r="AE382" s="493">
        <f>IF(AE377&lt;0,0,AE377*地域経済性分析・初期条件!$H$37)</f>
        <v>0</v>
      </c>
      <c r="AF382" s="493">
        <f>IF(AF377&lt;0,0,AF377*地域経済性分析・初期条件!$H$37)</f>
        <v>0</v>
      </c>
      <c r="AG382" s="493">
        <f>IF(AG377&lt;0,0,AG377*地域経済性分析・初期条件!$H$37)</f>
        <v>0</v>
      </c>
      <c r="AH382" s="493">
        <f>IF(AH377&lt;0,0,AH377*地域経済性分析・初期条件!$H$37)</f>
        <v>0</v>
      </c>
      <c r="AI382" s="535">
        <f t="shared" si="382"/>
        <v>0</v>
      </c>
      <c r="AJ382" s="535">
        <f t="shared" si="383"/>
        <v>0</v>
      </c>
      <c r="AK382" s="497">
        <f t="shared" si="384"/>
        <v>0</v>
      </c>
    </row>
    <row r="383" spans="1:37" ht="11.5" x14ac:dyDescent="0.25">
      <c r="A383" s="533" t="str">
        <f>A376&amp;B383</f>
        <v>0企業の税引後利益（一次）</v>
      </c>
      <c r="B383" s="425" t="s">
        <v>557</v>
      </c>
      <c r="C383" s="448" t="s">
        <v>33</v>
      </c>
      <c r="D383" s="493">
        <f>IF(D377&lt;0,0,D377*地域経済性分析・初期条件!$I$37)</f>
        <v>0</v>
      </c>
      <c r="E383" s="493">
        <f>IF(E377&lt;0,0,E377*地域経済性分析・初期条件!$I$37)</f>
        <v>0</v>
      </c>
      <c r="F383" s="493">
        <f>IF(F377&lt;0,0,F377*地域経済性分析・初期条件!$I$37)</f>
        <v>0</v>
      </c>
      <c r="G383" s="493">
        <f>IF(G377&lt;0,0,G377*地域経済性分析・初期条件!$I$37)</f>
        <v>0</v>
      </c>
      <c r="H383" s="493">
        <f>IF(H377&lt;0,0,H377*地域経済性分析・初期条件!$I$37)</f>
        <v>0</v>
      </c>
      <c r="I383" s="493">
        <f>IF(I377&lt;0,0,I377*地域経済性分析・初期条件!$I$37)</f>
        <v>0</v>
      </c>
      <c r="J383" s="493">
        <f>IF(J377&lt;0,0,J377*地域経済性分析・初期条件!$I$37)</f>
        <v>0</v>
      </c>
      <c r="K383" s="493">
        <f>IF(K377&lt;0,0,K377*地域経済性分析・初期条件!$I$37)</f>
        <v>0</v>
      </c>
      <c r="L383" s="493">
        <f>IF(L377&lt;0,0,L377*地域経済性分析・初期条件!$I$37)</f>
        <v>0</v>
      </c>
      <c r="M383" s="493">
        <f>IF(M377&lt;0,0,M377*地域経済性分析・初期条件!$I$37)</f>
        <v>0</v>
      </c>
      <c r="N383" s="493">
        <f>IF(N377&lt;0,0,N377*地域経済性分析・初期条件!$I$37)</f>
        <v>0</v>
      </c>
      <c r="O383" s="493">
        <f>IF(O377&lt;0,0,O377*地域経済性分析・初期条件!$I$37)</f>
        <v>0</v>
      </c>
      <c r="P383" s="493">
        <f>IF(P377&lt;0,0,P377*地域経済性分析・初期条件!$I$37)</f>
        <v>0</v>
      </c>
      <c r="Q383" s="493">
        <f>IF(Q377&lt;0,0,Q377*地域経済性分析・初期条件!$I$37)</f>
        <v>0</v>
      </c>
      <c r="R383" s="493">
        <f>IF(R377&lt;0,0,R377*地域経済性分析・初期条件!$I$37)</f>
        <v>0</v>
      </c>
      <c r="S383" s="493">
        <f>IF(S377&lt;0,0,S377*地域経済性分析・初期条件!$I$37)</f>
        <v>0</v>
      </c>
      <c r="T383" s="493">
        <f>IF(T377&lt;0,0,T377*地域経済性分析・初期条件!$I$37)</f>
        <v>0</v>
      </c>
      <c r="U383" s="493">
        <f>IF(U377&lt;0,0,U377*地域経済性分析・初期条件!$I$37)</f>
        <v>0</v>
      </c>
      <c r="V383" s="493">
        <f>IF(V377&lt;0,0,V377*地域経済性分析・初期条件!$I$37)</f>
        <v>0</v>
      </c>
      <c r="W383" s="493">
        <f>IF(W377&lt;0,0,W377*地域経済性分析・初期条件!$I$37)</f>
        <v>0</v>
      </c>
      <c r="X383" s="493">
        <f>IF(X377&lt;0,0,X377*地域経済性分析・初期条件!$I$37)</f>
        <v>0</v>
      </c>
      <c r="Y383" s="493">
        <f>IF(Y377&lt;0,0,Y377*地域経済性分析・初期条件!$I$37)</f>
        <v>0</v>
      </c>
      <c r="Z383" s="493">
        <f>IF(Z377&lt;0,0,Z377*地域経済性分析・初期条件!$I$37)</f>
        <v>0</v>
      </c>
      <c r="AA383" s="493">
        <f>IF(AA377&lt;0,0,AA377*地域経済性分析・初期条件!$I$37)</f>
        <v>0</v>
      </c>
      <c r="AB383" s="493">
        <f>IF(AB377&lt;0,0,AB377*地域経済性分析・初期条件!$I$37)</f>
        <v>0</v>
      </c>
      <c r="AC383" s="493">
        <f>IF(AC377&lt;0,0,AC377*地域経済性分析・初期条件!$I$37)</f>
        <v>0</v>
      </c>
      <c r="AD383" s="493">
        <f>IF(AD377&lt;0,0,AD377*地域経済性分析・初期条件!$I$37)</f>
        <v>0</v>
      </c>
      <c r="AE383" s="493">
        <f>IF(AE377&lt;0,0,AE377*地域経済性分析・初期条件!$I$37)</f>
        <v>0</v>
      </c>
      <c r="AF383" s="493">
        <f>IF(AF377&lt;0,0,AF377*地域経済性分析・初期条件!$I$37)</f>
        <v>0</v>
      </c>
      <c r="AG383" s="493">
        <f>IF(AG377&lt;0,0,AG377*地域経済性分析・初期条件!$I$37)</f>
        <v>0</v>
      </c>
      <c r="AH383" s="493">
        <f>IF(AH377&lt;0,0,AH377*地域経済性分析・初期条件!$I$37)</f>
        <v>0</v>
      </c>
      <c r="AI383" s="535">
        <f t="shared" si="382"/>
        <v>0</v>
      </c>
      <c r="AJ383" s="535">
        <f t="shared" si="383"/>
        <v>0</v>
      </c>
      <c r="AK383" s="497">
        <f t="shared" si="384"/>
        <v>0</v>
      </c>
    </row>
    <row r="384" spans="1:37" ht="11.5" x14ac:dyDescent="0.25">
      <c r="A384" s="533" t="str">
        <f>A376&amp;B384</f>
        <v>0都道府県税収（一次）</v>
      </c>
      <c r="B384" s="425" t="s">
        <v>558</v>
      </c>
      <c r="C384" s="448" t="s">
        <v>33</v>
      </c>
      <c r="D384" s="493">
        <f>IF(D377&lt;0,0,D377*地域経済性分析・初期条件!$J$37)</f>
        <v>0</v>
      </c>
      <c r="E384" s="493">
        <f>IF(E377&lt;0,0,E377*地域経済性分析・初期条件!$J$37)</f>
        <v>0</v>
      </c>
      <c r="F384" s="493">
        <f>IF(F377&lt;0,0,F377*地域経済性分析・初期条件!$J$37)</f>
        <v>0</v>
      </c>
      <c r="G384" s="493">
        <f>IF(G377&lt;0,0,G377*地域経済性分析・初期条件!$J$37)</f>
        <v>0</v>
      </c>
      <c r="H384" s="493">
        <f>IF(H377&lt;0,0,H377*地域経済性分析・初期条件!$J$37)</f>
        <v>0</v>
      </c>
      <c r="I384" s="493">
        <f>IF(I377&lt;0,0,I377*地域経済性分析・初期条件!$J$37)</f>
        <v>0</v>
      </c>
      <c r="J384" s="493">
        <f>IF(J377&lt;0,0,J377*地域経済性分析・初期条件!$J$37)</f>
        <v>0</v>
      </c>
      <c r="K384" s="493">
        <f>IF(K377&lt;0,0,K377*地域経済性分析・初期条件!$J$37)</f>
        <v>0</v>
      </c>
      <c r="L384" s="493">
        <f>IF(L377&lt;0,0,L377*地域経済性分析・初期条件!$J$37)</f>
        <v>0</v>
      </c>
      <c r="M384" s="493">
        <f>IF(M377&lt;0,0,M377*地域経済性分析・初期条件!$J$37)</f>
        <v>0</v>
      </c>
      <c r="N384" s="493">
        <f>IF(N377&lt;0,0,N377*地域経済性分析・初期条件!$J$37)</f>
        <v>0</v>
      </c>
      <c r="O384" s="493">
        <f>IF(O377&lt;0,0,O377*地域経済性分析・初期条件!$J$37)</f>
        <v>0</v>
      </c>
      <c r="P384" s="493">
        <f>IF(P377&lt;0,0,P377*地域経済性分析・初期条件!$J$37)</f>
        <v>0</v>
      </c>
      <c r="Q384" s="493">
        <f>IF(Q377&lt;0,0,Q377*地域経済性分析・初期条件!$J$37)</f>
        <v>0</v>
      </c>
      <c r="R384" s="493">
        <f>IF(R377&lt;0,0,R377*地域経済性分析・初期条件!$J$37)</f>
        <v>0</v>
      </c>
      <c r="S384" s="493">
        <f>IF(S377&lt;0,0,S377*地域経済性分析・初期条件!$J$37)</f>
        <v>0</v>
      </c>
      <c r="T384" s="493">
        <f>IF(T377&lt;0,0,T377*地域経済性分析・初期条件!$J$37)</f>
        <v>0</v>
      </c>
      <c r="U384" s="493">
        <f>IF(U377&lt;0,0,U377*地域経済性分析・初期条件!$J$37)</f>
        <v>0</v>
      </c>
      <c r="V384" s="493">
        <f>IF(V377&lt;0,0,V377*地域経済性分析・初期条件!$J$37)</f>
        <v>0</v>
      </c>
      <c r="W384" s="493">
        <f>IF(W377&lt;0,0,W377*地域経済性分析・初期条件!$J$37)</f>
        <v>0</v>
      </c>
      <c r="X384" s="493">
        <f>IF(X377&lt;0,0,X377*地域経済性分析・初期条件!$J$37)</f>
        <v>0</v>
      </c>
      <c r="Y384" s="493">
        <f>IF(Y377&lt;0,0,Y377*地域経済性分析・初期条件!$J$37)</f>
        <v>0</v>
      </c>
      <c r="Z384" s="493">
        <f>IF(Z377&lt;0,0,Z377*地域経済性分析・初期条件!$J$37)</f>
        <v>0</v>
      </c>
      <c r="AA384" s="493">
        <f>IF(AA377&lt;0,0,AA377*地域経済性分析・初期条件!$J$37)</f>
        <v>0</v>
      </c>
      <c r="AB384" s="493">
        <f>IF(AB377&lt;0,0,AB377*地域経済性分析・初期条件!$J$37)</f>
        <v>0</v>
      </c>
      <c r="AC384" s="493">
        <f>IF(AC377&lt;0,0,AC377*地域経済性分析・初期条件!$J$37)</f>
        <v>0</v>
      </c>
      <c r="AD384" s="493">
        <f>IF(AD377&lt;0,0,AD377*地域経済性分析・初期条件!$J$37)</f>
        <v>0</v>
      </c>
      <c r="AE384" s="493">
        <f>IF(AE377&lt;0,0,AE377*地域経済性分析・初期条件!$J$37)</f>
        <v>0</v>
      </c>
      <c r="AF384" s="493">
        <f>IF(AF377&lt;0,0,AF377*地域経済性分析・初期条件!$J$37)</f>
        <v>0</v>
      </c>
      <c r="AG384" s="493">
        <f>IF(AG377&lt;0,0,AG377*地域経済性分析・初期条件!$J$37)</f>
        <v>0</v>
      </c>
      <c r="AH384" s="493">
        <f>IF(AH377&lt;0,0,AH377*地域経済性分析・初期条件!$J$37)</f>
        <v>0</v>
      </c>
      <c r="AI384" s="535">
        <f t="shared" si="382"/>
        <v>0</v>
      </c>
      <c r="AJ384" s="535">
        <f t="shared" si="383"/>
        <v>0</v>
      </c>
      <c r="AK384" s="497">
        <f t="shared" si="384"/>
        <v>0</v>
      </c>
    </row>
    <row r="385" spans="1:37" ht="11.5" x14ac:dyDescent="0.25">
      <c r="A385" s="533" t="str">
        <f>A376&amp;B385</f>
        <v>0市町村税収（一次）</v>
      </c>
      <c r="B385" s="425" t="s">
        <v>559</v>
      </c>
      <c r="C385" s="449" t="s">
        <v>33</v>
      </c>
      <c r="D385" s="493">
        <f>IF(D377&lt;0,0,D377*地域経済性分析・初期条件!$K$37)</f>
        <v>0</v>
      </c>
      <c r="E385" s="493">
        <f>IF(E377&lt;0,0,E377*地域経済性分析・初期条件!$K$37)</f>
        <v>0</v>
      </c>
      <c r="F385" s="493">
        <f>IF(F377&lt;0,0,F377*地域経済性分析・初期条件!$K$37)</f>
        <v>0</v>
      </c>
      <c r="G385" s="493">
        <f>IF(G377&lt;0,0,G377*地域経済性分析・初期条件!$K$37)</f>
        <v>0</v>
      </c>
      <c r="H385" s="493">
        <f>IF(H377&lt;0,0,H377*地域経済性分析・初期条件!$K$37)</f>
        <v>0</v>
      </c>
      <c r="I385" s="493">
        <f>IF(I377&lt;0,0,I377*地域経済性分析・初期条件!$K$37)</f>
        <v>0</v>
      </c>
      <c r="J385" s="493">
        <f>IF(J377&lt;0,0,J377*地域経済性分析・初期条件!$K$37)</f>
        <v>0</v>
      </c>
      <c r="K385" s="493">
        <f>IF(K377&lt;0,0,K377*地域経済性分析・初期条件!$K$37)</f>
        <v>0</v>
      </c>
      <c r="L385" s="493">
        <f>IF(L377&lt;0,0,L377*地域経済性分析・初期条件!$K$37)</f>
        <v>0</v>
      </c>
      <c r="M385" s="493">
        <f>IF(M377&lt;0,0,M377*地域経済性分析・初期条件!$K$37)</f>
        <v>0</v>
      </c>
      <c r="N385" s="493">
        <f>IF(N377&lt;0,0,N377*地域経済性分析・初期条件!$K$37)</f>
        <v>0</v>
      </c>
      <c r="O385" s="493">
        <f>IF(O377&lt;0,0,O377*地域経済性分析・初期条件!$K$37)</f>
        <v>0</v>
      </c>
      <c r="P385" s="493">
        <f>IF(P377&lt;0,0,P377*地域経済性分析・初期条件!$K$37)</f>
        <v>0</v>
      </c>
      <c r="Q385" s="493">
        <f>IF(Q377&lt;0,0,Q377*地域経済性分析・初期条件!$K$37)</f>
        <v>0</v>
      </c>
      <c r="R385" s="493">
        <f>IF(R377&lt;0,0,R377*地域経済性分析・初期条件!$K$37)</f>
        <v>0</v>
      </c>
      <c r="S385" s="493">
        <f>IF(S377&lt;0,0,S377*地域経済性分析・初期条件!$K$37)</f>
        <v>0</v>
      </c>
      <c r="T385" s="493">
        <f>IF(T377&lt;0,0,T377*地域経済性分析・初期条件!$K$37)</f>
        <v>0</v>
      </c>
      <c r="U385" s="493">
        <f>IF(U377&lt;0,0,U377*地域経済性分析・初期条件!$K$37)</f>
        <v>0</v>
      </c>
      <c r="V385" s="493">
        <f>IF(V377&lt;0,0,V377*地域経済性分析・初期条件!$K$37)</f>
        <v>0</v>
      </c>
      <c r="W385" s="493">
        <f>IF(W377&lt;0,0,W377*地域経済性分析・初期条件!$K$37)</f>
        <v>0</v>
      </c>
      <c r="X385" s="493">
        <f>IF(X377&lt;0,0,X377*地域経済性分析・初期条件!$K$37)</f>
        <v>0</v>
      </c>
      <c r="Y385" s="493">
        <f>IF(Y377&lt;0,0,Y377*地域経済性分析・初期条件!$K$37)</f>
        <v>0</v>
      </c>
      <c r="Z385" s="493">
        <f>IF(Z377&lt;0,0,Z377*地域経済性分析・初期条件!$K$37)</f>
        <v>0</v>
      </c>
      <c r="AA385" s="493">
        <f>IF(AA377&lt;0,0,AA377*地域経済性分析・初期条件!$K$37)</f>
        <v>0</v>
      </c>
      <c r="AB385" s="493">
        <f>IF(AB377&lt;0,0,AB377*地域経済性分析・初期条件!$K$37)</f>
        <v>0</v>
      </c>
      <c r="AC385" s="493">
        <f>IF(AC377&lt;0,0,AC377*地域経済性分析・初期条件!$K$37)</f>
        <v>0</v>
      </c>
      <c r="AD385" s="493">
        <f>IF(AD377&lt;0,0,AD377*地域経済性分析・初期条件!$K$37)</f>
        <v>0</v>
      </c>
      <c r="AE385" s="493">
        <f>IF(AE377&lt;0,0,AE377*地域経済性分析・初期条件!$K$37)</f>
        <v>0</v>
      </c>
      <c r="AF385" s="493">
        <f>IF(AF377&lt;0,0,AF377*地域経済性分析・初期条件!$K$37)</f>
        <v>0</v>
      </c>
      <c r="AG385" s="493">
        <f>IF(AG377&lt;0,0,AG377*地域経済性分析・初期条件!$K$37)</f>
        <v>0</v>
      </c>
      <c r="AH385" s="493">
        <f>IF(AH377&lt;0,0,AH377*地域経済性分析・初期条件!$K$37)</f>
        <v>0</v>
      </c>
      <c r="AI385" s="535">
        <f t="shared" si="382"/>
        <v>0</v>
      </c>
      <c r="AJ385" s="535">
        <f t="shared" si="383"/>
        <v>0</v>
      </c>
      <c r="AK385" s="497">
        <f t="shared" si="384"/>
        <v>0</v>
      </c>
    </row>
    <row r="386" spans="1:37" ht="11.5" x14ac:dyDescent="0.25">
      <c r="A386" s="533" t="str">
        <f>A376&amp;B386</f>
        <v>0従業員の可処分所得（二次以降）</v>
      </c>
      <c r="B386" s="425" t="s">
        <v>561</v>
      </c>
      <c r="C386" s="449" t="s">
        <v>33</v>
      </c>
      <c r="D386" s="493">
        <f>IF(D377&lt;0,0,D377*地域経済性分析・初期条件!$L$37)</f>
        <v>0</v>
      </c>
      <c r="E386" s="493">
        <f>IF(E377&lt;0,0,E377*地域経済性分析・初期条件!$L$37)</f>
        <v>0</v>
      </c>
      <c r="F386" s="493">
        <f>IF(F377&lt;0,0,F377*地域経済性分析・初期条件!$L$37)</f>
        <v>0</v>
      </c>
      <c r="G386" s="493">
        <f>IF(G377&lt;0,0,G377*地域経済性分析・初期条件!$L$37)</f>
        <v>0</v>
      </c>
      <c r="H386" s="493">
        <f>IF(H377&lt;0,0,H377*地域経済性分析・初期条件!$L$37)</f>
        <v>0</v>
      </c>
      <c r="I386" s="493">
        <f>IF(I377&lt;0,0,I377*地域経済性分析・初期条件!$L$37)</f>
        <v>0</v>
      </c>
      <c r="J386" s="493">
        <f>IF(J377&lt;0,0,J377*地域経済性分析・初期条件!$L$37)</f>
        <v>0</v>
      </c>
      <c r="K386" s="493">
        <f>IF(K377&lt;0,0,K377*地域経済性分析・初期条件!$L$37)</f>
        <v>0</v>
      </c>
      <c r="L386" s="493">
        <f>IF(L377&lt;0,0,L377*地域経済性分析・初期条件!$L$37)</f>
        <v>0</v>
      </c>
      <c r="M386" s="493">
        <f>IF(M377&lt;0,0,M377*地域経済性分析・初期条件!$L$37)</f>
        <v>0</v>
      </c>
      <c r="N386" s="493">
        <f>IF(N377&lt;0,0,N377*地域経済性分析・初期条件!$L$37)</f>
        <v>0</v>
      </c>
      <c r="O386" s="493">
        <f>IF(O377&lt;0,0,O377*地域経済性分析・初期条件!$L$37)</f>
        <v>0</v>
      </c>
      <c r="P386" s="493">
        <f>IF(P377&lt;0,0,P377*地域経済性分析・初期条件!$L$37)</f>
        <v>0</v>
      </c>
      <c r="Q386" s="493">
        <f>IF(Q377&lt;0,0,Q377*地域経済性分析・初期条件!$L$37)</f>
        <v>0</v>
      </c>
      <c r="R386" s="493">
        <f>IF(R377&lt;0,0,R377*地域経済性分析・初期条件!$L$37)</f>
        <v>0</v>
      </c>
      <c r="S386" s="493">
        <f>IF(S377&lt;0,0,S377*地域経済性分析・初期条件!$L$37)</f>
        <v>0</v>
      </c>
      <c r="T386" s="493">
        <f>IF(T377&lt;0,0,T377*地域経済性分析・初期条件!$L$37)</f>
        <v>0</v>
      </c>
      <c r="U386" s="493">
        <f>IF(U377&lt;0,0,U377*地域経済性分析・初期条件!$L$37)</f>
        <v>0</v>
      </c>
      <c r="V386" s="493">
        <f>IF(V377&lt;0,0,V377*地域経済性分析・初期条件!$L$37)</f>
        <v>0</v>
      </c>
      <c r="W386" s="493">
        <f>IF(W377&lt;0,0,W377*地域経済性分析・初期条件!$L$37)</f>
        <v>0</v>
      </c>
      <c r="X386" s="493">
        <f>IF(X377&lt;0,0,X377*地域経済性分析・初期条件!$L$37)</f>
        <v>0</v>
      </c>
      <c r="Y386" s="493">
        <f>IF(Y377&lt;0,0,Y377*地域経済性分析・初期条件!$L$37)</f>
        <v>0</v>
      </c>
      <c r="Z386" s="493">
        <f>IF(Z377&lt;0,0,Z377*地域経済性分析・初期条件!$L$37)</f>
        <v>0</v>
      </c>
      <c r="AA386" s="493">
        <f>IF(AA377&lt;0,0,AA377*地域経済性分析・初期条件!$L$37)</f>
        <v>0</v>
      </c>
      <c r="AB386" s="493">
        <f>IF(AB377&lt;0,0,AB377*地域経済性分析・初期条件!$L$37)</f>
        <v>0</v>
      </c>
      <c r="AC386" s="493">
        <f>IF(AC377&lt;0,0,AC377*地域経済性分析・初期条件!$L$37)</f>
        <v>0</v>
      </c>
      <c r="AD386" s="493">
        <f>IF(AD377&lt;0,0,AD377*地域経済性分析・初期条件!$L$37)</f>
        <v>0</v>
      </c>
      <c r="AE386" s="493">
        <f>IF(AE377&lt;0,0,AE377*地域経済性分析・初期条件!$L$37)</f>
        <v>0</v>
      </c>
      <c r="AF386" s="493">
        <f>IF(AF377&lt;0,0,AF377*地域経済性分析・初期条件!$L$37)</f>
        <v>0</v>
      </c>
      <c r="AG386" s="493">
        <f>IF(AG377&lt;0,0,AG377*地域経済性分析・初期条件!$L$37)</f>
        <v>0</v>
      </c>
      <c r="AH386" s="493">
        <f>IF(AH377&lt;0,0,AH377*地域経済性分析・初期条件!$L$37)</f>
        <v>0</v>
      </c>
      <c r="AI386" s="535">
        <f>SUM(D386:N386)</f>
        <v>0</v>
      </c>
      <c r="AJ386" s="535">
        <f>SUM(D386:X386)</f>
        <v>0</v>
      </c>
      <c r="AK386" s="497">
        <f>SUM(D386:AH386)</f>
        <v>0</v>
      </c>
    </row>
    <row r="387" spans="1:37" ht="11.5" x14ac:dyDescent="0.25">
      <c r="A387" s="533" t="str">
        <f>A376&amp;B387</f>
        <v>0企業の税引後利益（二次以降）</v>
      </c>
      <c r="B387" s="425" t="s">
        <v>562</v>
      </c>
      <c r="C387" s="449" t="s">
        <v>33</v>
      </c>
      <c r="D387" s="493">
        <f>IF(D377&lt;0,0,D377*地域経済性分析・初期条件!$M$37)</f>
        <v>0</v>
      </c>
      <c r="E387" s="493">
        <f>IF(E377&lt;0,0,E377*地域経済性分析・初期条件!$M$37)</f>
        <v>0</v>
      </c>
      <c r="F387" s="493">
        <f>IF(F377&lt;0,0,F377*地域経済性分析・初期条件!$M$37)</f>
        <v>0</v>
      </c>
      <c r="G387" s="493">
        <f>IF(G377&lt;0,0,G377*地域経済性分析・初期条件!$M$37)</f>
        <v>0</v>
      </c>
      <c r="H387" s="493">
        <f>IF(H377&lt;0,0,H377*地域経済性分析・初期条件!$M$37)</f>
        <v>0</v>
      </c>
      <c r="I387" s="493">
        <f>IF(I377&lt;0,0,I377*地域経済性分析・初期条件!$M$37)</f>
        <v>0</v>
      </c>
      <c r="J387" s="493">
        <f>IF(J377&lt;0,0,J377*地域経済性分析・初期条件!$M$37)</f>
        <v>0</v>
      </c>
      <c r="K387" s="493">
        <f>IF(K377&lt;0,0,K377*地域経済性分析・初期条件!$M$37)</f>
        <v>0</v>
      </c>
      <c r="L387" s="493">
        <f>IF(L377&lt;0,0,L377*地域経済性分析・初期条件!$M$37)</f>
        <v>0</v>
      </c>
      <c r="M387" s="493">
        <f>IF(M377&lt;0,0,M377*地域経済性分析・初期条件!$M$37)</f>
        <v>0</v>
      </c>
      <c r="N387" s="493">
        <f>IF(N377&lt;0,0,N377*地域経済性分析・初期条件!$M$37)</f>
        <v>0</v>
      </c>
      <c r="O387" s="493">
        <f>IF(O377&lt;0,0,O377*地域経済性分析・初期条件!$M$37)</f>
        <v>0</v>
      </c>
      <c r="P387" s="493">
        <f>IF(P377&lt;0,0,P377*地域経済性分析・初期条件!$M$37)</f>
        <v>0</v>
      </c>
      <c r="Q387" s="493">
        <f>IF(Q377&lt;0,0,Q377*地域経済性分析・初期条件!$M$37)</f>
        <v>0</v>
      </c>
      <c r="R387" s="493">
        <f>IF(R377&lt;0,0,R377*地域経済性分析・初期条件!$M$37)</f>
        <v>0</v>
      </c>
      <c r="S387" s="493">
        <f>IF(S377&lt;0,0,S377*地域経済性分析・初期条件!$M$37)</f>
        <v>0</v>
      </c>
      <c r="T387" s="493">
        <f>IF(T377&lt;0,0,T377*地域経済性分析・初期条件!$M$37)</f>
        <v>0</v>
      </c>
      <c r="U387" s="493">
        <f>IF(U377&lt;0,0,U377*地域経済性分析・初期条件!$M$37)</f>
        <v>0</v>
      </c>
      <c r="V387" s="493">
        <f>IF(V377&lt;0,0,V377*地域経済性分析・初期条件!$M$37)</f>
        <v>0</v>
      </c>
      <c r="W387" s="493">
        <f>IF(W377&lt;0,0,W377*地域経済性分析・初期条件!$M$37)</f>
        <v>0</v>
      </c>
      <c r="X387" s="493">
        <f>IF(X377&lt;0,0,X377*地域経済性分析・初期条件!$M$37)</f>
        <v>0</v>
      </c>
      <c r="Y387" s="493">
        <f>IF(Y377&lt;0,0,Y377*地域経済性分析・初期条件!$M$37)</f>
        <v>0</v>
      </c>
      <c r="Z387" s="493">
        <f>IF(Z377&lt;0,0,Z377*地域経済性分析・初期条件!$M$37)</f>
        <v>0</v>
      </c>
      <c r="AA387" s="493">
        <f>IF(AA377&lt;0,0,AA377*地域経済性分析・初期条件!$M$37)</f>
        <v>0</v>
      </c>
      <c r="AB387" s="493">
        <f>IF(AB377&lt;0,0,AB377*地域経済性分析・初期条件!$M$37)</f>
        <v>0</v>
      </c>
      <c r="AC387" s="493">
        <f>IF(AC377&lt;0,0,AC377*地域経済性分析・初期条件!$M$37)</f>
        <v>0</v>
      </c>
      <c r="AD387" s="493">
        <f>IF(AD377&lt;0,0,AD377*地域経済性分析・初期条件!$M$37)</f>
        <v>0</v>
      </c>
      <c r="AE387" s="493">
        <f>IF(AE377&lt;0,0,AE377*地域経済性分析・初期条件!$M$37)</f>
        <v>0</v>
      </c>
      <c r="AF387" s="493">
        <f>IF(AF377&lt;0,0,AF377*地域経済性分析・初期条件!$M$37)</f>
        <v>0</v>
      </c>
      <c r="AG387" s="493">
        <f>IF(AG377&lt;0,0,AG377*地域経済性分析・初期条件!$M$37)</f>
        <v>0</v>
      </c>
      <c r="AH387" s="493">
        <f>IF(AH377&lt;0,0,AH377*地域経済性分析・初期条件!$M$37)</f>
        <v>0</v>
      </c>
      <c r="AI387" s="535">
        <f>SUM(D387:N387)</f>
        <v>0</v>
      </c>
      <c r="AJ387" s="535">
        <f>SUM(D387:X387)</f>
        <v>0</v>
      </c>
      <c r="AK387" s="497">
        <f>SUM(D387:AH387)</f>
        <v>0</v>
      </c>
    </row>
    <row r="388" spans="1:37" ht="11.5" x14ac:dyDescent="0.25">
      <c r="A388" s="533" t="str">
        <f>A376&amp;B388</f>
        <v>0都道府県税収（二次以降）</v>
      </c>
      <c r="B388" s="425" t="s">
        <v>563</v>
      </c>
      <c r="C388" s="449" t="s">
        <v>33</v>
      </c>
      <c r="D388" s="493">
        <f>IF(D377&lt;0,0,D377*地域経済性分析・初期条件!$N$37)</f>
        <v>0</v>
      </c>
      <c r="E388" s="493">
        <f>IF(E377&lt;0,0,E377*地域経済性分析・初期条件!$N$37)</f>
        <v>0</v>
      </c>
      <c r="F388" s="493">
        <f>IF(F377&lt;0,0,F377*地域経済性分析・初期条件!$N$37)</f>
        <v>0</v>
      </c>
      <c r="G388" s="493">
        <f>IF(G377&lt;0,0,G377*地域経済性分析・初期条件!$N$37)</f>
        <v>0</v>
      </c>
      <c r="H388" s="493">
        <f>IF(H377&lt;0,0,H377*地域経済性分析・初期条件!$N$37)</f>
        <v>0</v>
      </c>
      <c r="I388" s="493">
        <f>IF(I377&lt;0,0,I377*地域経済性分析・初期条件!$N$37)</f>
        <v>0</v>
      </c>
      <c r="J388" s="493">
        <f>IF(J377&lt;0,0,J377*地域経済性分析・初期条件!$N$37)</f>
        <v>0</v>
      </c>
      <c r="K388" s="493">
        <f>IF(K377&lt;0,0,K377*地域経済性分析・初期条件!$N$37)</f>
        <v>0</v>
      </c>
      <c r="L388" s="493">
        <f>IF(L377&lt;0,0,L377*地域経済性分析・初期条件!$N$37)</f>
        <v>0</v>
      </c>
      <c r="M388" s="493">
        <f>IF(M377&lt;0,0,M377*地域経済性分析・初期条件!$N$37)</f>
        <v>0</v>
      </c>
      <c r="N388" s="493">
        <f>IF(N377&lt;0,0,N377*地域経済性分析・初期条件!$N$37)</f>
        <v>0</v>
      </c>
      <c r="O388" s="493">
        <f>IF(O377&lt;0,0,O377*地域経済性分析・初期条件!$N$37)</f>
        <v>0</v>
      </c>
      <c r="P388" s="493">
        <f>IF(P377&lt;0,0,P377*地域経済性分析・初期条件!$N$37)</f>
        <v>0</v>
      </c>
      <c r="Q388" s="493">
        <f>IF(Q377&lt;0,0,Q377*地域経済性分析・初期条件!$N$37)</f>
        <v>0</v>
      </c>
      <c r="R388" s="493">
        <f>IF(R377&lt;0,0,R377*地域経済性分析・初期条件!$N$37)</f>
        <v>0</v>
      </c>
      <c r="S388" s="493">
        <f>IF(S377&lt;0,0,S377*地域経済性分析・初期条件!$N$37)</f>
        <v>0</v>
      </c>
      <c r="T388" s="493">
        <f>IF(T377&lt;0,0,T377*地域経済性分析・初期条件!$N$37)</f>
        <v>0</v>
      </c>
      <c r="U388" s="493">
        <f>IF(U377&lt;0,0,U377*地域経済性分析・初期条件!$N$37)</f>
        <v>0</v>
      </c>
      <c r="V388" s="493">
        <f>IF(V377&lt;0,0,V377*地域経済性分析・初期条件!$N$37)</f>
        <v>0</v>
      </c>
      <c r="W388" s="493">
        <f>IF(W377&lt;0,0,W377*地域経済性分析・初期条件!$N$37)</f>
        <v>0</v>
      </c>
      <c r="X388" s="493">
        <f>IF(X377&lt;0,0,X377*地域経済性分析・初期条件!$N$37)</f>
        <v>0</v>
      </c>
      <c r="Y388" s="493">
        <f>IF(Y377&lt;0,0,Y377*地域経済性分析・初期条件!$N$37)</f>
        <v>0</v>
      </c>
      <c r="Z388" s="493">
        <f>IF(Z377&lt;0,0,Z377*地域経済性分析・初期条件!$N$37)</f>
        <v>0</v>
      </c>
      <c r="AA388" s="493">
        <f>IF(AA377&lt;0,0,AA377*地域経済性分析・初期条件!$N$37)</f>
        <v>0</v>
      </c>
      <c r="AB388" s="493">
        <f>IF(AB377&lt;0,0,AB377*地域経済性分析・初期条件!$N$37)</f>
        <v>0</v>
      </c>
      <c r="AC388" s="493">
        <f>IF(AC377&lt;0,0,AC377*地域経済性分析・初期条件!$N$37)</f>
        <v>0</v>
      </c>
      <c r="AD388" s="493">
        <f>IF(AD377&lt;0,0,AD377*地域経済性分析・初期条件!$N$37)</f>
        <v>0</v>
      </c>
      <c r="AE388" s="493">
        <f>IF(AE377&lt;0,0,AE377*地域経済性分析・初期条件!$N$37)</f>
        <v>0</v>
      </c>
      <c r="AF388" s="493">
        <f>IF(AF377&lt;0,0,AF377*地域経済性分析・初期条件!$N$37)</f>
        <v>0</v>
      </c>
      <c r="AG388" s="493">
        <f>IF(AG377&lt;0,0,AG377*地域経済性分析・初期条件!$N$37)</f>
        <v>0</v>
      </c>
      <c r="AH388" s="493">
        <f>IF(AH377&lt;0,0,AH377*地域経済性分析・初期条件!$N$37)</f>
        <v>0</v>
      </c>
      <c r="AI388" s="535">
        <f>SUM(D388:N388)</f>
        <v>0</v>
      </c>
      <c r="AJ388" s="535">
        <f>SUM(D388:X388)</f>
        <v>0</v>
      </c>
      <c r="AK388" s="497">
        <f>SUM(D388:AH388)</f>
        <v>0</v>
      </c>
    </row>
    <row r="389" spans="1:37" ht="11.5" x14ac:dyDescent="0.25">
      <c r="A389" s="533" t="str">
        <f>A376&amp;B389</f>
        <v>0市町村税収（二次以降）</v>
      </c>
      <c r="B389" s="425" t="s">
        <v>564</v>
      </c>
      <c r="C389" s="449" t="s">
        <v>33</v>
      </c>
      <c r="D389" s="493">
        <f>IF(D377&lt;0,0,D377*地域経済性分析・初期条件!$O$37)</f>
        <v>0</v>
      </c>
      <c r="E389" s="493">
        <f>IF(E377&lt;0,0,E377*地域経済性分析・初期条件!$O$37)</f>
        <v>0</v>
      </c>
      <c r="F389" s="493">
        <f>IF(F377&lt;0,0,F377*地域経済性分析・初期条件!$O$37)</f>
        <v>0</v>
      </c>
      <c r="G389" s="493">
        <f>IF(G377&lt;0,0,G377*地域経済性分析・初期条件!$O$37)</f>
        <v>0</v>
      </c>
      <c r="H389" s="493">
        <f>IF(H377&lt;0,0,H377*地域経済性分析・初期条件!$O$37)</f>
        <v>0</v>
      </c>
      <c r="I389" s="493">
        <f>IF(I377&lt;0,0,I377*地域経済性分析・初期条件!$O$37)</f>
        <v>0</v>
      </c>
      <c r="J389" s="493">
        <f>IF(J377&lt;0,0,J377*地域経済性分析・初期条件!$O$37)</f>
        <v>0</v>
      </c>
      <c r="K389" s="493">
        <f>IF(K377&lt;0,0,K377*地域経済性分析・初期条件!$O$37)</f>
        <v>0</v>
      </c>
      <c r="L389" s="493">
        <f>IF(L377&lt;0,0,L377*地域経済性分析・初期条件!$O$37)</f>
        <v>0</v>
      </c>
      <c r="M389" s="493">
        <f>IF(M377&lt;0,0,M377*地域経済性分析・初期条件!$O$37)</f>
        <v>0</v>
      </c>
      <c r="N389" s="493">
        <f>IF(N377&lt;0,0,N377*地域経済性分析・初期条件!$O$37)</f>
        <v>0</v>
      </c>
      <c r="O389" s="493">
        <f>IF(O377&lt;0,0,O377*地域経済性分析・初期条件!$O$37)</f>
        <v>0</v>
      </c>
      <c r="P389" s="493">
        <f>IF(P377&lt;0,0,P377*地域経済性分析・初期条件!$O$37)</f>
        <v>0</v>
      </c>
      <c r="Q389" s="493">
        <f>IF(Q377&lt;0,0,Q377*地域経済性分析・初期条件!$O$37)</f>
        <v>0</v>
      </c>
      <c r="R389" s="493">
        <f>IF(R377&lt;0,0,R377*地域経済性分析・初期条件!$O$37)</f>
        <v>0</v>
      </c>
      <c r="S389" s="493">
        <f>IF(S377&lt;0,0,S377*地域経済性分析・初期条件!$O$37)</f>
        <v>0</v>
      </c>
      <c r="T389" s="493">
        <f>IF(T377&lt;0,0,T377*地域経済性分析・初期条件!$O$37)</f>
        <v>0</v>
      </c>
      <c r="U389" s="493">
        <f>IF(U377&lt;0,0,U377*地域経済性分析・初期条件!$O$37)</f>
        <v>0</v>
      </c>
      <c r="V389" s="493">
        <f>IF(V377&lt;0,0,V377*地域経済性分析・初期条件!$O$37)</f>
        <v>0</v>
      </c>
      <c r="W389" s="493">
        <f>IF(W377&lt;0,0,W377*地域経済性分析・初期条件!$O$37)</f>
        <v>0</v>
      </c>
      <c r="X389" s="493">
        <f>IF(X377&lt;0,0,X377*地域経済性分析・初期条件!$O$37)</f>
        <v>0</v>
      </c>
      <c r="Y389" s="493">
        <f>IF(Y377&lt;0,0,Y377*地域経済性分析・初期条件!$O$37)</f>
        <v>0</v>
      </c>
      <c r="Z389" s="493">
        <f>IF(Z377&lt;0,0,Z377*地域経済性分析・初期条件!$O$37)</f>
        <v>0</v>
      </c>
      <c r="AA389" s="493">
        <f>IF(AA377&lt;0,0,AA377*地域経済性分析・初期条件!$O$37)</f>
        <v>0</v>
      </c>
      <c r="AB389" s="493">
        <f>IF(AB377&lt;0,0,AB377*地域経済性分析・初期条件!$O$37)</f>
        <v>0</v>
      </c>
      <c r="AC389" s="493">
        <f>IF(AC377&lt;0,0,AC377*地域経済性分析・初期条件!$O$37)</f>
        <v>0</v>
      </c>
      <c r="AD389" s="493">
        <f>IF(AD377&lt;0,0,AD377*地域経済性分析・初期条件!$O$37)</f>
        <v>0</v>
      </c>
      <c r="AE389" s="493">
        <f>IF(AE377&lt;0,0,AE377*地域経済性分析・初期条件!$O$37)</f>
        <v>0</v>
      </c>
      <c r="AF389" s="493">
        <f>IF(AF377&lt;0,0,AF377*地域経済性分析・初期条件!$O$37)</f>
        <v>0</v>
      </c>
      <c r="AG389" s="493">
        <f>IF(AG377&lt;0,0,AG377*地域経済性分析・初期条件!$O$37)</f>
        <v>0</v>
      </c>
      <c r="AH389" s="493">
        <f>IF(AH377&lt;0,0,AH377*地域経済性分析・初期条件!$O$37)</f>
        <v>0</v>
      </c>
      <c r="AI389" s="535">
        <f>SUM(D389:N389)</f>
        <v>0</v>
      </c>
      <c r="AJ389" s="535">
        <f>SUM(D389:X389)</f>
        <v>0</v>
      </c>
      <c r="AK389" s="497">
        <f>SUM(D389:AH389)</f>
        <v>0</v>
      </c>
    </row>
    <row r="390" spans="1:37" ht="11.5" x14ac:dyDescent="0.25">
      <c r="A390" s="488">
        <f>地域経済性分析・初期条件!$G$38</f>
        <v>0</v>
      </c>
      <c r="C390" s="449"/>
      <c r="D390" s="493"/>
      <c r="E390" s="493"/>
      <c r="F390" s="463"/>
      <c r="G390" s="463"/>
      <c r="H390" s="463"/>
      <c r="I390" s="463"/>
      <c r="J390" s="463"/>
      <c r="K390" s="463"/>
      <c r="L390" s="463"/>
      <c r="M390" s="463"/>
      <c r="N390" s="463"/>
      <c r="O390" s="463"/>
      <c r="P390" s="463"/>
      <c r="Q390" s="463"/>
      <c r="R390" s="463"/>
      <c r="S390" s="463"/>
      <c r="T390" s="463"/>
      <c r="U390" s="463"/>
      <c r="V390" s="463"/>
      <c r="W390" s="463"/>
      <c r="X390" s="463"/>
      <c r="Y390" s="463"/>
      <c r="Z390" s="463"/>
      <c r="AA390" s="463"/>
      <c r="AB390" s="463"/>
      <c r="AC390" s="463"/>
      <c r="AD390" s="463"/>
      <c r="AE390" s="463"/>
      <c r="AF390" s="463"/>
      <c r="AG390" s="463"/>
      <c r="AH390" s="463"/>
      <c r="AI390" s="535"/>
      <c r="AJ390" s="535"/>
      <c r="AK390" s="497"/>
    </row>
    <row r="391" spans="1:37" ht="12.5" customHeight="1" x14ac:dyDescent="0.25">
      <c r="A391" s="533" t="str">
        <f>A390&amp;B391</f>
        <v>0売上（税別）</v>
      </c>
      <c r="B391" s="425" t="s">
        <v>1166</v>
      </c>
      <c r="C391" s="448" t="s">
        <v>33</v>
      </c>
      <c r="D391" s="493">
        <f>IF(D$375&lt;0,0,D$375*地域経済性分析・初期条件!$F$38)</f>
        <v>0</v>
      </c>
      <c r="E391" s="493">
        <f>IF(E$375&lt;0,0,E$375*地域経済性分析・初期条件!$F$38)</f>
        <v>0</v>
      </c>
      <c r="F391" s="493">
        <f>IF(F$375&lt;0,0,F$375*地域経済性分析・初期条件!$F$38)</f>
        <v>0</v>
      </c>
      <c r="G391" s="493">
        <f>IF(G$375&lt;0,0,G$375*地域経済性分析・初期条件!$F$38)</f>
        <v>0</v>
      </c>
      <c r="H391" s="493">
        <f>IF(H$375&lt;0,0,H$375*地域経済性分析・初期条件!$F$38)</f>
        <v>0</v>
      </c>
      <c r="I391" s="493">
        <f>IF(I$375&lt;0,0,I$375*地域経済性分析・初期条件!$F$38)</f>
        <v>0</v>
      </c>
      <c r="J391" s="493">
        <f>IF(J$375&lt;0,0,J$375*地域経済性分析・初期条件!$F$38)</f>
        <v>0</v>
      </c>
      <c r="K391" s="493">
        <f>IF(K$375&lt;0,0,K$375*地域経済性分析・初期条件!$F$38)</f>
        <v>0</v>
      </c>
      <c r="L391" s="493">
        <f>IF(L$375&lt;0,0,L$375*地域経済性分析・初期条件!$F$38)</f>
        <v>0</v>
      </c>
      <c r="M391" s="493">
        <f>IF(M$375&lt;0,0,M$375*地域経済性分析・初期条件!$F$38)</f>
        <v>0</v>
      </c>
      <c r="N391" s="493">
        <f>IF(N$375&lt;0,0,N$375*地域経済性分析・初期条件!$F$38)</f>
        <v>0</v>
      </c>
      <c r="O391" s="493">
        <f>IF(O$375&lt;0,0,O$375*地域経済性分析・初期条件!$F$38)</f>
        <v>0</v>
      </c>
      <c r="P391" s="493">
        <f>IF(P$375&lt;0,0,P$375*地域経済性分析・初期条件!$F$38)</f>
        <v>0</v>
      </c>
      <c r="Q391" s="493">
        <f>IF(Q$375&lt;0,0,Q$375*地域経済性分析・初期条件!$F$38)</f>
        <v>0</v>
      </c>
      <c r="R391" s="493">
        <f>IF(R$375&lt;0,0,R$375*地域経済性分析・初期条件!$F$38)</f>
        <v>0</v>
      </c>
      <c r="S391" s="493">
        <f>IF(S$375&lt;0,0,S$375*地域経済性分析・初期条件!$F$38)</f>
        <v>0</v>
      </c>
      <c r="T391" s="493">
        <f>IF(T$375&lt;0,0,T$375*地域経済性分析・初期条件!$F$38)</f>
        <v>0</v>
      </c>
      <c r="U391" s="493">
        <f>IF(U$375&lt;0,0,U$375*地域経済性分析・初期条件!$F$38)</f>
        <v>0</v>
      </c>
      <c r="V391" s="493">
        <f>IF(V$375&lt;0,0,V$375*地域経済性分析・初期条件!$F$38)</f>
        <v>0</v>
      </c>
      <c r="W391" s="493">
        <f>IF(W$375&lt;0,0,W$375*地域経済性分析・初期条件!$F$38)</f>
        <v>0</v>
      </c>
      <c r="X391" s="493">
        <f>IF(X$375&lt;0,0,X$375*地域経済性分析・初期条件!$F$38)</f>
        <v>0</v>
      </c>
      <c r="Y391" s="493">
        <f>IF(Y$375&lt;0,0,Y$375*地域経済性分析・初期条件!$F$38)</f>
        <v>0</v>
      </c>
      <c r="Z391" s="493">
        <f>IF(Z$375&lt;0,0,Z$375*地域経済性分析・初期条件!$F$38)</f>
        <v>0</v>
      </c>
      <c r="AA391" s="493">
        <f>IF(AA$375&lt;0,0,AA$375*地域経済性分析・初期条件!$F$38)</f>
        <v>0</v>
      </c>
      <c r="AB391" s="493">
        <f>IF(AB$375&lt;0,0,AB$375*地域経済性分析・初期条件!$F$38)</f>
        <v>0</v>
      </c>
      <c r="AC391" s="493">
        <f>IF(AC$375&lt;0,0,AC$375*地域経済性分析・初期条件!$F$38)</f>
        <v>0</v>
      </c>
      <c r="AD391" s="493">
        <f>IF(AD$375&lt;0,0,AD$375*地域経済性分析・初期条件!$F$38)</f>
        <v>0</v>
      </c>
      <c r="AE391" s="493">
        <f>IF(AE$375&lt;0,0,AE$375*地域経済性分析・初期条件!$F$38)</f>
        <v>0</v>
      </c>
      <c r="AF391" s="493">
        <f>IF(AF$375&lt;0,0,AF$375*地域経済性分析・初期条件!$F$38)</f>
        <v>0</v>
      </c>
      <c r="AG391" s="493">
        <f>IF(AG$375&lt;0,0,AG$375*地域経済性分析・初期条件!$F$38)</f>
        <v>0</v>
      </c>
      <c r="AH391" s="493">
        <f>IF(AH$375&lt;0,0,AH$375*地域経済性分析・初期条件!$F$38)</f>
        <v>0</v>
      </c>
      <c r="AI391" s="535">
        <f t="shared" ref="AI391:AI399" si="385">SUM(D391:N391)</f>
        <v>0</v>
      </c>
      <c r="AJ391" s="535">
        <f>SUM(D391:X391)</f>
        <v>0</v>
      </c>
      <c r="AK391" s="497">
        <f>SUM(D391:AH391)</f>
        <v>0</v>
      </c>
    </row>
    <row r="392" spans="1:37" ht="11.5" x14ac:dyDescent="0.25">
      <c r="A392" s="533" t="str">
        <f>A390&amp;B392</f>
        <v>0消費税（都道府県）</v>
      </c>
      <c r="B392" s="425" t="s">
        <v>270</v>
      </c>
      <c r="C392" s="448" t="s">
        <v>33</v>
      </c>
      <c r="D392" s="493">
        <f>IF(D391&lt;0,0,D391*波及効果シート!$D$72)</f>
        <v>0</v>
      </c>
      <c r="E392" s="493">
        <f>IF(E391&lt;0,0,E391*波及効果シート!$D$72)</f>
        <v>0</v>
      </c>
      <c r="F392" s="493">
        <f>IF(F391&lt;0,0,F391*波及効果シート!$D$72)</f>
        <v>0</v>
      </c>
      <c r="G392" s="493">
        <f>IF(G391&lt;0,0,G391*波及効果シート!$D$72)</f>
        <v>0</v>
      </c>
      <c r="H392" s="493">
        <f>IF(H391&lt;0,0,H391*波及効果シート!$D$72)</f>
        <v>0</v>
      </c>
      <c r="I392" s="493">
        <f>IF(I391&lt;0,0,I391*波及効果シート!$D$72)</f>
        <v>0</v>
      </c>
      <c r="J392" s="493">
        <f>IF(J391&lt;0,0,J391*波及効果シート!$D$72)</f>
        <v>0</v>
      </c>
      <c r="K392" s="493">
        <f>IF(K391&lt;0,0,K391*波及効果シート!$D$72)</f>
        <v>0</v>
      </c>
      <c r="L392" s="493">
        <f>IF(L391&lt;0,0,L391*波及効果シート!$D$72)</f>
        <v>0</v>
      </c>
      <c r="M392" s="493">
        <f>IF(M391&lt;0,0,M391*波及効果シート!$D$72)</f>
        <v>0</v>
      </c>
      <c r="N392" s="493">
        <f>IF(N391&lt;0,0,N391*波及効果シート!$D$72)</f>
        <v>0</v>
      </c>
      <c r="O392" s="493">
        <f>IF(O391&lt;0,0,O391*波及効果シート!$D$72)</f>
        <v>0</v>
      </c>
      <c r="P392" s="493">
        <f>IF(P391&lt;0,0,P391*波及効果シート!$D$72)</f>
        <v>0</v>
      </c>
      <c r="Q392" s="493">
        <f>IF(Q391&lt;0,0,Q391*波及効果シート!$D$72)</f>
        <v>0</v>
      </c>
      <c r="R392" s="493">
        <f>IF(R391&lt;0,0,R391*波及効果シート!$D$72)</f>
        <v>0</v>
      </c>
      <c r="S392" s="493">
        <f>IF(S391&lt;0,0,S391*波及効果シート!$D$72)</f>
        <v>0</v>
      </c>
      <c r="T392" s="493">
        <f>IF(T391&lt;0,0,T391*波及効果シート!$D$72)</f>
        <v>0</v>
      </c>
      <c r="U392" s="493">
        <f>IF(U391&lt;0,0,U391*波及効果シート!$D$72)</f>
        <v>0</v>
      </c>
      <c r="V392" s="493">
        <f>IF(V391&lt;0,0,V391*波及効果シート!$D$72)</f>
        <v>0</v>
      </c>
      <c r="W392" s="493">
        <f>IF(W391&lt;0,0,W391*波及効果シート!$D$72)</f>
        <v>0</v>
      </c>
      <c r="X392" s="493">
        <f>IF(X391&lt;0,0,X391*波及効果シート!$D$72)</f>
        <v>0</v>
      </c>
      <c r="Y392" s="493">
        <f>IF(Y391&lt;0,0,Y391*波及効果シート!$D$72)</f>
        <v>0</v>
      </c>
      <c r="Z392" s="493">
        <f>IF(Z391&lt;0,0,Z391*波及効果シート!$D$72)</f>
        <v>0</v>
      </c>
      <c r="AA392" s="493">
        <f>IF(AA391&lt;0,0,AA391*波及効果シート!$D$72)</f>
        <v>0</v>
      </c>
      <c r="AB392" s="493">
        <f>IF(AB391&lt;0,0,AB391*波及効果シート!$D$72)</f>
        <v>0</v>
      </c>
      <c r="AC392" s="493">
        <f>IF(AC391&lt;0,0,AC391*波及効果シート!$D$72)</f>
        <v>0</v>
      </c>
      <c r="AD392" s="493">
        <f>IF(AD391&lt;0,0,AD391*波及効果シート!$D$72)</f>
        <v>0</v>
      </c>
      <c r="AE392" s="493">
        <f>IF(AE391&lt;0,0,AE391*波及効果シート!$D$72)</f>
        <v>0</v>
      </c>
      <c r="AF392" s="493">
        <f>IF(AF391&lt;0,0,AF391*波及効果シート!$D$72)</f>
        <v>0</v>
      </c>
      <c r="AG392" s="493">
        <f>IF(AG391&lt;0,0,AG391*波及効果シート!$D$72)</f>
        <v>0</v>
      </c>
      <c r="AH392" s="493">
        <f>IF(AH391&lt;0,0,AH391*波及効果シート!$D$72)</f>
        <v>0</v>
      </c>
      <c r="AI392" s="535">
        <f t="shared" si="385"/>
        <v>0</v>
      </c>
      <c r="AJ392" s="535">
        <f t="shared" ref="AJ392:AJ399" si="386">SUM(D392:X392)</f>
        <v>0</v>
      </c>
      <c r="AK392" s="497">
        <f t="shared" ref="AK392:AK399" si="387">SUM(D392:AH392)</f>
        <v>0</v>
      </c>
    </row>
    <row r="393" spans="1:37" ht="11.5" x14ac:dyDescent="0.25">
      <c r="A393" s="533" t="str">
        <f>A390&amp;B393</f>
        <v>0消費税（市町村）</v>
      </c>
      <c r="B393" s="425" t="s">
        <v>1156</v>
      </c>
      <c r="C393" s="449" t="s">
        <v>33</v>
      </c>
      <c r="D393" s="493">
        <f>IF(D391&lt;0,0,D391*波及効果シート!$D$74)</f>
        <v>0</v>
      </c>
      <c r="E393" s="493">
        <f>IF(E391&lt;0,0,E391*波及効果シート!$D$74)</f>
        <v>0</v>
      </c>
      <c r="F393" s="493">
        <f>IF(F391&lt;0,0,F391*波及効果シート!$D$74)</f>
        <v>0</v>
      </c>
      <c r="G393" s="493">
        <f>IF(G391&lt;0,0,G391*波及効果シート!$D$74)</f>
        <v>0</v>
      </c>
      <c r="H393" s="493">
        <f>IF(H391&lt;0,0,H391*波及効果シート!$D$74)</f>
        <v>0</v>
      </c>
      <c r="I393" s="493">
        <f>IF(I391&lt;0,0,I391*波及効果シート!$D$74)</f>
        <v>0</v>
      </c>
      <c r="J393" s="493">
        <f>IF(J391&lt;0,0,J391*波及効果シート!$D$74)</f>
        <v>0</v>
      </c>
      <c r="K393" s="493">
        <f>IF(K391&lt;0,0,K391*波及効果シート!$D$74)</f>
        <v>0</v>
      </c>
      <c r="L393" s="493">
        <f>IF(L391&lt;0,0,L391*波及効果シート!$D$74)</f>
        <v>0</v>
      </c>
      <c r="M393" s="493">
        <f>IF(M391&lt;0,0,M391*波及効果シート!$D$74)</f>
        <v>0</v>
      </c>
      <c r="N393" s="493">
        <f>IF(N391&lt;0,0,N391*波及効果シート!$D$74)</f>
        <v>0</v>
      </c>
      <c r="O393" s="493">
        <f>IF(O391&lt;0,0,O391*波及効果シート!$D$74)</f>
        <v>0</v>
      </c>
      <c r="P393" s="493">
        <f>IF(P391&lt;0,0,P391*波及効果シート!$D$74)</f>
        <v>0</v>
      </c>
      <c r="Q393" s="493">
        <f>IF(Q391&lt;0,0,Q391*波及効果シート!$D$74)</f>
        <v>0</v>
      </c>
      <c r="R393" s="493">
        <f>IF(R391&lt;0,0,R391*波及効果シート!$D$74)</f>
        <v>0</v>
      </c>
      <c r="S393" s="493">
        <f>IF(S391&lt;0,0,S391*波及効果シート!$D$74)</f>
        <v>0</v>
      </c>
      <c r="T393" s="493">
        <f>IF(T391&lt;0,0,T391*波及効果シート!$D$74)</f>
        <v>0</v>
      </c>
      <c r="U393" s="493">
        <f>IF(U391&lt;0,0,U391*波及効果シート!$D$74)</f>
        <v>0</v>
      </c>
      <c r="V393" s="493">
        <f>IF(V391&lt;0,0,V391*波及効果シート!$D$74)</f>
        <v>0</v>
      </c>
      <c r="W393" s="493">
        <f>IF(W391&lt;0,0,W391*波及効果シート!$D$74)</f>
        <v>0</v>
      </c>
      <c r="X393" s="493">
        <f>IF(X391&lt;0,0,X391*波及効果シート!$D$74)</f>
        <v>0</v>
      </c>
      <c r="Y393" s="493">
        <f>IF(Y391&lt;0,0,Y391*波及効果シート!$D$74)</f>
        <v>0</v>
      </c>
      <c r="Z393" s="493">
        <f>IF(Z391&lt;0,0,Z391*波及効果シート!$D$74)</f>
        <v>0</v>
      </c>
      <c r="AA393" s="493">
        <f>IF(AA391&lt;0,0,AA391*波及効果シート!$D$74)</f>
        <v>0</v>
      </c>
      <c r="AB393" s="493">
        <f>IF(AB391&lt;0,0,AB391*波及効果シート!$D$74)</f>
        <v>0</v>
      </c>
      <c r="AC393" s="493">
        <f>IF(AC391&lt;0,0,AC391*波及効果シート!$D$74)</f>
        <v>0</v>
      </c>
      <c r="AD393" s="493">
        <f>IF(AD391&lt;0,0,AD391*波及効果シート!$D$74)</f>
        <v>0</v>
      </c>
      <c r="AE393" s="493">
        <f>IF(AE391&lt;0,0,AE391*波及効果シート!$D$74)</f>
        <v>0</v>
      </c>
      <c r="AF393" s="493">
        <f>IF(AF391&lt;0,0,AF391*波及効果シート!$D$74)</f>
        <v>0</v>
      </c>
      <c r="AG393" s="493">
        <f>IF(AG391&lt;0,0,AG391*波及効果シート!$D$74)</f>
        <v>0</v>
      </c>
      <c r="AH393" s="493">
        <f>IF(AH391&lt;0,0,AH391*波及効果シート!$D$74)</f>
        <v>0</v>
      </c>
      <c r="AI393" s="535">
        <f t="shared" si="385"/>
        <v>0</v>
      </c>
      <c r="AJ393" s="535">
        <f t="shared" si="386"/>
        <v>0</v>
      </c>
      <c r="AK393" s="497">
        <f t="shared" si="387"/>
        <v>0</v>
      </c>
    </row>
    <row r="394" spans="1:37" ht="11.5" x14ac:dyDescent="0.25">
      <c r="A394" s="533" t="str">
        <f>A390&amp;B394</f>
        <v>0所得税（国税）</v>
      </c>
      <c r="B394" s="425" t="s">
        <v>577</v>
      </c>
      <c r="C394" s="449" t="s">
        <v>33</v>
      </c>
      <c r="D394" s="493">
        <f>IF(D391&lt;0,0,D391*地域経済性分析・初期条件!$P$38)</f>
        <v>0</v>
      </c>
      <c r="E394" s="493">
        <f>IF(E391&lt;0,0,E391*地域経済性分析・初期条件!$P$38)</f>
        <v>0</v>
      </c>
      <c r="F394" s="493">
        <f>IF(F391&lt;0,0,F391*地域経済性分析・初期条件!$P$38)</f>
        <v>0</v>
      </c>
      <c r="G394" s="493">
        <f>IF(G391&lt;0,0,G391*地域経済性分析・初期条件!$P$38)</f>
        <v>0</v>
      </c>
      <c r="H394" s="493">
        <f>IF(H391&lt;0,0,H391*地域経済性分析・初期条件!$P$38)</f>
        <v>0</v>
      </c>
      <c r="I394" s="493">
        <f>IF(I391&lt;0,0,I391*地域経済性分析・初期条件!$P$38)</f>
        <v>0</v>
      </c>
      <c r="J394" s="493">
        <f>IF(J391&lt;0,0,J391*地域経済性分析・初期条件!$P$38)</f>
        <v>0</v>
      </c>
      <c r="K394" s="493">
        <f>IF(K391&lt;0,0,K391*地域経済性分析・初期条件!$P$38)</f>
        <v>0</v>
      </c>
      <c r="L394" s="493">
        <f>IF(L391&lt;0,0,L391*地域経済性分析・初期条件!$P$38)</f>
        <v>0</v>
      </c>
      <c r="M394" s="493">
        <f>IF(M391&lt;0,0,M391*地域経済性分析・初期条件!$P$38)</f>
        <v>0</v>
      </c>
      <c r="N394" s="493">
        <f>IF(N391&lt;0,0,N391*地域経済性分析・初期条件!$P$38)</f>
        <v>0</v>
      </c>
      <c r="O394" s="493">
        <f>IF(O391&lt;0,0,O391*地域経済性分析・初期条件!$P$38)</f>
        <v>0</v>
      </c>
      <c r="P394" s="493">
        <f>IF(P391&lt;0,0,P391*地域経済性分析・初期条件!$P$38)</f>
        <v>0</v>
      </c>
      <c r="Q394" s="493">
        <f>IF(Q391&lt;0,0,Q391*地域経済性分析・初期条件!$P$38)</f>
        <v>0</v>
      </c>
      <c r="R394" s="493">
        <f>IF(R391&lt;0,0,R391*地域経済性分析・初期条件!$P$38)</f>
        <v>0</v>
      </c>
      <c r="S394" s="493">
        <f>IF(S391&lt;0,0,S391*地域経済性分析・初期条件!$P$38)</f>
        <v>0</v>
      </c>
      <c r="T394" s="493">
        <f>IF(T391&lt;0,0,T391*地域経済性分析・初期条件!$P$38)</f>
        <v>0</v>
      </c>
      <c r="U394" s="493">
        <f>IF(U391&lt;0,0,U391*地域経済性分析・初期条件!$P$38)</f>
        <v>0</v>
      </c>
      <c r="V394" s="493">
        <f>IF(V391&lt;0,0,V391*地域経済性分析・初期条件!$P$38)</f>
        <v>0</v>
      </c>
      <c r="W394" s="493">
        <f>IF(W391&lt;0,0,W391*地域経済性分析・初期条件!$P$38)</f>
        <v>0</v>
      </c>
      <c r="X394" s="493">
        <f>IF(X391&lt;0,0,X391*地域経済性分析・初期条件!$P$38)</f>
        <v>0</v>
      </c>
      <c r="Y394" s="493">
        <f>IF(Y391&lt;0,0,Y391*地域経済性分析・初期条件!$P$38)</f>
        <v>0</v>
      </c>
      <c r="Z394" s="493">
        <f>IF(Z391&lt;0,0,Z391*地域経済性分析・初期条件!$P$38)</f>
        <v>0</v>
      </c>
      <c r="AA394" s="493">
        <f>IF(AA391&lt;0,0,AA391*地域経済性分析・初期条件!$P$38)</f>
        <v>0</v>
      </c>
      <c r="AB394" s="493">
        <f>IF(AB391&lt;0,0,AB391*地域経済性分析・初期条件!$P$38)</f>
        <v>0</v>
      </c>
      <c r="AC394" s="493">
        <f>IF(AC391&lt;0,0,AC391*地域経済性分析・初期条件!$P$38)</f>
        <v>0</v>
      </c>
      <c r="AD394" s="493">
        <f>IF(AD391&lt;0,0,AD391*地域経済性分析・初期条件!$P$38)</f>
        <v>0</v>
      </c>
      <c r="AE394" s="493">
        <f>IF(AE391&lt;0,0,AE391*地域経済性分析・初期条件!$P$38)</f>
        <v>0</v>
      </c>
      <c r="AF394" s="493">
        <f>IF(AF391&lt;0,0,AF391*地域経済性分析・初期条件!$P$38)</f>
        <v>0</v>
      </c>
      <c r="AG394" s="493">
        <f>IF(AG391&lt;0,0,AG391*地域経済性分析・初期条件!$P$38)</f>
        <v>0</v>
      </c>
      <c r="AH394" s="493">
        <f>IF(AH391&lt;0,0,AH391*地域経済性分析・初期条件!$P$38)</f>
        <v>0</v>
      </c>
      <c r="AI394" s="535">
        <f t="shared" si="385"/>
        <v>0</v>
      </c>
      <c r="AJ394" s="535">
        <f t="shared" si="386"/>
        <v>0</v>
      </c>
      <c r="AK394" s="497">
        <f t="shared" si="387"/>
        <v>0</v>
      </c>
    </row>
    <row r="395" spans="1:37" ht="11.5" x14ac:dyDescent="0.25">
      <c r="A395" s="533" t="str">
        <f>A390&amp;B395</f>
        <v>0法人税（国税）</v>
      </c>
      <c r="B395" s="425" t="s">
        <v>576</v>
      </c>
      <c r="C395" s="449" t="s">
        <v>33</v>
      </c>
      <c r="D395" s="493">
        <f>IF(D391&lt;0,0,D391*地域経済性分析・初期条件!$Q$38)</f>
        <v>0</v>
      </c>
      <c r="E395" s="493">
        <f>IF(E391&lt;0,0,E391*地域経済性分析・初期条件!$Q$38)</f>
        <v>0</v>
      </c>
      <c r="F395" s="493">
        <f>IF(F391&lt;0,0,F391*地域経済性分析・初期条件!$Q$38)</f>
        <v>0</v>
      </c>
      <c r="G395" s="493">
        <f>IF(G391&lt;0,0,G391*地域経済性分析・初期条件!$Q$38)</f>
        <v>0</v>
      </c>
      <c r="H395" s="493">
        <f>IF(H391&lt;0,0,H391*地域経済性分析・初期条件!$Q$38)</f>
        <v>0</v>
      </c>
      <c r="I395" s="493">
        <f>IF(I391&lt;0,0,I391*地域経済性分析・初期条件!$Q$38)</f>
        <v>0</v>
      </c>
      <c r="J395" s="493">
        <f>IF(J391&lt;0,0,J391*地域経済性分析・初期条件!$Q$38)</f>
        <v>0</v>
      </c>
      <c r="K395" s="493">
        <f>IF(K391&lt;0,0,K391*地域経済性分析・初期条件!$Q$38)</f>
        <v>0</v>
      </c>
      <c r="L395" s="493">
        <f>IF(L391&lt;0,0,L391*地域経済性分析・初期条件!$Q$38)</f>
        <v>0</v>
      </c>
      <c r="M395" s="493">
        <f>IF(M391&lt;0,0,M391*地域経済性分析・初期条件!$Q$38)</f>
        <v>0</v>
      </c>
      <c r="N395" s="493">
        <f>IF(N391&lt;0,0,N391*地域経済性分析・初期条件!$Q$38)</f>
        <v>0</v>
      </c>
      <c r="O395" s="493">
        <f>IF(O391&lt;0,0,O391*地域経済性分析・初期条件!$Q$38)</f>
        <v>0</v>
      </c>
      <c r="P395" s="493">
        <f>IF(P391&lt;0,0,P391*地域経済性分析・初期条件!$Q$38)</f>
        <v>0</v>
      </c>
      <c r="Q395" s="493">
        <f>IF(Q391&lt;0,0,Q391*地域経済性分析・初期条件!$Q$38)</f>
        <v>0</v>
      </c>
      <c r="R395" s="493">
        <f>IF(R391&lt;0,0,R391*地域経済性分析・初期条件!$Q$38)</f>
        <v>0</v>
      </c>
      <c r="S395" s="493">
        <f>IF(S391&lt;0,0,S391*地域経済性分析・初期条件!$Q$38)</f>
        <v>0</v>
      </c>
      <c r="T395" s="493">
        <f>IF(T391&lt;0,0,T391*地域経済性分析・初期条件!$Q$38)</f>
        <v>0</v>
      </c>
      <c r="U395" s="493">
        <f>IF(U391&lt;0,0,U391*地域経済性分析・初期条件!$Q$38)</f>
        <v>0</v>
      </c>
      <c r="V395" s="493">
        <f>IF(V391&lt;0,0,V391*地域経済性分析・初期条件!$Q$38)</f>
        <v>0</v>
      </c>
      <c r="W395" s="493">
        <f>IF(W391&lt;0,0,W391*地域経済性分析・初期条件!$Q$38)</f>
        <v>0</v>
      </c>
      <c r="X395" s="493">
        <f>IF(X391&lt;0,0,X391*地域経済性分析・初期条件!$Q$38)</f>
        <v>0</v>
      </c>
      <c r="Y395" s="493">
        <f>IF(Y391&lt;0,0,Y391*地域経済性分析・初期条件!$Q$38)</f>
        <v>0</v>
      </c>
      <c r="Z395" s="493">
        <f>IF(Z391&lt;0,0,Z391*地域経済性分析・初期条件!$Q$38)</f>
        <v>0</v>
      </c>
      <c r="AA395" s="493">
        <f>IF(AA391&lt;0,0,AA391*地域経済性分析・初期条件!$Q$38)</f>
        <v>0</v>
      </c>
      <c r="AB395" s="493">
        <f>IF(AB391&lt;0,0,AB391*地域経済性分析・初期条件!$Q$38)</f>
        <v>0</v>
      </c>
      <c r="AC395" s="493">
        <f>IF(AC391&lt;0,0,AC391*地域経済性分析・初期条件!$Q$38)</f>
        <v>0</v>
      </c>
      <c r="AD395" s="493">
        <f>IF(AD391&lt;0,0,AD391*地域経済性分析・初期条件!$Q$38)</f>
        <v>0</v>
      </c>
      <c r="AE395" s="493">
        <f>IF(AE391&lt;0,0,AE391*地域経済性分析・初期条件!$Q$38)</f>
        <v>0</v>
      </c>
      <c r="AF395" s="493">
        <f>IF(AF391&lt;0,0,AF391*地域経済性分析・初期条件!$Q$38)</f>
        <v>0</v>
      </c>
      <c r="AG395" s="493">
        <f>IF(AG391&lt;0,0,AG391*地域経済性分析・初期条件!$Q$38)</f>
        <v>0</v>
      </c>
      <c r="AH395" s="493">
        <f>IF(AH391&lt;0,0,AH391*地域経済性分析・初期条件!$Q$38)</f>
        <v>0</v>
      </c>
      <c r="AI395" s="535">
        <f t="shared" si="385"/>
        <v>0</v>
      </c>
      <c r="AJ395" s="535">
        <f t="shared" si="386"/>
        <v>0</v>
      </c>
      <c r="AK395" s="497">
        <f t="shared" si="387"/>
        <v>0</v>
      </c>
    </row>
    <row r="396" spans="1:37" ht="11.5" x14ac:dyDescent="0.25">
      <c r="A396" s="533" t="str">
        <f>A390&amp;B396</f>
        <v>0従業員の可処分所得（一次）</v>
      </c>
      <c r="B396" s="425" t="s">
        <v>556</v>
      </c>
      <c r="C396" s="448" t="s">
        <v>33</v>
      </c>
      <c r="D396" s="493">
        <f>IF(D391&lt;0,0,D391*地域経済性分析・初期条件!$H$38)</f>
        <v>0</v>
      </c>
      <c r="E396" s="493">
        <f>IF(E391&lt;0,0,E391*地域経済性分析・初期条件!$H$38)</f>
        <v>0</v>
      </c>
      <c r="F396" s="493">
        <f>IF(F391&lt;0,0,F391*地域経済性分析・初期条件!$H$38)</f>
        <v>0</v>
      </c>
      <c r="G396" s="493">
        <f>IF(G391&lt;0,0,G391*地域経済性分析・初期条件!$H$38)</f>
        <v>0</v>
      </c>
      <c r="H396" s="493">
        <f>IF(H391&lt;0,0,H391*地域経済性分析・初期条件!$H$38)</f>
        <v>0</v>
      </c>
      <c r="I396" s="493">
        <f>IF(I391&lt;0,0,I391*地域経済性分析・初期条件!$H$38)</f>
        <v>0</v>
      </c>
      <c r="J396" s="493">
        <f>IF(J391&lt;0,0,J391*地域経済性分析・初期条件!$H$38)</f>
        <v>0</v>
      </c>
      <c r="K396" s="493">
        <f>IF(K391&lt;0,0,K391*地域経済性分析・初期条件!$H$38)</f>
        <v>0</v>
      </c>
      <c r="L396" s="493">
        <f>IF(L391&lt;0,0,L391*地域経済性分析・初期条件!$H$38)</f>
        <v>0</v>
      </c>
      <c r="M396" s="493">
        <f>IF(M391&lt;0,0,M391*地域経済性分析・初期条件!$H$38)</f>
        <v>0</v>
      </c>
      <c r="N396" s="493">
        <f>IF(N391&lt;0,0,N391*地域経済性分析・初期条件!$H$38)</f>
        <v>0</v>
      </c>
      <c r="O396" s="493">
        <f>IF(O391&lt;0,0,O391*地域経済性分析・初期条件!$H$38)</f>
        <v>0</v>
      </c>
      <c r="P396" s="493">
        <f>IF(P391&lt;0,0,P391*地域経済性分析・初期条件!$H$38)</f>
        <v>0</v>
      </c>
      <c r="Q396" s="493">
        <f>IF(Q391&lt;0,0,Q391*地域経済性分析・初期条件!$H$38)</f>
        <v>0</v>
      </c>
      <c r="R396" s="493">
        <f>IF(R391&lt;0,0,R391*地域経済性分析・初期条件!$H$38)</f>
        <v>0</v>
      </c>
      <c r="S396" s="493">
        <f>IF(S391&lt;0,0,S391*地域経済性分析・初期条件!$H$38)</f>
        <v>0</v>
      </c>
      <c r="T396" s="493">
        <f>IF(T391&lt;0,0,T391*地域経済性分析・初期条件!$H$38)</f>
        <v>0</v>
      </c>
      <c r="U396" s="493">
        <f>IF(U391&lt;0,0,U391*地域経済性分析・初期条件!$H$38)</f>
        <v>0</v>
      </c>
      <c r="V396" s="493">
        <f>IF(V391&lt;0,0,V391*地域経済性分析・初期条件!$H$38)</f>
        <v>0</v>
      </c>
      <c r="W396" s="493">
        <f>IF(W391&lt;0,0,W391*地域経済性分析・初期条件!$H$38)</f>
        <v>0</v>
      </c>
      <c r="X396" s="493">
        <f>IF(X391&lt;0,0,X391*地域経済性分析・初期条件!$H$38)</f>
        <v>0</v>
      </c>
      <c r="Y396" s="493">
        <f>IF(Y391&lt;0,0,Y391*地域経済性分析・初期条件!$H$38)</f>
        <v>0</v>
      </c>
      <c r="Z396" s="493">
        <f>IF(Z391&lt;0,0,Z391*地域経済性分析・初期条件!$H$38)</f>
        <v>0</v>
      </c>
      <c r="AA396" s="493">
        <f>IF(AA391&lt;0,0,AA391*地域経済性分析・初期条件!$H$38)</f>
        <v>0</v>
      </c>
      <c r="AB396" s="493">
        <f>IF(AB391&lt;0,0,AB391*地域経済性分析・初期条件!$H$38)</f>
        <v>0</v>
      </c>
      <c r="AC396" s="493">
        <f>IF(AC391&lt;0,0,AC391*地域経済性分析・初期条件!$H$38)</f>
        <v>0</v>
      </c>
      <c r="AD396" s="493">
        <f>IF(AD391&lt;0,0,AD391*地域経済性分析・初期条件!$H$38)</f>
        <v>0</v>
      </c>
      <c r="AE396" s="493">
        <f>IF(AE391&lt;0,0,AE391*地域経済性分析・初期条件!$H$38)</f>
        <v>0</v>
      </c>
      <c r="AF396" s="493">
        <f>IF(AF391&lt;0,0,AF391*地域経済性分析・初期条件!$H$38)</f>
        <v>0</v>
      </c>
      <c r="AG396" s="493">
        <f>IF(AG391&lt;0,0,AG391*地域経済性分析・初期条件!$H$38)</f>
        <v>0</v>
      </c>
      <c r="AH396" s="493">
        <f>IF(AH391&lt;0,0,AH391*地域経済性分析・初期条件!$H$38)</f>
        <v>0</v>
      </c>
      <c r="AI396" s="535">
        <f t="shared" si="385"/>
        <v>0</v>
      </c>
      <c r="AJ396" s="535">
        <f t="shared" si="386"/>
        <v>0</v>
      </c>
      <c r="AK396" s="497">
        <f t="shared" si="387"/>
        <v>0</v>
      </c>
    </row>
    <row r="397" spans="1:37" ht="11.5" x14ac:dyDescent="0.25">
      <c r="A397" s="533" t="str">
        <f>A390&amp;B397</f>
        <v>0企業の税引後利益（一次）</v>
      </c>
      <c r="B397" s="425" t="s">
        <v>557</v>
      </c>
      <c r="C397" s="448" t="s">
        <v>33</v>
      </c>
      <c r="D397" s="493">
        <f>IF(D391&lt;0,0,D391*地域経済性分析・初期条件!$I$38)</f>
        <v>0</v>
      </c>
      <c r="E397" s="493">
        <f>IF(E391&lt;0,0,E391*地域経済性分析・初期条件!$I$38)</f>
        <v>0</v>
      </c>
      <c r="F397" s="493">
        <f>IF(F391&lt;0,0,F391*地域経済性分析・初期条件!$I$38)</f>
        <v>0</v>
      </c>
      <c r="G397" s="493">
        <f>IF(G391&lt;0,0,G391*地域経済性分析・初期条件!$I$38)</f>
        <v>0</v>
      </c>
      <c r="H397" s="493">
        <f>IF(H391&lt;0,0,H391*地域経済性分析・初期条件!$I$38)</f>
        <v>0</v>
      </c>
      <c r="I397" s="493">
        <f>IF(I391&lt;0,0,I391*地域経済性分析・初期条件!$I$38)</f>
        <v>0</v>
      </c>
      <c r="J397" s="493">
        <f>IF(J391&lt;0,0,J391*地域経済性分析・初期条件!$I$38)</f>
        <v>0</v>
      </c>
      <c r="K397" s="493">
        <f>IF(K391&lt;0,0,K391*地域経済性分析・初期条件!$I$38)</f>
        <v>0</v>
      </c>
      <c r="L397" s="493">
        <f>IF(L391&lt;0,0,L391*地域経済性分析・初期条件!$I$38)</f>
        <v>0</v>
      </c>
      <c r="M397" s="493">
        <f>IF(M391&lt;0,0,M391*地域経済性分析・初期条件!$I$38)</f>
        <v>0</v>
      </c>
      <c r="N397" s="493">
        <f>IF(N391&lt;0,0,N391*地域経済性分析・初期条件!$I$38)</f>
        <v>0</v>
      </c>
      <c r="O397" s="493">
        <f>IF(O391&lt;0,0,O391*地域経済性分析・初期条件!$I$38)</f>
        <v>0</v>
      </c>
      <c r="P397" s="493">
        <f>IF(P391&lt;0,0,P391*地域経済性分析・初期条件!$I$38)</f>
        <v>0</v>
      </c>
      <c r="Q397" s="493">
        <f>IF(Q391&lt;0,0,Q391*地域経済性分析・初期条件!$I$38)</f>
        <v>0</v>
      </c>
      <c r="R397" s="493">
        <f>IF(R391&lt;0,0,R391*地域経済性分析・初期条件!$I$38)</f>
        <v>0</v>
      </c>
      <c r="S397" s="493">
        <f>IF(S391&lt;0,0,S391*地域経済性分析・初期条件!$I$38)</f>
        <v>0</v>
      </c>
      <c r="T397" s="493">
        <f>IF(T391&lt;0,0,T391*地域経済性分析・初期条件!$I$38)</f>
        <v>0</v>
      </c>
      <c r="U397" s="493">
        <f>IF(U391&lt;0,0,U391*地域経済性分析・初期条件!$I$38)</f>
        <v>0</v>
      </c>
      <c r="V397" s="493">
        <f>IF(V391&lt;0,0,V391*地域経済性分析・初期条件!$I$38)</f>
        <v>0</v>
      </c>
      <c r="W397" s="493">
        <f>IF(W391&lt;0,0,W391*地域経済性分析・初期条件!$I$38)</f>
        <v>0</v>
      </c>
      <c r="X397" s="493">
        <f>IF(X391&lt;0,0,X391*地域経済性分析・初期条件!$I$38)</f>
        <v>0</v>
      </c>
      <c r="Y397" s="493">
        <f>IF(Y391&lt;0,0,Y391*地域経済性分析・初期条件!$I$38)</f>
        <v>0</v>
      </c>
      <c r="Z397" s="493">
        <f>IF(Z391&lt;0,0,Z391*地域経済性分析・初期条件!$I$38)</f>
        <v>0</v>
      </c>
      <c r="AA397" s="493">
        <f>IF(AA391&lt;0,0,AA391*地域経済性分析・初期条件!$I$38)</f>
        <v>0</v>
      </c>
      <c r="AB397" s="493">
        <f>IF(AB391&lt;0,0,AB391*地域経済性分析・初期条件!$I$38)</f>
        <v>0</v>
      </c>
      <c r="AC397" s="493">
        <f>IF(AC391&lt;0,0,AC391*地域経済性分析・初期条件!$I$38)</f>
        <v>0</v>
      </c>
      <c r="AD397" s="493">
        <f>IF(AD391&lt;0,0,AD391*地域経済性分析・初期条件!$I$38)</f>
        <v>0</v>
      </c>
      <c r="AE397" s="493">
        <f>IF(AE391&lt;0,0,AE391*地域経済性分析・初期条件!$I$38)</f>
        <v>0</v>
      </c>
      <c r="AF397" s="493">
        <f>IF(AF391&lt;0,0,AF391*地域経済性分析・初期条件!$I$38)</f>
        <v>0</v>
      </c>
      <c r="AG397" s="493">
        <f>IF(AG391&lt;0,0,AG391*地域経済性分析・初期条件!$I$38)</f>
        <v>0</v>
      </c>
      <c r="AH397" s="493">
        <f>IF(AH391&lt;0,0,AH391*地域経済性分析・初期条件!$I$38)</f>
        <v>0</v>
      </c>
      <c r="AI397" s="535">
        <f t="shared" si="385"/>
        <v>0</v>
      </c>
      <c r="AJ397" s="535">
        <f t="shared" si="386"/>
        <v>0</v>
      </c>
      <c r="AK397" s="497">
        <f t="shared" si="387"/>
        <v>0</v>
      </c>
    </row>
    <row r="398" spans="1:37" ht="11.5" x14ac:dyDescent="0.25">
      <c r="A398" s="533" t="str">
        <f>A390&amp;B398</f>
        <v>0都道府県税収（一次）</v>
      </c>
      <c r="B398" s="425" t="s">
        <v>558</v>
      </c>
      <c r="C398" s="448" t="s">
        <v>33</v>
      </c>
      <c r="D398" s="493">
        <f>IF(D391&lt;0,0,D391*地域経済性分析・初期条件!$J$38)</f>
        <v>0</v>
      </c>
      <c r="E398" s="493">
        <f>IF(E391&lt;0,0,E391*地域経済性分析・初期条件!$J$38)</f>
        <v>0</v>
      </c>
      <c r="F398" s="493">
        <f>IF(F391&lt;0,0,F391*地域経済性分析・初期条件!$J$38)</f>
        <v>0</v>
      </c>
      <c r="G398" s="493">
        <f>IF(G391&lt;0,0,G391*地域経済性分析・初期条件!$J$38)</f>
        <v>0</v>
      </c>
      <c r="H398" s="493">
        <f>IF(H391&lt;0,0,H391*地域経済性分析・初期条件!$J$38)</f>
        <v>0</v>
      </c>
      <c r="I398" s="493">
        <f>IF(I391&lt;0,0,I391*地域経済性分析・初期条件!$J$38)</f>
        <v>0</v>
      </c>
      <c r="J398" s="493">
        <f>IF(J391&lt;0,0,J391*地域経済性分析・初期条件!$J$38)</f>
        <v>0</v>
      </c>
      <c r="K398" s="493">
        <f>IF(K391&lt;0,0,K391*地域経済性分析・初期条件!$J$38)</f>
        <v>0</v>
      </c>
      <c r="L398" s="493">
        <f>IF(L391&lt;0,0,L391*地域経済性分析・初期条件!$J$38)</f>
        <v>0</v>
      </c>
      <c r="M398" s="493">
        <f>IF(M391&lt;0,0,M391*地域経済性分析・初期条件!$J$38)</f>
        <v>0</v>
      </c>
      <c r="N398" s="493">
        <f>IF(N391&lt;0,0,N391*地域経済性分析・初期条件!$J$38)</f>
        <v>0</v>
      </c>
      <c r="O398" s="493">
        <f>IF(O391&lt;0,0,O391*地域経済性分析・初期条件!$J$38)</f>
        <v>0</v>
      </c>
      <c r="P398" s="493">
        <f>IF(P391&lt;0,0,P391*地域経済性分析・初期条件!$J$38)</f>
        <v>0</v>
      </c>
      <c r="Q398" s="493">
        <f>IF(Q391&lt;0,0,Q391*地域経済性分析・初期条件!$J$38)</f>
        <v>0</v>
      </c>
      <c r="R398" s="493">
        <f>IF(R391&lt;0,0,R391*地域経済性分析・初期条件!$J$38)</f>
        <v>0</v>
      </c>
      <c r="S398" s="493">
        <f>IF(S391&lt;0,0,S391*地域経済性分析・初期条件!$J$38)</f>
        <v>0</v>
      </c>
      <c r="T398" s="493">
        <f>IF(T391&lt;0,0,T391*地域経済性分析・初期条件!$J$38)</f>
        <v>0</v>
      </c>
      <c r="U398" s="493">
        <f>IF(U391&lt;0,0,U391*地域経済性分析・初期条件!$J$38)</f>
        <v>0</v>
      </c>
      <c r="V398" s="493">
        <f>IF(V391&lt;0,0,V391*地域経済性分析・初期条件!$J$38)</f>
        <v>0</v>
      </c>
      <c r="W398" s="493">
        <f>IF(W391&lt;0,0,W391*地域経済性分析・初期条件!$J$38)</f>
        <v>0</v>
      </c>
      <c r="X398" s="493">
        <f>IF(X391&lt;0,0,X391*地域経済性分析・初期条件!$J$38)</f>
        <v>0</v>
      </c>
      <c r="Y398" s="493">
        <f>IF(Y391&lt;0,0,Y391*地域経済性分析・初期条件!$J$38)</f>
        <v>0</v>
      </c>
      <c r="Z398" s="493">
        <f>IF(Z391&lt;0,0,Z391*地域経済性分析・初期条件!$J$38)</f>
        <v>0</v>
      </c>
      <c r="AA398" s="493">
        <f>IF(AA391&lt;0,0,AA391*地域経済性分析・初期条件!$J$38)</f>
        <v>0</v>
      </c>
      <c r="AB398" s="493">
        <f>IF(AB391&lt;0,0,AB391*地域経済性分析・初期条件!$J$38)</f>
        <v>0</v>
      </c>
      <c r="AC398" s="493">
        <f>IF(AC391&lt;0,0,AC391*地域経済性分析・初期条件!$J$38)</f>
        <v>0</v>
      </c>
      <c r="AD398" s="493">
        <f>IF(AD391&lt;0,0,AD391*地域経済性分析・初期条件!$J$38)</f>
        <v>0</v>
      </c>
      <c r="AE398" s="493">
        <f>IF(AE391&lt;0,0,AE391*地域経済性分析・初期条件!$J$38)</f>
        <v>0</v>
      </c>
      <c r="AF398" s="493">
        <f>IF(AF391&lt;0,0,AF391*地域経済性分析・初期条件!$J$38)</f>
        <v>0</v>
      </c>
      <c r="AG398" s="493">
        <f>IF(AG391&lt;0,0,AG391*地域経済性分析・初期条件!$J$38)</f>
        <v>0</v>
      </c>
      <c r="AH398" s="493">
        <f>IF(AH391&lt;0,0,AH391*地域経済性分析・初期条件!$J$38)</f>
        <v>0</v>
      </c>
      <c r="AI398" s="535">
        <f t="shared" si="385"/>
        <v>0</v>
      </c>
      <c r="AJ398" s="535">
        <f t="shared" si="386"/>
        <v>0</v>
      </c>
      <c r="AK398" s="497">
        <f t="shared" si="387"/>
        <v>0</v>
      </c>
    </row>
    <row r="399" spans="1:37" ht="11.5" x14ac:dyDescent="0.25">
      <c r="A399" s="533" t="str">
        <f>A390&amp;B399</f>
        <v>0市町村税収（一次）</v>
      </c>
      <c r="B399" s="425" t="s">
        <v>559</v>
      </c>
      <c r="C399" s="449" t="s">
        <v>33</v>
      </c>
      <c r="D399" s="493">
        <f>IF(D391&lt;0,0,D391*地域経済性分析・初期条件!$K$38)</f>
        <v>0</v>
      </c>
      <c r="E399" s="493">
        <f>IF(E391&lt;0,0,E391*地域経済性分析・初期条件!$K$38)</f>
        <v>0</v>
      </c>
      <c r="F399" s="493">
        <f>IF(F391&lt;0,0,F391*地域経済性分析・初期条件!$K$38)</f>
        <v>0</v>
      </c>
      <c r="G399" s="493">
        <f>IF(G391&lt;0,0,G391*地域経済性分析・初期条件!$K$38)</f>
        <v>0</v>
      </c>
      <c r="H399" s="493">
        <f>IF(H391&lt;0,0,H391*地域経済性分析・初期条件!$K$38)</f>
        <v>0</v>
      </c>
      <c r="I399" s="493">
        <f>IF(I391&lt;0,0,I391*地域経済性分析・初期条件!$K$38)</f>
        <v>0</v>
      </c>
      <c r="J399" s="493">
        <f>IF(J391&lt;0,0,J391*地域経済性分析・初期条件!$K$38)</f>
        <v>0</v>
      </c>
      <c r="K399" s="493">
        <f>IF(K391&lt;0,0,K391*地域経済性分析・初期条件!$K$38)</f>
        <v>0</v>
      </c>
      <c r="L399" s="493">
        <f>IF(L391&lt;0,0,L391*地域経済性分析・初期条件!$K$38)</f>
        <v>0</v>
      </c>
      <c r="M399" s="493">
        <f>IF(M391&lt;0,0,M391*地域経済性分析・初期条件!$K$38)</f>
        <v>0</v>
      </c>
      <c r="N399" s="493">
        <f>IF(N391&lt;0,0,N391*地域経済性分析・初期条件!$K$38)</f>
        <v>0</v>
      </c>
      <c r="O399" s="493">
        <f>IF(O391&lt;0,0,O391*地域経済性分析・初期条件!$K$38)</f>
        <v>0</v>
      </c>
      <c r="P399" s="493">
        <f>IF(P391&lt;0,0,P391*地域経済性分析・初期条件!$K$38)</f>
        <v>0</v>
      </c>
      <c r="Q399" s="493">
        <f>IF(Q391&lt;0,0,Q391*地域経済性分析・初期条件!$K$38)</f>
        <v>0</v>
      </c>
      <c r="R399" s="493">
        <f>IF(R391&lt;0,0,R391*地域経済性分析・初期条件!$K$38)</f>
        <v>0</v>
      </c>
      <c r="S399" s="493">
        <f>IF(S391&lt;0,0,S391*地域経済性分析・初期条件!$K$38)</f>
        <v>0</v>
      </c>
      <c r="T399" s="493">
        <f>IF(T391&lt;0,0,T391*地域経済性分析・初期条件!$K$38)</f>
        <v>0</v>
      </c>
      <c r="U399" s="493">
        <f>IF(U391&lt;0,0,U391*地域経済性分析・初期条件!$K$38)</f>
        <v>0</v>
      </c>
      <c r="V399" s="493">
        <f>IF(V391&lt;0,0,V391*地域経済性分析・初期条件!$K$38)</f>
        <v>0</v>
      </c>
      <c r="W399" s="493">
        <f>IF(W391&lt;0,0,W391*地域経済性分析・初期条件!$K$38)</f>
        <v>0</v>
      </c>
      <c r="X399" s="493">
        <f>IF(X391&lt;0,0,X391*地域経済性分析・初期条件!$K$38)</f>
        <v>0</v>
      </c>
      <c r="Y399" s="493">
        <f>IF(Y391&lt;0,0,Y391*地域経済性分析・初期条件!$K$38)</f>
        <v>0</v>
      </c>
      <c r="Z399" s="493">
        <f>IF(Z391&lt;0,0,Z391*地域経済性分析・初期条件!$K$38)</f>
        <v>0</v>
      </c>
      <c r="AA399" s="493">
        <f>IF(AA391&lt;0,0,AA391*地域経済性分析・初期条件!$K$38)</f>
        <v>0</v>
      </c>
      <c r="AB399" s="493">
        <f>IF(AB391&lt;0,0,AB391*地域経済性分析・初期条件!$K$38)</f>
        <v>0</v>
      </c>
      <c r="AC399" s="493">
        <f>IF(AC391&lt;0,0,AC391*地域経済性分析・初期条件!$K$38)</f>
        <v>0</v>
      </c>
      <c r="AD399" s="493">
        <f>IF(AD391&lt;0,0,AD391*地域経済性分析・初期条件!$K$38)</f>
        <v>0</v>
      </c>
      <c r="AE399" s="493">
        <f>IF(AE391&lt;0,0,AE391*地域経済性分析・初期条件!$K$38)</f>
        <v>0</v>
      </c>
      <c r="AF399" s="493">
        <f>IF(AF391&lt;0,0,AF391*地域経済性分析・初期条件!$K$38)</f>
        <v>0</v>
      </c>
      <c r="AG399" s="493">
        <f>IF(AG391&lt;0,0,AG391*地域経済性分析・初期条件!$K$38)</f>
        <v>0</v>
      </c>
      <c r="AH399" s="493">
        <f>IF(AH391&lt;0,0,AH391*地域経済性分析・初期条件!$K$38)</f>
        <v>0</v>
      </c>
      <c r="AI399" s="535">
        <f t="shared" si="385"/>
        <v>0</v>
      </c>
      <c r="AJ399" s="535">
        <f t="shared" si="386"/>
        <v>0</v>
      </c>
      <c r="AK399" s="497">
        <f t="shared" si="387"/>
        <v>0</v>
      </c>
    </row>
    <row r="400" spans="1:37" ht="11.5" x14ac:dyDescent="0.25">
      <c r="A400" s="533" t="str">
        <f>A390&amp;B400</f>
        <v>0従業員の可処分所得（二次以降）</v>
      </c>
      <c r="B400" s="425" t="s">
        <v>561</v>
      </c>
      <c r="C400" s="449" t="s">
        <v>33</v>
      </c>
      <c r="D400" s="493">
        <f>IF(D391&lt;0,0,D391*地域経済性分析・初期条件!$L$38)</f>
        <v>0</v>
      </c>
      <c r="E400" s="493">
        <f>IF(E391&lt;0,0,E391*地域経済性分析・初期条件!$L$38)</f>
        <v>0</v>
      </c>
      <c r="F400" s="493">
        <f>IF(F391&lt;0,0,F391*地域経済性分析・初期条件!$L$38)</f>
        <v>0</v>
      </c>
      <c r="G400" s="493">
        <f>IF(G391&lt;0,0,G391*地域経済性分析・初期条件!$L$38)</f>
        <v>0</v>
      </c>
      <c r="H400" s="493">
        <f>IF(H391&lt;0,0,H391*地域経済性分析・初期条件!$L$38)</f>
        <v>0</v>
      </c>
      <c r="I400" s="493">
        <f>IF(I391&lt;0,0,I391*地域経済性分析・初期条件!$L$38)</f>
        <v>0</v>
      </c>
      <c r="J400" s="493">
        <f>IF(J391&lt;0,0,J391*地域経済性分析・初期条件!$L$38)</f>
        <v>0</v>
      </c>
      <c r="K400" s="493">
        <f>IF(K391&lt;0,0,K391*地域経済性分析・初期条件!$L$38)</f>
        <v>0</v>
      </c>
      <c r="L400" s="493">
        <f>IF(L391&lt;0,0,L391*地域経済性分析・初期条件!$L$38)</f>
        <v>0</v>
      </c>
      <c r="M400" s="493">
        <f>IF(M391&lt;0,0,M391*地域経済性分析・初期条件!$L$38)</f>
        <v>0</v>
      </c>
      <c r="N400" s="493">
        <f>IF(N391&lt;0,0,N391*地域経済性分析・初期条件!$L$38)</f>
        <v>0</v>
      </c>
      <c r="O400" s="493">
        <f>IF(O391&lt;0,0,O391*地域経済性分析・初期条件!$L$38)</f>
        <v>0</v>
      </c>
      <c r="P400" s="493">
        <f>IF(P391&lt;0,0,P391*地域経済性分析・初期条件!$L$38)</f>
        <v>0</v>
      </c>
      <c r="Q400" s="493">
        <f>IF(Q391&lt;0,0,Q391*地域経済性分析・初期条件!$L$38)</f>
        <v>0</v>
      </c>
      <c r="R400" s="493">
        <f>IF(R391&lt;0,0,R391*地域経済性分析・初期条件!$L$38)</f>
        <v>0</v>
      </c>
      <c r="S400" s="493">
        <f>IF(S391&lt;0,0,S391*地域経済性分析・初期条件!$L$38)</f>
        <v>0</v>
      </c>
      <c r="T400" s="493">
        <f>IF(T391&lt;0,0,T391*地域経済性分析・初期条件!$L$38)</f>
        <v>0</v>
      </c>
      <c r="U400" s="493">
        <f>IF(U391&lt;0,0,U391*地域経済性分析・初期条件!$L$38)</f>
        <v>0</v>
      </c>
      <c r="V400" s="493">
        <f>IF(V391&lt;0,0,V391*地域経済性分析・初期条件!$L$38)</f>
        <v>0</v>
      </c>
      <c r="W400" s="493">
        <f>IF(W391&lt;0,0,W391*地域経済性分析・初期条件!$L$38)</f>
        <v>0</v>
      </c>
      <c r="X400" s="493">
        <f>IF(X391&lt;0,0,X391*地域経済性分析・初期条件!$L$38)</f>
        <v>0</v>
      </c>
      <c r="Y400" s="493">
        <f>IF(Y391&lt;0,0,Y391*地域経済性分析・初期条件!$L$38)</f>
        <v>0</v>
      </c>
      <c r="Z400" s="493">
        <f>IF(Z391&lt;0,0,Z391*地域経済性分析・初期条件!$L$38)</f>
        <v>0</v>
      </c>
      <c r="AA400" s="493">
        <f>IF(AA391&lt;0,0,AA391*地域経済性分析・初期条件!$L$38)</f>
        <v>0</v>
      </c>
      <c r="AB400" s="493">
        <f>IF(AB391&lt;0,0,AB391*地域経済性分析・初期条件!$L$38)</f>
        <v>0</v>
      </c>
      <c r="AC400" s="493">
        <f>IF(AC391&lt;0,0,AC391*地域経済性分析・初期条件!$L$38)</f>
        <v>0</v>
      </c>
      <c r="AD400" s="493">
        <f>IF(AD391&lt;0,0,AD391*地域経済性分析・初期条件!$L$38)</f>
        <v>0</v>
      </c>
      <c r="AE400" s="493">
        <f>IF(AE391&lt;0,0,AE391*地域経済性分析・初期条件!$L$38)</f>
        <v>0</v>
      </c>
      <c r="AF400" s="493">
        <f>IF(AF391&lt;0,0,AF391*地域経済性分析・初期条件!$L$38)</f>
        <v>0</v>
      </c>
      <c r="AG400" s="493">
        <f>IF(AG391&lt;0,0,AG391*地域経済性分析・初期条件!$L$38)</f>
        <v>0</v>
      </c>
      <c r="AH400" s="493">
        <f>IF(AH391&lt;0,0,AH391*地域経済性分析・初期条件!$L$38)</f>
        <v>0</v>
      </c>
      <c r="AI400" s="535">
        <f>SUM(D400:N400)</f>
        <v>0</v>
      </c>
      <c r="AJ400" s="535">
        <f>SUM(D400:X400)</f>
        <v>0</v>
      </c>
      <c r="AK400" s="497">
        <f>SUM(D400:AH400)</f>
        <v>0</v>
      </c>
    </row>
    <row r="401" spans="1:37" ht="11.5" x14ac:dyDescent="0.25">
      <c r="A401" s="533" t="str">
        <f>A390&amp;B401</f>
        <v>0企業の税引後利益（二次以降）</v>
      </c>
      <c r="B401" s="425" t="s">
        <v>562</v>
      </c>
      <c r="C401" s="449" t="s">
        <v>33</v>
      </c>
      <c r="D401" s="493">
        <f>IF(D391&lt;0,0,D391*地域経済性分析・初期条件!$M$38)</f>
        <v>0</v>
      </c>
      <c r="E401" s="493">
        <f>IF(E391&lt;0,0,E391*地域経済性分析・初期条件!$M$38)</f>
        <v>0</v>
      </c>
      <c r="F401" s="493">
        <f>IF(F391&lt;0,0,F391*地域経済性分析・初期条件!$M$38)</f>
        <v>0</v>
      </c>
      <c r="G401" s="493">
        <f>IF(G391&lt;0,0,G391*地域経済性分析・初期条件!$M$38)</f>
        <v>0</v>
      </c>
      <c r="H401" s="493">
        <f>IF(H391&lt;0,0,H391*地域経済性分析・初期条件!$M$38)</f>
        <v>0</v>
      </c>
      <c r="I401" s="493">
        <f>IF(I391&lt;0,0,I391*地域経済性分析・初期条件!$M$38)</f>
        <v>0</v>
      </c>
      <c r="J401" s="493">
        <f>IF(J391&lt;0,0,J391*地域経済性分析・初期条件!$M$38)</f>
        <v>0</v>
      </c>
      <c r="K401" s="493">
        <f>IF(K391&lt;0,0,K391*地域経済性分析・初期条件!$M$38)</f>
        <v>0</v>
      </c>
      <c r="L401" s="493">
        <f>IF(L391&lt;0,0,L391*地域経済性分析・初期条件!$M$38)</f>
        <v>0</v>
      </c>
      <c r="M401" s="493">
        <f>IF(M391&lt;0,0,M391*地域経済性分析・初期条件!$M$38)</f>
        <v>0</v>
      </c>
      <c r="N401" s="493">
        <f>IF(N391&lt;0,0,N391*地域経済性分析・初期条件!$M$38)</f>
        <v>0</v>
      </c>
      <c r="O401" s="493">
        <f>IF(O391&lt;0,0,O391*地域経済性分析・初期条件!$M$38)</f>
        <v>0</v>
      </c>
      <c r="P401" s="493">
        <f>IF(P391&lt;0,0,P391*地域経済性分析・初期条件!$M$38)</f>
        <v>0</v>
      </c>
      <c r="Q401" s="493">
        <f>IF(Q391&lt;0,0,Q391*地域経済性分析・初期条件!$M$38)</f>
        <v>0</v>
      </c>
      <c r="R401" s="493">
        <f>IF(R391&lt;0,0,R391*地域経済性分析・初期条件!$M$38)</f>
        <v>0</v>
      </c>
      <c r="S401" s="493">
        <f>IF(S391&lt;0,0,S391*地域経済性分析・初期条件!$M$38)</f>
        <v>0</v>
      </c>
      <c r="T401" s="493">
        <f>IF(T391&lt;0,0,T391*地域経済性分析・初期条件!$M$38)</f>
        <v>0</v>
      </c>
      <c r="U401" s="493">
        <f>IF(U391&lt;0,0,U391*地域経済性分析・初期条件!$M$38)</f>
        <v>0</v>
      </c>
      <c r="V401" s="493">
        <f>IF(V391&lt;0,0,V391*地域経済性分析・初期条件!$M$38)</f>
        <v>0</v>
      </c>
      <c r="W401" s="493">
        <f>IF(W391&lt;0,0,W391*地域経済性分析・初期条件!$M$38)</f>
        <v>0</v>
      </c>
      <c r="X401" s="493">
        <f>IF(X391&lt;0,0,X391*地域経済性分析・初期条件!$M$38)</f>
        <v>0</v>
      </c>
      <c r="Y401" s="493">
        <f>IF(Y391&lt;0,0,Y391*地域経済性分析・初期条件!$M$38)</f>
        <v>0</v>
      </c>
      <c r="Z401" s="493">
        <f>IF(Z391&lt;0,0,Z391*地域経済性分析・初期条件!$M$38)</f>
        <v>0</v>
      </c>
      <c r="AA401" s="493">
        <f>IF(AA391&lt;0,0,AA391*地域経済性分析・初期条件!$M$38)</f>
        <v>0</v>
      </c>
      <c r="AB401" s="493">
        <f>IF(AB391&lt;0,0,AB391*地域経済性分析・初期条件!$M$38)</f>
        <v>0</v>
      </c>
      <c r="AC401" s="493">
        <f>IF(AC391&lt;0,0,AC391*地域経済性分析・初期条件!$M$38)</f>
        <v>0</v>
      </c>
      <c r="AD401" s="493">
        <f>IF(AD391&lt;0,0,AD391*地域経済性分析・初期条件!$M$38)</f>
        <v>0</v>
      </c>
      <c r="AE401" s="493">
        <f>IF(AE391&lt;0,0,AE391*地域経済性分析・初期条件!$M$38)</f>
        <v>0</v>
      </c>
      <c r="AF401" s="493">
        <f>IF(AF391&lt;0,0,AF391*地域経済性分析・初期条件!$M$38)</f>
        <v>0</v>
      </c>
      <c r="AG401" s="493">
        <f>IF(AG391&lt;0,0,AG391*地域経済性分析・初期条件!$M$38)</f>
        <v>0</v>
      </c>
      <c r="AH401" s="493">
        <f>IF(AH391&lt;0,0,AH391*地域経済性分析・初期条件!$M$38)</f>
        <v>0</v>
      </c>
      <c r="AI401" s="535">
        <f>SUM(D401:N401)</f>
        <v>0</v>
      </c>
      <c r="AJ401" s="535">
        <f>SUM(D401:X401)</f>
        <v>0</v>
      </c>
      <c r="AK401" s="497">
        <f>SUM(D401:AH401)</f>
        <v>0</v>
      </c>
    </row>
    <row r="402" spans="1:37" ht="11.5" x14ac:dyDescent="0.25">
      <c r="A402" s="533" t="str">
        <f>A390&amp;B402</f>
        <v>0都道府県税収（二次以降）</v>
      </c>
      <c r="B402" s="425" t="s">
        <v>563</v>
      </c>
      <c r="C402" s="449" t="s">
        <v>33</v>
      </c>
      <c r="D402" s="493">
        <f>IF(D391&lt;0,0,D391*地域経済性分析・初期条件!$N$38)</f>
        <v>0</v>
      </c>
      <c r="E402" s="493">
        <f>IF(E391&lt;0,0,E391*地域経済性分析・初期条件!$N$38)</f>
        <v>0</v>
      </c>
      <c r="F402" s="493">
        <f>IF(F391&lt;0,0,F391*地域経済性分析・初期条件!$N$38)</f>
        <v>0</v>
      </c>
      <c r="G402" s="493">
        <f>IF(G391&lt;0,0,G391*地域経済性分析・初期条件!$N$38)</f>
        <v>0</v>
      </c>
      <c r="H402" s="493">
        <f>IF(H391&lt;0,0,H391*地域経済性分析・初期条件!$N$38)</f>
        <v>0</v>
      </c>
      <c r="I402" s="493">
        <f>IF(I391&lt;0,0,I391*地域経済性分析・初期条件!$N$38)</f>
        <v>0</v>
      </c>
      <c r="J402" s="493">
        <f>IF(J391&lt;0,0,J391*地域経済性分析・初期条件!$N$38)</f>
        <v>0</v>
      </c>
      <c r="K402" s="493">
        <f>IF(K391&lt;0,0,K391*地域経済性分析・初期条件!$N$38)</f>
        <v>0</v>
      </c>
      <c r="L402" s="493">
        <f>IF(L391&lt;0,0,L391*地域経済性分析・初期条件!$N$38)</f>
        <v>0</v>
      </c>
      <c r="M402" s="493">
        <f>IF(M391&lt;0,0,M391*地域経済性分析・初期条件!$N$38)</f>
        <v>0</v>
      </c>
      <c r="N402" s="493">
        <f>IF(N391&lt;0,0,N391*地域経済性分析・初期条件!$N$38)</f>
        <v>0</v>
      </c>
      <c r="O402" s="493">
        <f>IF(O391&lt;0,0,O391*地域経済性分析・初期条件!$N$38)</f>
        <v>0</v>
      </c>
      <c r="P402" s="493">
        <f>IF(P391&lt;0,0,P391*地域経済性分析・初期条件!$N$38)</f>
        <v>0</v>
      </c>
      <c r="Q402" s="493">
        <f>IF(Q391&lt;0,0,Q391*地域経済性分析・初期条件!$N$38)</f>
        <v>0</v>
      </c>
      <c r="R402" s="493">
        <f>IF(R391&lt;0,0,R391*地域経済性分析・初期条件!$N$38)</f>
        <v>0</v>
      </c>
      <c r="S402" s="493">
        <f>IF(S391&lt;0,0,S391*地域経済性分析・初期条件!$N$38)</f>
        <v>0</v>
      </c>
      <c r="T402" s="493">
        <f>IF(T391&lt;0,0,T391*地域経済性分析・初期条件!$N$38)</f>
        <v>0</v>
      </c>
      <c r="U402" s="493">
        <f>IF(U391&lt;0,0,U391*地域経済性分析・初期条件!$N$38)</f>
        <v>0</v>
      </c>
      <c r="V402" s="493">
        <f>IF(V391&lt;0,0,V391*地域経済性分析・初期条件!$N$38)</f>
        <v>0</v>
      </c>
      <c r="W402" s="493">
        <f>IF(W391&lt;0,0,W391*地域経済性分析・初期条件!$N$38)</f>
        <v>0</v>
      </c>
      <c r="X402" s="493">
        <f>IF(X391&lt;0,0,X391*地域経済性分析・初期条件!$N$38)</f>
        <v>0</v>
      </c>
      <c r="Y402" s="493">
        <f>IF(Y391&lt;0,0,Y391*地域経済性分析・初期条件!$N$38)</f>
        <v>0</v>
      </c>
      <c r="Z402" s="493">
        <f>IF(Z391&lt;0,0,Z391*地域経済性分析・初期条件!$N$38)</f>
        <v>0</v>
      </c>
      <c r="AA402" s="493">
        <f>IF(AA391&lt;0,0,AA391*地域経済性分析・初期条件!$N$38)</f>
        <v>0</v>
      </c>
      <c r="AB402" s="493">
        <f>IF(AB391&lt;0,0,AB391*地域経済性分析・初期条件!$N$38)</f>
        <v>0</v>
      </c>
      <c r="AC402" s="493">
        <f>IF(AC391&lt;0,0,AC391*地域経済性分析・初期条件!$N$38)</f>
        <v>0</v>
      </c>
      <c r="AD402" s="493">
        <f>IF(AD391&lt;0,0,AD391*地域経済性分析・初期条件!$N$38)</f>
        <v>0</v>
      </c>
      <c r="AE402" s="493">
        <f>IF(AE391&lt;0,0,AE391*地域経済性分析・初期条件!$N$38)</f>
        <v>0</v>
      </c>
      <c r="AF402" s="493">
        <f>IF(AF391&lt;0,0,AF391*地域経済性分析・初期条件!$N$38)</f>
        <v>0</v>
      </c>
      <c r="AG402" s="493">
        <f>IF(AG391&lt;0,0,AG391*地域経済性分析・初期条件!$N$38)</f>
        <v>0</v>
      </c>
      <c r="AH402" s="493">
        <f>IF(AH391&lt;0,0,AH391*地域経済性分析・初期条件!$N$38)</f>
        <v>0</v>
      </c>
      <c r="AI402" s="535">
        <f>SUM(D402:N402)</f>
        <v>0</v>
      </c>
      <c r="AJ402" s="535">
        <f>SUM(D402:X402)</f>
        <v>0</v>
      </c>
      <c r="AK402" s="497">
        <f>SUM(D402:AH402)</f>
        <v>0</v>
      </c>
    </row>
    <row r="403" spans="1:37" ht="11.5" x14ac:dyDescent="0.25">
      <c r="A403" s="533" t="str">
        <f>A390&amp;B403</f>
        <v>0市町村税収（二次以降）</v>
      </c>
      <c r="B403" s="425" t="s">
        <v>564</v>
      </c>
      <c r="C403" s="449" t="s">
        <v>33</v>
      </c>
      <c r="D403" s="493">
        <f>IF(D391&lt;0,0,D391*地域経済性分析・初期条件!$O$38)</f>
        <v>0</v>
      </c>
      <c r="E403" s="493">
        <f>IF(E391&lt;0,0,E391*地域経済性分析・初期条件!$O$38)</f>
        <v>0</v>
      </c>
      <c r="F403" s="493">
        <f>IF(F391&lt;0,0,F391*地域経済性分析・初期条件!$O$38)</f>
        <v>0</v>
      </c>
      <c r="G403" s="493">
        <f>IF(G391&lt;0,0,G391*地域経済性分析・初期条件!$O$38)</f>
        <v>0</v>
      </c>
      <c r="H403" s="493">
        <f>IF(H391&lt;0,0,H391*地域経済性分析・初期条件!$O$38)</f>
        <v>0</v>
      </c>
      <c r="I403" s="493">
        <f>IF(I391&lt;0,0,I391*地域経済性分析・初期条件!$O$38)</f>
        <v>0</v>
      </c>
      <c r="J403" s="493">
        <f>IF(J391&lt;0,0,J391*地域経済性分析・初期条件!$O$38)</f>
        <v>0</v>
      </c>
      <c r="K403" s="493">
        <f>IF(K391&lt;0,0,K391*地域経済性分析・初期条件!$O$38)</f>
        <v>0</v>
      </c>
      <c r="L403" s="493">
        <f>IF(L391&lt;0,0,L391*地域経済性分析・初期条件!$O$38)</f>
        <v>0</v>
      </c>
      <c r="M403" s="493">
        <f>IF(M391&lt;0,0,M391*地域経済性分析・初期条件!$O$38)</f>
        <v>0</v>
      </c>
      <c r="N403" s="493">
        <f>IF(N391&lt;0,0,N391*地域経済性分析・初期条件!$O$38)</f>
        <v>0</v>
      </c>
      <c r="O403" s="493">
        <f>IF(O391&lt;0,0,O391*地域経済性分析・初期条件!$O$38)</f>
        <v>0</v>
      </c>
      <c r="P403" s="493">
        <f>IF(P391&lt;0,0,P391*地域経済性分析・初期条件!$O$38)</f>
        <v>0</v>
      </c>
      <c r="Q403" s="493">
        <f>IF(Q391&lt;0,0,Q391*地域経済性分析・初期条件!$O$38)</f>
        <v>0</v>
      </c>
      <c r="R403" s="493">
        <f>IF(R391&lt;0,0,R391*地域経済性分析・初期条件!$O$38)</f>
        <v>0</v>
      </c>
      <c r="S403" s="493">
        <f>IF(S391&lt;0,0,S391*地域経済性分析・初期条件!$O$38)</f>
        <v>0</v>
      </c>
      <c r="T403" s="493">
        <f>IF(T391&lt;0,0,T391*地域経済性分析・初期条件!$O$38)</f>
        <v>0</v>
      </c>
      <c r="U403" s="493">
        <f>IF(U391&lt;0,0,U391*地域経済性分析・初期条件!$O$38)</f>
        <v>0</v>
      </c>
      <c r="V403" s="493">
        <f>IF(V391&lt;0,0,V391*地域経済性分析・初期条件!$O$38)</f>
        <v>0</v>
      </c>
      <c r="W403" s="493">
        <f>IF(W391&lt;0,0,W391*地域経済性分析・初期条件!$O$38)</f>
        <v>0</v>
      </c>
      <c r="X403" s="493">
        <f>IF(X391&lt;0,0,X391*地域経済性分析・初期条件!$O$38)</f>
        <v>0</v>
      </c>
      <c r="Y403" s="493">
        <f>IF(Y391&lt;0,0,Y391*地域経済性分析・初期条件!$O$38)</f>
        <v>0</v>
      </c>
      <c r="Z403" s="493">
        <f>IF(Z391&lt;0,0,Z391*地域経済性分析・初期条件!$O$38)</f>
        <v>0</v>
      </c>
      <c r="AA403" s="493">
        <f>IF(AA391&lt;0,0,AA391*地域経済性分析・初期条件!$O$38)</f>
        <v>0</v>
      </c>
      <c r="AB403" s="493">
        <f>IF(AB391&lt;0,0,AB391*地域経済性分析・初期条件!$O$38)</f>
        <v>0</v>
      </c>
      <c r="AC403" s="493">
        <f>IF(AC391&lt;0,0,AC391*地域経済性分析・初期条件!$O$38)</f>
        <v>0</v>
      </c>
      <c r="AD403" s="493">
        <f>IF(AD391&lt;0,0,AD391*地域経済性分析・初期条件!$O$38)</f>
        <v>0</v>
      </c>
      <c r="AE403" s="493">
        <f>IF(AE391&lt;0,0,AE391*地域経済性分析・初期条件!$O$38)</f>
        <v>0</v>
      </c>
      <c r="AF403" s="493">
        <f>IF(AF391&lt;0,0,AF391*地域経済性分析・初期条件!$O$38)</f>
        <v>0</v>
      </c>
      <c r="AG403" s="493">
        <f>IF(AG391&lt;0,0,AG391*地域経済性分析・初期条件!$O$38)</f>
        <v>0</v>
      </c>
      <c r="AH403" s="493">
        <f>IF(AH391&lt;0,0,AH391*地域経済性分析・初期条件!$O$38)</f>
        <v>0</v>
      </c>
      <c r="AI403" s="535">
        <f>SUM(D403:N403)</f>
        <v>0</v>
      </c>
      <c r="AJ403" s="535">
        <f>SUM(D403:X403)</f>
        <v>0</v>
      </c>
      <c r="AK403" s="497">
        <f>SUM(D403:AH403)</f>
        <v>0</v>
      </c>
    </row>
    <row r="404" spans="1:37" ht="11.5" x14ac:dyDescent="0.25">
      <c r="A404" s="488">
        <f>地域経済性分析・初期条件!$G$39</f>
        <v>0</v>
      </c>
      <c r="C404" s="449"/>
      <c r="D404" s="493"/>
      <c r="E404" s="493"/>
      <c r="F404" s="463"/>
      <c r="G404" s="463"/>
      <c r="H404" s="463"/>
      <c r="I404" s="463"/>
      <c r="J404" s="463"/>
      <c r="K404" s="463"/>
      <c r="L404" s="463"/>
      <c r="M404" s="463"/>
      <c r="N404" s="463"/>
      <c r="O404" s="463"/>
      <c r="P404" s="463"/>
      <c r="Q404" s="463"/>
      <c r="R404" s="463"/>
      <c r="S404" s="463"/>
      <c r="T404" s="463"/>
      <c r="U404" s="463"/>
      <c r="V404" s="463"/>
      <c r="W404" s="463"/>
      <c r="X404" s="463"/>
      <c r="Y404" s="463"/>
      <c r="Z404" s="463"/>
      <c r="AA404" s="463"/>
      <c r="AB404" s="463"/>
      <c r="AC404" s="463"/>
      <c r="AD404" s="463"/>
      <c r="AE404" s="463"/>
      <c r="AF404" s="463"/>
      <c r="AG404" s="463"/>
      <c r="AH404" s="463"/>
      <c r="AI404" s="535"/>
      <c r="AJ404" s="535"/>
      <c r="AK404" s="497"/>
    </row>
    <row r="405" spans="1:37" ht="11.5" x14ac:dyDescent="0.25">
      <c r="A405" s="533" t="str">
        <f>A404&amp;B405</f>
        <v>0売上（税別）</v>
      </c>
      <c r="B405" s="425" t="s">
        <v>1166</v>
      </c>
      <c r="C405" s="448" t="s">
        <v>33</v>
      </c>
      <c r="D405" s="493">
        <f>IF(D$375&lt;0,0,D$375*地域経済性分析・初期条件!$F$39)</f>
        <v>0</v>
      </c>
      <c r="E405" s="493">
        <f>IF(E$375&lt;0,0,E$375*地域経済性分析・初期条件!$F$39)</f>
        <v>0</v>
      </c>
      <c r="F405" s="493">
        <f>IF(F$375&lt;0,0,F$375*地域経済性分析・初期条件!$F$39)</f>
        <v>0</v>
      </c>
      <c r="G405" s="493">
        <f>IF(G$375&lt;0,0,G$375*地域経済性分析・初期条件!$F$39)</f>
        <v>0</v>
      </c>
      <c r="H405" s="493">
        <f>IF(H$375&lt;0,0,H$375*地域経済性分析・初期条件!$F$39)</f>
        <v>0</v>
      </c>
      <c r="I405" s="493">
        <f>IF(I$375&lt;0,0,I$375*地域経済性分析・初期条件!$F$39)</f>
        <v>0</v>
      </c>
      <c r="J405" s="493">
        <f>IF(J$375&lt;0,0,J$375*地域経済性分析・初期条件!$F$39)</f>
        <v>0</v>
      </c>
      <c r="K405" s="493">
        <f>IF(K$375&lt;0,0,K$375*地域経済性分析・初期条件!$F$39)</f>
        <v>0</v>
      </c>
      <c r="L405" s="493">
        <f>IF(L$375&lt;0,0,L$375*地域経済性分析・初期条件!$F$39)</f>
        <v>0</v>
      </c>
      <c r="M405" s="493">
        <f>IF(M$375&lt;0,0,M$375*地域経済性分析・初期条件!$F$39)</f>
        <v>0</v>
      </c>
      <c r="N405" s="493">
        <f>IF(N$375&lt;0,0,N$375*地域経済性分析・初期条件!$F$39)</f>
        <v>0</v>
      </c>
      <c r="O405" s="493">
        <f>IF(O$375&lt;0,0,O$375*地域経済性分析・初期条件!$F$39)</f>
        <v>0</v>
      </c>
      <c r="P405" s="493">
        <f>IF(P$375&lt;0,0,P$375*地域経済性分析・初期条件!$F$39)</f>
        <v>0</v>
      </c>
      <c r="Q405" s="493">
        <f>IF(Q$375&lt;0,0,Q$375*地域経済性分析・初期条件!$F$39)</f>
        <v>0</v>
      </c>
      <c r="R405" s="493">
        <f>IF(R$375&lt;0,0,R$375*地域経済性分析・初期条件!$F$39)</f>
        <v>0</v>
      </c>
      <c r="S405" s="493">
        <f>IF(S$375&lt;0,0,S$375*地域経済性分析・初期条件!$F$39)</f>
        <v>0</v>
      </c>
      <c r="T405" s="493">
        <f>IF(T$375&lt;0,0,T$375*地域経済性分析・初期条件!$F$39)</f>
        <v>0</v>
      </c>
      <c r="U405" s="493">
        <f>IF(U$375&lt;0,0,U$375*地域経済性分析・初期条件!$F$39)</f>
        <v>0</v>
      </c>
      <c r="V405" s="493">
        <f>IF(V$375&lt;0,0,V$375*地域経済性分析・初期条件!$F$39)</f>
        <v>0</v>
      </c>
      <c r="W405" s="493">
        <f>IF(W$375&lt;0,0,W$375*地域経済性分析・初期条件!$F$39)</f>
        <v>0</v>
      </c>
      <c r="X405" s="493">
        <f>IF(X$375&lt;0,0,X$375*地域経済性分析・初期条件!$F$39)</f>
        <v>0</v>
      </c>
      <c r="Y405" s="493">
        <f>IF(Y$375&lt;0,0,Y$375*地域経済性分析・初期条件!$F$39)</f>
        <v>0</v>
      </c>
      <c r="Z405" s="493">
        <f>IF(Z$375&lt;0,0,Z$375*地域経済性分析・初期条件!$F$39)</f>
        <v>0</v>
      </c>
      <c r="AA405" s="493">
        <f>IF(AA$375&lt;0,0,AA$375*地域経済性分析・初期条件!$F$39)</f>
        <v>0</v>
      </c>
      <c r="AB405" s="493">
        <f>IF(AB$375&lt;0,0,AB$375*地域経済性分析・初期条件!$F$39)</f>
        <v>0</v>
      </c>
      <c r="AC405" s="493">
        <f>IF(AC$375&lt;0,0,AC$375*地域経済性分析・初期条件!$F$39)</f>
        <v>0</v>
      </c>
      <c r="AD405" s="493">
        <f>IF(AD$375&lt;0,0,AD$375*地域経済性分析・初期条件!$F$39)</f>
        <v>0</v>
      </c>
      <c r="AE405" s="493">
        <f>IF(AE$375&lt;0,0,AE$375*地域経済性分析・初期条件!$F$39)</f>
        <v>0</v>
      </c>
      <c r="AF405" s="493">
        <f>IF(AF$375&lt;0,0,AF$375*地域経済性分析・初期条件!$F$39)</f>
        <v>0</v>
      </c>
      <c r="AG405" s="493">
        <f>IF(AG$375&lt;0,0,AG$375*地域経済性分析・初期条件!$F$39)</f>
        <v>0</v>
      </c>
      <c r="AH405" s="493">
        <f>IF(AH$375&lt;0,0,AH$375*地域経済性分析・初期条件!$F$39)</f>
        <v>0</v>
      </c>
      <c r="AI405" s="535">
        <f t="shared" ref="AI405:AI413" si="388">SUM(D405:N405)</f>
        <v>0</v>
      </c>
      <c r="AJ405" s="535">
        <f>SUM(D405:X405)</f>
        <v>0</v>
      </c>
      <c r="AK405" s="497">
        <f>SUM(D405:AH405)</f>
        <v>0</v>
      </c>
    </row>
    <row r="406" spans="1:37" ht="11.5" x14ac:dyDescent="0.25">
      <c r="A406" s="533" t="str">
        <f>A404&amp;B406</f>
        <v>0消費税（都道府県）</v>
      </c>
      <c r="B406" s="425" t="s">
        <v>270</v>
      </c>
      <c r="C406" s="448" t="s">
        <v>33</v>
      </c>
      <c r="D406" s="493">
        <f>IF(D405&lt;0,0,D405*波及効果シート!$D$72)</f>
        <v>0</v>
      </c>
      <c r="E406" s="493">
        <f>IF(E405&lt;0,0,E405*波及効果シート!$D$72)</f>
        <v>0</v>
      </c>
      <c r="F406" s="493">
        <f>IF(F405&lt;0,0,F405*波及効果シート!$D$72)</f>
        <v>0</v>
      </c>
      <c r="G406" s="493">
        <f>IF(G405&lt;0,0,G405*波及効果シート!$D$72)</f>
        <v>0</v>
      </c>
      <c r="H406" s="493">
        <f>IF(H405&lt;0,0,H405*波及効果シート!$D$72)</f>
        <v>0</v>
      </c>
      <c r="I406" s="493">
        <f>IF(I405&lt;0,0,I405*波及効果シート!$D$72)</f>
        <v>0</v>
      </c>
      <c r="J406" s="493">
        <f>IF(J405&lt;0,0,J405*波及効果シート!$D$72)</f>
        <v>0</v>
      </c>
      <c r="K406" s="493">
        <f>IF(K405&lt;0,0,K405*波及効果シート!$D$72)</f>
        <v>0</v>
      </c>
      <c r="L406" s="493">
        <f>IF(L405&lt;0,0,L405*波及効果シート!$D$72)</f>
        <v>0</v>
      </c>
      <c r="M406" s="493">
        <f>IF(M405&lt;0,0,M405*波及効果シート!$D$72)</f>
        <v>0</v>
      </c>
      <c r="N406" s="493">
        <f>IF(N405&lt;0,0,N405*波及効果シート!$D$72)</f>
        <v>0</v>
      </c>
      <c r="O406" s="493">
        <f>IF(O405&lt;0,0,O405*波及効果シート!$D$72)</f>
        <v>0</v>
      </c>
      <c r="P406" s="493">
        <f>IF(P405&lt;0,0,P405*波及効果シート!$D$72)</f>
        <v>0</v>
      </c>
      <c r="Q406" s="493">
        <f>IF(Q405&lt;0,0,Q405*波及効果シート!$D$72)</f>
        <v>0</v>
      </c>
      <c r="R406" s="493">
        <f>IF(R405&lt;0,0,R405*波及効果シート!$D$72)</f>
        <v>0</v>
      </c>
      <c r="S406" s="493">
        <f>IF(S405&lt;0,0,S405*波及効果シート!$D$72)</f>
        <v>0</v>
      </c>
      <c r="T406" s="493">
        <f>IF(T405&lt;0,0,T405*波及効果シート!$D$72)</f>
        <v>0</v>
      </c>
      <c r="U406" s="493">
        <f>IF(U405&lt;0,0,U405*波及効果シート!$D$72)</f>
        <v>0</v>
      </c>
      <c r="V406" s="493">
        <f>IF(V405&lt;0,0,V405*波及効果シート!$D$72)</f>
        <v>0</v>
      </c>
      <c r="W406" s="493">
        <f>IF(W405&lt;0,0,W405*波及効果シート!$D$72)</f>
        <v>0</v>
      </c>
      <c r="X406" s="493">
        <f>IF(X405&lt;0,0,X405*波及効果シート!$D$72)</f>
        <v>0</v>
      </c>
      <c r="Y406" s="493">
        <f>IF(Y405&lt;0,0,Y405*波及効果シート!$D$72)</f>
        <v>0</v>
      </c>
      <c r="Z406" s="493">
        <f>IF(Z405&lt;0,0,Z405*波及効果シート!$D$72)</f>
        <v>0</v>
      </c>
      <c r="AA406" s="493">
        <f>IF(AA405&lt;0,0,AA405*波及効果シート!$D$72)</f>
        <v>0</v>
      </c>
      <c r="AB406" s="493">
        <f>IF(AB405&lt;0,0,AB405*波及効果シート!$D$72)</f>
        <v>0</v>
      </c>
      <c r="AC406" s="493">
        <f>IF(AC405&lt;0,0,AC405*波及効果シート!$D$72)</f>
        <v>0</v>
      </c>
      <c r="AD406" s="493">
        <f>IF(AD405&lt;0,0,AD405*波及効果シート!$D$72)</f>
        <v>0</v>
      </c>
      <c r="AE406" s="493">
        <f>IF(AE405&lt;0,0,AE405*波及効果シート!$D$72)</f>
        <v>0</v>
      </c>
      <c r="AF406" s="493">
        <f>IF(AF405&lt;0,0,AF405*波及効果シート!$D$72)</f>
        <v>0</v>
      </c>
      <c r="AG406" s="493">
        <f>IF(AG405&lt;0,0,AG405*波及効果シート!$D$72)</f>
        <v>0</v>
      </c>
      <c r="AH406" s="493">
        <f>IF(AH405&lt;0,0,AH405*波及効果シート!$D$72)</f>
        <v>0</v>
      </c>
      <c r="AI406" s="535">
        <f t="shared" si="388"/>
        <v>0</v>
      </c>
      <c r="AJ406" s="535">
        <f t="shared" ref="AJ406:AJ413" si="389">SUM(D406:X406)</f>
        <v>0</v>
      </c>
      <c r="AK406" s="497">
        <f t="shared" ref="AK406:AK413" si="390">SUM(D406:AH406)</f>
        <v>0</v>
      </c>
    </row>
    <row r="407" spans="1:37" ht="11.5" x14ac:dyDescent="0.25">
      <c r="A407" s="533" t="str">
        <f>A404&amp;B407</f>
        <v>0消費税（市町村）</v>
      </c>
      <c r="B407" s="425" t="s">
        <v>1156</v>
      </c>
      <c r="C407" s="449" t="s">
        <v>33</v>
      </c>
      <c r="D407" s="493">
        <f>IF(D405&lt;0,0,D405*波及効果シート!$D$74)</f>
        <v>0</v>
      </c>
      <c r="E407" s="493">
        <f>IF(E405&lt;0,0,E405*波及効果シート!$D$74)</f>
        <v>0</v>
      </c>
      <c r="F407" s="493">
        <f>IF(F405&lt;0,0,F405*波及効果シート!$D$74)</f>
        <v>0</v>
      </c>
      <c r="G407" s="493">
        <f>IF(G405&lt;0,0,G405*波及効果シート!$D$74)</f>
        <v>0</v>
      </c>
      <c r="H407" s="493">
        <f>IF(H405&lt;0,0,H405*波及効果シート!$D$74)</f>
        <v>0</v>
      </c>
      <c r="I407" s="493">
        <f>IF(I405&lt;0,0,I405*波及効果シート!$D$74)</f>
        <v>0</v>
      </c>
      <c r="J407" s="493">
        <f>IF(J405&lt;0,0,J405*波及効果シート!$D$74)</f>
        <v>0</v>
      </c>
      <c r="K407" s="493">
        <f>IF(K405&lt;0,0,K405*波及効果シート!$D$74)</f>
        <v>0</v>
      </c>
      <c r="L407" s="493">
        <f>IF(L405&lt;0,0,L405*波及効果シート!$D$74)</f>
        <v>0</v>
      </c>
      <c r="M407" s="493">
        <f>IF(M405&lt;0,0,M405*波及効果シート!$D$74)</f>
        <v>0</v>
      </c>
      <c r="N407" s="493">
        <f>IF(N405&lt;0,0,N405*波及効果シート!$D$74)</f>
        <v>0</v>
      </c>
      <c r="O407" s="493">
        <f>IF(O405&lt;0,0,O405*波及効果シート!$D$74)</f>
        <v>0</v>
      </c>
      <c r="P407" s="493">
        <f>IF(P405&lt;0,0,P405*波及効果シート!$D$74)</f>
        <v>0</v>
      </c>
      <c r="Q407" s="493">
        <f>IF(Q405&lt;0,0,Q405*波及効果シート!$D$74)</f>
        <v>0</v>
      </c>
      <c r="R407" s="493">
        <f>IF(R405&lt;0,0,R405*波及効果シート!$D$74)</f>
        <v>0</v>
      </c>
      <c r="S407" s="493">
        <f>IF(S405&lt;0,0,S405*波及効果シート!$D$74)</f>
        <v>0</v>
      </c>
      <c r="T407" s="493">
        <f>IF(T405&lt;0,0,T405*波及効果シート!$D$74)</f>
        <v>0</v>
      </c>
      <c r="U407" s="493">
        <f>IF(U405&lt;0,0,U405*波及効果シート!$D$74)</f>
        <v>0</v>
      </c>
      <c r="V407" s="493">
        <f>IF(V405&lt;0,0,V405*波及効果シート!$D$74)</f>
        <v>0</v>
      </c>
      <c r="W407" s="493">
        <f>IF(W405&lt;0,0,W405*波及効果シート!$D$74)</f>
        <v>0</v>
      </c>
      <c r="X407" s="493">
        <f>IF(X405&lt;0,0,X405*波及効果シート!$D$74)</f>
        <v>0</v>
      </c>
      <c r="Y407" s="493">
        <f>IF(Y405&lt;0,0,Y405*波及効果シート!$D$74)</f>
        <v>0</v>
      </c>
      <c r="Z407" s="493">
        <f>IF(Z405&lt;0,0,Z405*波及効果シート!$D$74)</f>
        <v>0</v>
      </c>
      <c r="AA407" s="493">
        <f>IF(AA405&lt;0,0,AA405*波及効果シート!$D$74)</f>
        <v>0</v>
      </c>
      <c r="AB407" s="493">
        <f>IF(AB405&lt;0,0,AB405*波及効果シート!$D$74)</f>
        <v>0</v>
      </c>
      <c r="AC407" s="493">
        <f>IF(AC405&lt;0,0,AC405*波及効果シート!$D$74)</f>
        <v>0</v>
      </c>
      <c r="AD407" s="493">
        <f>IF(AD405&lt;0,0,AD405*波及効果シート!$D$74)</f>
        <v>0</v>
      </c>
      <c r="AE407" s="493">
        <f>IF(AE405&lt;0,0,AE405*波及効果シート!$D$74)</f>
        <v>0</v>
      </c>
      <c r="AF407" s="493">
        <f>IF(AF405&lt;0,0,AF405*波及効果シート!$D$74)</f>
        <v>0</v>
      </c>
      <c r="AG407" s="493">
        <f>IF(AG405&lt;0,0,AG405*波及効果シート!$D$74)</f>
        <v>0</v>
      </c>
      <c r="AH407" s="493">
        <f>IF(AH405&lt;0,0,AH405*波及効果シート!$D$74)</f>
        <v>0</v>
      </c>
      <c r="AI407" s="535">
        <f t="shared" si="388"/>
        <v>0</v>
      </c>
      <c r="AJ407" s="535">
        <f t="shared" si="389"/>
        <v>0</v>
      </c>
      <c r="AK407" s="497">
        <f t="shared" si="390"/>
        <v>0</v>
      </c>
    </row>
    <row r="408" spans="1:37" ht="11.5" x14ac:dyDescent="0.25">
      <c r="A408" s="533" t="str">
        <f>A404&amp;B408</f>
        <v>0所得税（国税）</v>
      </c>
      <c r="B408" s="425" t="s">
        <v>577</v>
      </c>
      <c r="C408" s="449" t="s">
        <v>33</v>
      </c>
      <c r="D408" s="493">
        <f>IF(D405&lt;0,0,D405*地域経済性分析・初期条件!$P$39)</f>
        <v>0</v>
      </c>
      <c r="E408" s="493">
        <f>IF(E405&lt;0,0,E405*地域経済性分析・初期条件!$P$39)</f>
        <v>0</v>
      </c>
      <c r="F408" s="493">
        <f>IF(F405&lt;0,0,F405*地域経済性分析・初期条件!$P$39)</f>
        <v>0</v>
      </c>
      <c r="G408" s="493">
        <f>IF(G405&lt;0,0,G405*地域経済性分析・初期条件!$P$39)</f>
        <v>0</v>
      </c>
      <c r="H408" s="493">
        <f>IF(H405&lt;0,0,H405*地域経済性分析・初期条件!$P$39)</f>
        <v>0</v>
      </c>
      <c r="I408" s="493">
        <f>IF(I405&lt;0,0,I405*地域経済性分析・初期条件!$P$39)</f>
        <v>0</v>
      </c>
      <c r="J408" s="493">
        <f>IF(J405&lt;0,0,J405*地域経済性分析・初期条件!$P$39)</f>
        <v>0</v>
      </c>
      <c r="K408" s="493">
        <f>IF(K405&lt;0,0,K405*地域経済性分析・初期条件!$P$39)</f>
        <v>0</v>
      </c>
      <c r="L408" s="493">
        <f>IF(L405&lt;0,0,L405*地域経済性分析・初期条件!$P$39)</f>
        <v>0</v>
      </c>
      <c r="M408" s="493">
        <f>IF(M405&lt;0,0,M405*地域経済性分析・初期条件!$P$39)</f>
        <v>0</v>
      </c>
      <c r="N408" s="493">
        <f>IF(N405&lt;0,0,N405*地域経済性分析・初期条件!$P$39)</f>
        <v>0</v>
      </c>
      <c r="O408" s="493">
        <f>IF(O405&lt;0,0,O405*地域経済性分析・初期条件!$P$39)</f>
        <v>0</v>
      </c>
      <c r="P408" s="493">
        <f>IF(P405&lt;0,0,P405*地域経済性分析・初期条件!$P$39)</f>
        <v>0</v>
      </c>
      <c r="Q408" s="493">
        <f>IF(Q405&lt;0,0,Q405*地域経済性分析・初期条件!$P$39)</f>
        <v>0</v>
      </c>
      <c r="R408" s="493">
        <f>IF(R405&lt;0,0,R405*地域経済性分析・初期条件!$P$39)</f>
        <v>0</v>
      </c>
      <c r="S408" s="493">
        <f>IF(S405&lt;0,0,S405*地域経済性分析・初期条件!$P$39)</f>
        <v>0</v>
      </c>
      <c r="T408" s="493">
        <f>IF(T405&lt;0,0,T405*地域経済性分析・初期条件!$P$39)</f>
        <v>0</v>
      </c>
      <c r="U408" s="493">
        <f>IF(U405&lt;0,0,U405*地域経済性分析・初期条件!$P$39)</f>
        <v>0</v>
      </c>
      <c r="V408" s="493">
        <f>IF(V405&lt;0,0,V405*地域経済性分析・初期条件!$P$39)</f>
        <v>0</v>
      </c>
      <c r="W408" s="493">
        <f>IF(W405&lt;0,0,W405*地域経済性分析・初期条件!$P$39)</f>
        <v>0</v>
      </c>
      <c r="X408" s="493">
        <f>IF(X405&lt;0,0,X405*地域経済性分析・初期条件!$P$39)</f>
        <v>0</v>
      </c>
      <c r="Y408" s="493">
        <f>IF(Y405&lt;0,0,Y405*地域経済性分析・初期条件!$P$39)</f>
        <v>0</v>
      </c>
      <c r="Z408" s="493">
        <f>IF(Z405&lt;0,0,Z405*地域経済性分析・初期条件!$P$39)</f>
        <v>0</v>
      </c>
      <c r="AA408" s="493">
        <f>IF(AA405&lt;0,0,AA405*地域経済性分析・初期条件!$P$39)</f>
        <v>0</v>
      </c>
      <c r="AB408" s="493">
        <f>IF(AB405&lt;0,0,AB405*地域経済性分析・初期条件!$P$39)</f>
        <v>0</v>
      </c>
      <c r="AC408" s="493">
        <f>IF(AC405&lt;0,0,AC405*地域経済性分析・初期条件!$P$39)</f>
        <v>0</v>
      </c>
      <c r="AD408" s="493">
        <f>IF(AD405&lt;0,0,AD405*地域経済性分析・初期条件!$P$39)</f>
        <v>0</v>
      </c>
      <c r="AE408" s="493">
        <f>IF(AE405&lt;0,0,AE405*地域経済性分析・初期条件!$P$39)</f>
        <v>0</v>
      </c>
      <c r="AF408" s="493">
        <f>IF(AF405&lt;0,0,AF405*地域経済性分析・初期条件!$P$39)</f>
        <v>0</v>
      </c>
      <c r="AG408" s="493">
        <f>IF(AG405&lt;0,0,AG405*地域経済性分析・初期条件!$P$39)</f>
        <v>0</v>
      </c>
      <c r="AH408" s="493">
        <f>IF(AH405&lt;0,0,AH405*地域経済性分析・初期条件!$P$39)</f>
        <v>0</v>
      </c>
      <c r="AI408" s="535">
        <f t="shared" si="388"/>
        <v>0</v>
      </c>
      <c r="AJ408" s="535">
        <f t="shared" si="389"/>
        <v>0</v>
      </c>
      <c r="AK408" s="497">
        <f t="shared" si="390"/>
        <v>0</v>
      </c>
    </row>
    <row r="409" spans="1:37" ht="11.5" x14ac:dyDescent="0.25">
      <c r="A409" s="533" t="str">
        <f>A404&amp;B409</f>
        <v>0法人税（国税）</v>
      </c>
      <c r="B409" s="425" t="s">
        <v>576</v>
      </c>
      <c r="C409" s="449" t="s">
        <v>33</v>
      </c>
      <c r="D409" s="493">
        <f>IF(D405&lt;0,0,D405*地域経済性分析・初期条件!$Q$39)</f>
        <v>0</v>
      </c>
      <c r="E409" s="493">
        <f>IF(E405&lt;0,0,E405*地域経済性分析・初期条件!$Q$39)</f>
        <v>0</v>
      </c>
      <c r="F409" s="493">
        <f>IF(F405&lt;0,0,F405*地域経済性分析・初期条件!$Q$39)</f>
        <v>0</v>
      </c>
      <c r="G409" s="493">
        <f>IF(G405&lt;0,0,G405*地域経済性分析・初期条件!$Q$39)</f>
        <v>0</v>
      </c>
      <c r="H409" s="493">
        <f>IF(H405&lt;0,0,H405*地域経済性分析・初期条件!$Q$39)</f>
        <v>0</v>
      </c>
      <c r="I409" s="493">
        <f>IF(I405&lt;0,0,I405*地域経済性分析・初期条件!$Q$39)</f>
        <v>0</v>
      </c>
      <c r="J409" s="493">
        <f>IF(J405&lt;0,0,J405*地域経済性分析・初期条件!$Q$39)</f>
        <v>0</v>
      </c>
      <c r="K409" s="493">
        <f>IF(K405&lt;0,0,K405*地域経済性分析・初期条件!$Q$39)</f>
        <v>0</v>
      </c>
      <c r="L409" s="493">
        <f>IF(L405&lt;0,0,L405*地域経済性分析・初期条件!$Q$39)</f>
        <v>0</v>
      </c>
      <c r="M409" s="493">
        <f>IF(M405&lt;0,0,M405*地域経済性分析・初期条件!$Q$39)</f>
        <v>0</v>
      </c>
      <c r="N409" s="493">
        <f>IF(N405&lt;0,0,N405*地域経済性分析・初期条件!$Q$39)</f>
        <v>0</v>
      </c>
      <c r="O409" s="493">
        <f>IF(O405&lt;0,0,O405*地域経済性分析・初期条件!$Q$39)</f>
        <v>0</v>
      </c>
      <c r="P409" s="493">
        <f>IF(P405&lt;0,0,P405*地域経済性分析・初期条件!$Q$39)</f>
        <v>0</v>
      </c>
      <c r="Q409" s="493">
        <f>IF(Q405&lt;0,0,Q405*地域経済性分析・初期条件!$Q$39)</f>
        <v>0</v>
      </c>
      <c r="R409" s="493">
        <f>IF(R405&lt;0,0,R405*地域経済性分析・初期条件!$Q$39)</f>
        <v>0</v>
      </c>
      <c r="S409" s="493">
        <f>IF(S405&lt;0,0,S405*地域経済性分析・初期条件!$Q$39)</f>
        <v>0</v>
      </c>
      <c r="T409" s="493">
        <f>IF(T405&lt;0,0,T405*地域経済性分析・初期条件!$Q$39)</f>
        <v>0</v>
      </c>
      <c r="U409" s="493">
        <f>IF(U405&lt;0,0,U405*地域経済性分析・初期条件!$Q$39)</f>
        <v>0</v>
      </c>
      <c r="V409" s="493">
        <f>IF(V405&lt;0,0,V405*地域経済性分析・初期条件!$Q$39)</f>
        <v>0</v>
      </c>
      <c r="W409" s="493">
        <f>IF(W405&lt;0,0,W405*地域経済性分析・初期条件!$Q$39)</f>
        <v>0</v>
      </c>
      <c r="X409" s="493">
        <f>IF(X405&lt;0,0,X405*地域経済性分析・初期条件!$Q$39)</f>
        <v>0</v>
      </c>
      <c r="Y409" s="493">
        <f>IF(Y405&lt;0,0,Y405*地域経済性分析・初期条件!$Q$39)</f>
        <v>0</v>
      </c>
      <c r="Z409" s="493">
        <f>IF(Z405&lt;0,0,Z405*地域経済性分析・初期条件!$Q$39)</f>
        <v>0</v>
      </c>
      <c r="AA409" s="493">
        <f>IF(AA405&lt;0,0,AA405*地域経済性分析・初期条件!$Q$39)</f>
        <v>0</v>
      </c>
      <c r="AB409" s="493">
        <f>IF(AB405&lt;0,0,AB405*地域経済性分析・初期条件!$Q$39)</f>
        <v>0</v>
      </c>
      <c r="AC409" s="493">
        <f>IF(AC405&lt;0,0,AC405*地域経済性分析・初期条件!$Q$39)</f>
        <v>0</v>
      </c>
      <c r="AD409" s="493">
        <f>IF(AD405&lt;0,0,AD405*地域経済性分析・初期条件!$Q$39)</f>
        <v>0</v>
      </c>
      <c r="AE409" s="493">
        <f>IF(AE405&lt;0,0,AE405*地域経済性分析・初期条件!$Q$39)</f>
        <v>0</v>
      </c>
      <c r="AF409" s="493">
        <f>IF(AF405&lt;0,0,AF405*地域経済性分析・初期条件!$Q$39)</f>
        <v>0</v>
      </c>
      <c r="AG409" s="493">
        <f>IF(AG405&lt;0,0,AG405*地域経済性分析・初期条件!$Q$39)</f>
        <v>0</v>
      </c>
      <c r="AH409" s="493">
        <f>IF(AH405&lt;0,0,AH405*地域経済性分析・初期条件!$Q$39)</f>
        <v>0</v>
      </c>
      <c r="AI409" s="535">
        <f t="shared" si="388"/>
        <v>0</v>
      </c>
      <c r="AJ409" s="535">
        <f t="shared" si="389"/>
        <v>0</v>
      </c>
      <c r="AK409" s="497">
        <f t="shared" si="390"/>
        <v>0</v>
      </c>
    </row>
    <row r="410" spans="1:37" ht="11.5" x14ac:dyDescent="0.25">
      <c r="A410" s="533" t="str">
        <f>A404&amp;B410</f>
        <v>0従業員の可処分所得（一次）</v>
      </c>
      <c r="B410" s="425" t="s">
        <v>556</v>
      </c>
      <c r="C410" s="448" t="s">
        <v>33</v>
      </c>
      <c r="D410" s="493">
        <f>IF(D405&lt;0,0,D405*地域経済性分析・初期条件!$H$39)</f>
        <v>0</v>
      </c>
      <c r="E410" s="493">
        <f>IF(E405&lt;0,0,E405*地域経済性分析・初期条件!$H$39)</f>
        <v>0</v>
      </c>
      <c r="F410" s="463">
        <f>IF(F405&lt;0,0,F405*地域経済性分析・初期条件!$H$39)</f>
        <v>0</v>
      </c>
      <c r="G410" s="463">
        <f>IF(G405&lt;0,0,G405*地域経済性分析・初期条件!$H$39)</f>
        <v>0</v>
      </c>
      <c r="H410" s="463">
        <f>IF(H405&lt;0,0,H405*地域経済性分析・初期条件!$H$39)</f>
        <v>0</v>
      </c>
      <c r="I410" s="463">
        <f>IF(I405&lt;0,0,I405*地域経済性分析・初期条件!$H$39)</f>
        <v>0</v>
      </c>
      <c r="J410" s="463">
        <f>IF(J405&lt;0,0,J405*地域経済性分析・初期条件!$H$39)</f>
        <v>0</v>
      </c>
      <c r="K410" s="463">
        <f>IF(K405&lt;0,0,K405*地域経済性分析・初期条件!$H$39)</f>
        <v>0</v>
      </c>
      <c r="L410" s="463">
        <f>IF(L405&lt;0,0,L405*地域経済性分析・初期条件!$H$39)</f>
        <v>0</v>
      </c>
      <c r="M410" s="463">
        <f>IF(M405&lt;0,0,M405*地域経済性分析・初期条件!$H$39)</f>
        <v>0</v>
      </c>
      <c r="N410" s="463">
        <f>IF(N405&lt;0,0,N405*地域経済性分析・初期条件!$H$39)</f>
        <v>0</v>
      </c>
      <c r="O410" s="463">
        <f>IF(O405&lt;0,0,O405*地域経済性分析・初期条件!$H$39)</f>
        <v>0</v>
      </c>
      <c r="P410" s="463">
        <f>IF(P405&lt;0,0,P405*地域経済性分析・初期条件!$H$39)</f>
        <v>0</v>
      </c>
      <c r="Q410" s="463">
        <f>IF(Q405&lt;0,0,Q405*地域経済性分析・初期条件!$H$39)</f>
        <v>0</v>
      </c>
      <c r="R410" s="463">
        <f>IF(R405&lt;0,0,R405*地域経済性分析・初期条件!$H$39)</f>
        <v>0</v>
      </c>
      <c r="S410" s="463">
        <f>IF(S405&lt;0,0,S405*地域経済性分析・初期条件!$H$39)</f>
        <v>0</v>
      </c>
      <c r="T410" s="463">
        <f>IF(T405&lt;0,0,T405*地域経済性分析・初期条件!$H$39)</f>
        <v>0</v>
      </c>
      <c r="U410" s="463">
        <f>IF(U405&lt;0,0,U405*地域経済性分析・初期条件!$H$39)</f>
        <v>0</v>
      </c>
      <c r="V410" s="463">
        <f>IF(V405&lt;0,0,V405*地域経済性分析・初期条件!$H$39)</f>
        <v>0</v>
      </c>
      <c r="W410" s="463">
        <f>IF(W405&lt;0,0,W405*地域経済性分析・初期条件!$H$39)</f>
        <v>0</v>
      </c>
      <c r="X410" s="463">
        <f>IF(X405&lt;0,0,X405*地域経済性分析・初期条件!$H$39)</f>
        <v>0</v>
      </c>
      <c r="Y410" s="463">
        <f>IF(Y405&lt;0,0,Y405*地域経済性分析・初期条件!$H$39)</f>
        <v>0</v>
      </c>
      <c r="Z410" s="463">
        <f>IF(Z405&lt;0,0,Z405*地域経済性分析・初期条件!$H$39)</f>
        <v>0</v>
      </c>
      <c r="AA410" s="463">
        <f>IF(AA405&lt;0,0,AA405*地域経済性分析・初期条件!$H$39)</f>
        <v>0</v>
      </c>
      <c r="AB410" s="463">
        <f>IF(AB405&lt;0,0,AB405*地域経済性分析・初期条件!$H$39)</f>
        <v>0</v>
      </c>
      <c r="AC410" s="463">
        <f>IF(AC405&lt;0,0,AC405*地域経済性分析・初期条件!$H$39)</f>
        <v>0</v>
      </c>
      <c r="AD410" s="463">
        <f>IF(AD405&lt;0,0,AD405*地域経済性分析・初期条件!$H$39)</f>
        <v>0</v>
      </c>
      <c r="AE410" s="463">
        <f>IF(AE405&lt;0,0,AE405*地域経済性分析・初期条件!$H$39)</f>
        <v>0</v>
      </c>
      <c r="AF410" s="463">
        <f>IF(AF405&lt;0,0,AF405*地域経済性分析・初期条件!$H$39)</f>
        <v>0</v>
      </c>
      <c r="AG410" s="463">
        <f>IF(AG405&lt;0,0,AG405*地域経済性分析・初期条件!$H$39)</f>
        <v>0</v>
      </c>
      <c r="AH410" s="463">
        <f>IF(AH405&lt;0,0,AH405*地域経済性分析・初期条件!$H$39)</f>
        <v>0</v>
      </c>
      <c r="AI410" s="535">
        <f t="shared" si="388"/>
        <v>0</v>
      </c>
      <c r="AJ410" s="535">
        <f t="shared" si="389"/>
        <v>0</v>
      </c>
      <c r="AK410" s="497">
        <f t="shared" si="390"/>
        <v>0</v>
      </c>
    </row>
    <row r="411" spans="1:37" ht="11.5" x14ac:dyDescent="0.25">
      <c r="A411" s="533" t="str">
        <f>A404&amp;B411</f>
        <v>0企業の税引後利益（一次）</v>
      </c>
      <c r="B411" s="425" t="s">
        <v>557</v>
      </c>
      <c r="C411" s="448" t="s">
        <v>33</v>
      </c>
      <c r="D411" s="493">
        <f>IF(D405&lt;0,0,D405*地域経済性分析・初期条件!$I$39)</f>
        <v>0</v>
      </c>
      <c r="E411" s="493">
        <f>IF(E405&lt;0,0,E405*地域経済性分析・初期条件!$I$39)</f>
        <v>0</v>
      </c>
      <c r="F411" s="463">
        <f>IF(F405&lt;0,0,F405*地域経済性分析・初期条件!$I$39)</f>
        <v>0</v>
      </c>
      <c r="G411" s="463">
        <f>IF(G405&lt;0,0,G405*地域経済性分析・初期条件!$I$39)</f>
        <v>0</v>
      </c>
      <c r="H411" s="463">
        <f>IF(H405&lt;0,0,H405*地域経済性分析・初期条件!$I$39)</f>
        <v>0</v>
      </c>
      <c r="I411" s="463">
        <f>IF(I405&lt;0,0,I405*地域経済性分析・初期条件!$I$39)</f>
        <v>0</v>
      </c>
      <c r="J411" s="463">
        <f>IF(J405&lt;0,0,J405*地域経済性分析・初期条件!$I$39)</f>
        <v>0</v>
      </c>
      <c r="K411" s="463">
        <f>IF(K405&lt;0,0,K405*地域経済性分析・初期条件!$I$39)</f>
        <v>0</v>
      </c>
      <c r="L411" s="463">
        <f>IF(L405&lt;0,0,L405*地域経済性分析・初期条件!$I$39)</f>
        <v>0</v>
      </c>
      <c r="M411" s="463">
        <f>IF(M405&lt;0,0,M405*地域経済性分析・初期条件!$I$39)</f>
        <v>0</v>
      </c>
      <c r="N411" s="463">
        <f>IF(N405&lt;0,0,N405*地域経済性分析・初期条件!$I$39)</f>
        <v>0</v>
      </c>
      <c r="O411" s="463">
        <f>IF(O405&lt;0,0,O405*地域経済性分析・初期条件!$I$39)</f>
        <v>0</v>
      </c>
      <c r="P411" s="463">
        <f>IF(P405&lt;0,0,P405*地域経済性分析・初期条件!$I$39)</f>
        <v>0</v>
      </c>
      <c r="Q411" s="463">
        <f>IF(Q405&lt;0,0,Q405*地域経済性分析・初期条件!$I$39)</f>
        <v>0</v>
      </c>
      <c r="R411" s="463">
        <f>IF(R405&lt;0,0,R405*地域経済性分析・初期条件!$I$39)</f>
        <v>0</v>
      </c>
      <c r="S411" s="463">
        <f>IF(S405&lt;0,0,S405*地域経済性分析・初期条件!$I$39)</f>
        <v>0</v>
      </c>
      <c r="T411" s="463">
        <f>IF(T405&lt;0,0,T405*地域経済性分析・初期条件!$I$39)</f>
        <v>0</v>
      </c>
      <c r="U411" s="463">
        <f>IF(U405&lt;0,0,U405*地域経済性分析・初期条件!$I$39)</f>
        <v>0</v>
      </c>
      <c r="V411" s="463">
        <f>IF(V405&lt;0,0,V405*地域経済性分析・初期条件!$I$39)</f>
        <v>0</v>
      </c>
      <c r="W411" s="463">
        <f>IF(W405&lt;0,0,W405*地域経済性分析・初期条件!$I$39)</f>
        <v>0</v>
      </c>
      <c r="X411" s="463">
        <f>IF(X405&lt;0,0,X405*地域経済性分析・初期条件!$I$39)</f>
        <v>0</v>
      </c>
      <c r="Y411" s="463">
        <f>IF(Y405&lt;0,0,Y405*地域経済性分析・初期条件!$I$39)</f>
        <v>0</v>
      </c>
      <c r="Z411" s="463">
        <f>IF(Z405&lt;0,0,Z405*地域経済性分析・初期条件!$I$39)</f>
        <v>0</v>
      </c>
      <c r="AA411" s="463">
        <f>IF(AA405&lt;0,0,AA405*地域経済性分析・初期条件!$I$39)</f>
        <v>0</v>
      </c>
      <c r="AB411" s="463">
        <f>IF(AB405&lt;0,0,AB405*地域経済性分析・初期条件!$I$39)</f>
        <v>0</v>
      </c>
      <c r="AC411" s="463">
        <f>IF(AC405&lt;0,0,AC405*地域経済性分析・初期条件!$I$39)</f>
        <v>0</v>
      </c>
      <c r="AD411" s="463">
        <f>IF(AD405&lt;0,0,AD405*地域経済性分析・初期条件!$I$39)</f>
        <v>0</v>
      </c>
      <c r="AE411" s="463">
        <f>IF(AE405&lt;0,0,AE405*地域経済性分析・初期条件!$I$39)</f>
        <v>0</v>
      </c>
      <c r="AF411" s="463">
        <f>IF(AF405&lt;0,0,AF405*地域経済性分析・初期条件!$I$39)</f>
        <v>0</v>
      </c>
      <c r="AG411" s="463">
        <f>IF(AG405&lt;0,0,AG405*地域経済性分析・初期条件!$I$39)</f>
        <v>0</v>
      </c>
      <c r="AH411" s="463">
        <f>IF(AH405&lt;0,0,AH405*地域経済性分析・初期条件!$I$39)</f>
        <v>0</v>
      </c>
      <c r="AI411" s="535">
        <f t="shared" si="388"/>
        <v>0</v>
      </c>
      <c r="AJ411" s="535">
        <f t="shared" si="389"/>
        <v>0</v>
      </c>
      <c r="AK411" s="497">
        <f t="shared" si="390"/>
        <v>0</v>
      </c>
    </row>
    <row r="412" spans="1:37" ht="11.5" x14ac:dyDescent="0.25">
      <c r="A412" s="533" t="str">
        <f>A404&amp;B412</f>
        <v>0都道府県税収（一次）</v>
      </c>
      <c r="B412" s="425" t="s">
        <v>558</v>
      </c>
      <c r="C412" s="448" t="s">
        <v>33</v>
      </c>
      <c r="D412" s="493">
        <f>IF(D405&lt;0,0,D405*地域経済性分析・初期条件!$J$39)</f>
        <v>0</v>
      </c>
      <c r="E412" s="493">
        <f>IF(E405&lt;0,0,E405*地域経済性分析・初期条件!$J$39)</f>
        <v>0</v>
      </c>
      <c r="F412" s="463">
        <f>IF(F405&lt;0,0,F405*地域経済性分析・初期条件!$J$39)</f>
        <v>0</v>
      </c>
      <c r="G412" s="463">
        <f>IF(G405&lt;0,0,G405*地域経済性分析・初期条件!$J$39)</f>
        <v>0</v>
      </c>
      <c r="H412" s="463">
        <f>IF(H405&lt;0,0,H405*地域経済性分析・初期条件!$J$39)</f>
        <v>0</v>
      </c>
      <c r="I412" s="463">
        <f>IF(I405&lt;0,0,I405*地域経済性分析・初期条件!$J$39)</f>
        <v>0</v>
      </c>
      <c r="J412" s="463">
        <f>IF(J405&lt;0,0,J405*地域経済性分析・初期条件!$J$39)</f>
        <v>0</v>
      </c>
      <c r="K412" s="463">
        <f>IF(K405&lt;0,0,K405*地域経済性分析・初期条件!$J$39)</f>
        <v>0</v>
      </c>
      <c r="L412" s="463">
        <f>IF(L405&lt;0,0,L405*地域経済性分析・初期条件!$J$39)</f>
        <v>0</v>
      </c>
      <c r="M412" s="463">
        <f>IF(M405&lt;0,0,M405*地域経済性分析・初期条件!$J$39)</f>
        <v>0</v>
      </c>
      <c r="N412" s="463">
        <f>IF(N405&lt;0,0,N405*地域経済性分析・初期条件!$J$39)</f>
        <v>0</v>
      </c>
      <c r="O412" s="463">
        <f>IF(O405&lt;0,0,O405*地域経済性分析・初期条件!$J$39)</f>
        <v>0</v>
      </c>
      <c r="P412" s="463">
        <f>IF(P405&lt;0,0,P405*地域経済性分析・初期条件!$J$39)</f>
        <v>0</v>
      </c>
      <c r="Q412" s="463">
        <f>IF(Q405&lt;0,0,Q405*地域経済性分析・初期条件!$J$39)</f>
        <v>0</v>
      </c>
      <c r="R412" s="463">
        <f>IF(R405&lt;0,0,R405*地域経済性分析・初期条件!$J$39)</f>
        <v>0</v>
      </c>
      <c r="S412" s="463">
        <f>IF(S405&lt;0,0,S405*地域経済性分析・初期条件!$J$39)</f>
        <v>0</v>
      </c>
      <c r="T412" s="463">
        <f>IF(T405&lt;0,0,T405*地域経済性分析・初期条件!$J$39)</f>
        <v>0</v>
      </c>
      <c r="U412" s="463">
        <f>IF(U405&lt;0,0,U405*地域経済性分析・初期条件!$J$39)</f>
        <v>0</v>
      </c>
      <c r="V412" s="463">
        <f>IF(V405&lt;0,0,V405*地域経済性分析・初期条件!$J$39)</f>
        <v>0</v>
      </c>
      <c r="W412" s="463">
        <f>IF(W405&lt;0,0,W405*地域経済性分析・初期条件!$J$39)</f>
        <v>0</v>
      </c>
      <c r="X412" s="463">
        <f>IF(X405&lt;0,0,X405*地域経済性分析・初期条件!$J$39)</f>
        <v>0</v>
      </c>
      <c r="Y412" s="463">
        <f>IF(Y405&lt;0,0,Y405*地域経済性分析・初期条件!$J$39)</f>
        <v>0</v>
      </c>
      <c r="Z412" s="463">
        <f>IF(Z405&lt;0,0,Z405*地域経済性分析・初期条件!$J$39)</f>
        <v>0</v>
      </c>
      <c r="AA412" s="463">
        <f>IF(AA405&lt;0,0,AA405*地域経済性分析・初期条件!$J$39)</f>
        <v>0</v>
      </c>
      <c r="AB412" s="463">
        <f>IF(AB405&lt;0,0,AB405*地域経済性分析・初期条件!$J$39)</f>
        <v>0</v>
      </c>
      <c r="AC412" s="463">
        <f>IF(AC405&lt;0,0,AC405*地域経済性分析・初期条件!$J$39)</f>
        <v>0</v>
      </c>
      <c r="AD412" s="463">
        <f>IF(AD405&lt;0,0,AD405*地域経済性分析・初期条件!$J$39)</f>
        <v>0</v>
      </c>
      <c r="AE412" s="463">
        <f>IF(AE405&lt;0,0,AE405*地域経済性分析・初期条件!$J$39)</f>
        <v>0</v>
      </c>
      <c r="AF412" s="463">
        <f>IF(AF405&lt;0,0,AF405*地域経済性分析・初期条件!$J$39)</f>
        <v>0</v>
      </c>
      <c r="AG412" s="463">
        <f>IF(AG405&lt;0,0,AG405*地域経済性分析・初期条件!$J$39)</f>
        <v>0</v>
      </c>
      <c r="AH412" s="463">
        <f>IF(AH405&lt;0,0,AH405*地域経済性分析・初期条件!$J$39)</f>
        <v>0</v>
      </c>
      <c r="AI412" s="535">
        <f t="shared" si="388"/>
        <v>0</v>
      </c>
      <c r="AJ412" s="535">
        <f t="shared" si="389"/>
        <v>0</v>
      </c>
      <c r="AK412" s="497">
        <f t="shared" si="390"/>
        <v>0</v>
      </c>
    </row>
    <row r="413" spans="1:37" ht="11.5" x14ac:dyDescent="0.25">
      <c r="A413" s="533" t="str">
        <f>A404&amp;B413</f>
        <v>0市町村税収（一次）</v>
      </c>
      <c r="B413" s="425" t="s">
        <v>559</v>
      </c>
      <c r="C413" s="449" t="s">
        <v>33</v>
      </c>
      <c r="D413" s="493">
        <f>IF(D405&lt;0,0,D405*地域経済性分析・初期条件!$K$39)</f>
        <v>0</v>
      </c>
      <c r="E413" s="463">
        <f>IF(E405&lt;0,0,E405*地域経済性分析・初期条件!$K$39)</f>
        <v>0</v>
      </c>
      <c r="F413" s="463">
        <f>IF(F405&lt;0,0,F405*地域経済性分析・初期条件!$K$39)</f>
        <v>0</v>
      </c>
      <c r="G413" s="463">
        <f>IF(G405&lt;0,0,G405*地域経済性分析・初期条件!$K$39)</f>
        <v>0</v>
      </c>
      <c r="H413" s="463">
        <f>IF(H405&lt;0,0,H405*地域経済性分析・初期条件!$K$39)</f>
        <v>0</v>
      </c>
      <c r="I413" s="463">
        <f>IF(I405&lt;0,0,I405*地域経済性分析・初期条件!$K$39)</f>
        <v>0</v>
      </c>
      <c r="J413" s="463">
        <f>IF(J405&lt;0,0,J405*地域経済性分析・初期条件!$K$39)</f>
        <v>0</v>
      </c>
      <c r="K413" s="463">
        <f>IF(K405&lt;0,0,K405*地域経済性分析・初期条件!$K$39)</f>
        <v>0</v>
      </c>
      <c r="L413" s="463">
        <f>IF(L405&lt;0,0,L405*地域経済性分析・初期条件!$K$39)</f>
        <v>0</v>
      </c>
      <c r="M413" s="463">
        <f>IF(M405&lt;0,0,M405*地域経済性分析・初期条件!$K$39)</f>
        <v>0</v>
      </c>
      <c r="N413" s="463">
        <f>IF(N405&lt;0,0,N405*地域経済性分析・初期条件!$K$39)</f>
        <v>0</v>
      </c>
      <c r="O413" s="463">
        <f>IF(O405&lt;0,0,O405*地域経済性分析・初期条件!$K$39)</f>
        <v>0</v>
      </c>
      <c r="P413" s="463">
        <f>IF(P405&lt;0,0,P405*地域経済性分析・初期条件!$K$39)</f>
        <v>0</v>
      </c>
      <c r="Q413" s="463">
        <f>IF(Q405&lt;0,0,Q405*地域経済性分析・初期条件!$K$39)</f>
        <v>0</v>
      </c>
      <c r="R413" s="463">
        <f>IF(R405&lt;0,0,R405*地域経済性分析・初期条件!$K$39)</f>
        <v>0</v>
      </c>
      <c r="S413" s="463">
        <f>IF(S405&lt;0,0,S405*地域経済性分析・初期条件!$K$39)</f>
        <v>0</v>
      </c>
      <c r="T413" s="463">
        <f>IF(T405&lt;0,0,T405*地域経済性分析・初期条件!$K$39)</f>
        <v>0</v>
      </c>
      <c r="U413" s="463">
        <f>IF(U405&lt;0,0,U405*地域経済性分析・初期条件!$K$39)</f>
        <v>0</v>
      </c>
      <c r="V413" s="463">
        <f>IF(V405&lt;0,0,V405*地域経済性分析・初期条件!$K$39)</f>
        <v>0</v>
      </c>
      <c r="W413" s="463">
        <f>IF(W405&lt;0,0,W405*地域経済性分析・初期条件!$K$39)</f>
        <v>0</v>
      </c>
      <c r="X413" s="463">
        <f>IF(X405&lt;0,0,X405*地域経済性分析・初期条件!$K$39)</f>
        <v>0</v>
      </c>
      <c r="Y413" s="463">
        <f>IF(Y405&lt;0,0,Y405*地域経済性分析・初期条件!$K$39)</f>
        <v>0</v>
      </c>
      <c r="Z413" s="463">
        <f>IF(Z405&lt;0,0,Z405*地域経済性分析・初期条件!$K$39)</f>
        <v>0</v>
      </c>
      <c r="AA413" s="463">
        <f>IF(AA405&lt;0,0,AA405*地域経済性分析・初期条件!$K$39)</f>
        <v>0</v>
      </c>
      <c r="AB413" s="463">
        <f>IF(AB405&lt;0,0,AB405*地域経済性分析・初期条件!$K$39)</f>
        <v>0</v>
      </c>
      <c r="AC413" s="463">
        <f>IF(AC405&lt;0,0,AC405*地域経済性分析・初期条件!$K$39)</f>
        <v>0</v>
      </c>
      <c r="AD413" s="463">
        <f>IF(AD405&lt;0,0,AD405*地域経済性分析・初期条件!$K$39)</f>
        <v>0</v>
      </c>
      <c r="AE413" s="463">
        <f>IF(AE405&lt;0,0,AE405*地域経済性分析・初期条件!$K$39)</f>
        <v>0</v>
      </c>
      <c r="AF413" s="463">
        <f>IF(AF405&lt;0,0,AF405*地域経済性分析・初期条件!$K$39)</f>
        <v>0</v>
      </c>
      <c r="AG413" s="463">
        <f>IF(AG405&lt;0,0,AG405*地域経済性分析・初期条件!$K$39)</f>
        <v>0</v>
      </c>
      <c r="AH413" s="463">
        <f>IF(AH405&lt;0,0,AH405*地域経済性分析・初期条件!$K$39)</f>
        <v>0</v>
      </c>
      <c r="AI413" s="535">
        <f t="shared" si="388"/>
        <v>0</v>
      </c>
      <c r="AJ413" s="535">
        <f t="shared" si="389"/>
        <v>0</v>
      </c>
      <c r="AK413" s="497">
        <f t="shared" si="390"/>
        <v>0</v>
      </c>
    </row>
    <row r="414" spans="1:37" ht="11.5" x14ac:dyDescent="0.25">
      <c r="A414" s="533" t="str">
        <f>A404&amp;B414</f>
        <v>0従業員の可処分所得（二次以降）</v>
      </c>
      <c r="B414" s="425" t="s">
        <v>561</v>
      </c>
      <c r="C414" s="449" t="s">
        <v>33</v>
      </c>
      <c r="D414" s="493">
        <f>IF(D405&lt;0,0,D405*地域経済性分析・初期条件!$L$39)</f>
        <v>0</v>
      </c>
      <c r="E414" s="493">
        <f>IF(E405&lt;0,0,E405*地域経済性分析・初期条件!$L$39)</f>
        <v>0</v>
      </c>
      <c r="F414" s="493">
        <f>IF(F405&lt;0,0,F405*地域経済性分析・初期条件!$L$39)</f>
        <v>0</v>
      </c>
      <c r="G414" s="493">
        <f>IF(G405&lt;0,0,G405*地域経済性分析・初期条件!$L$39)</f>
        <v>0</v>
      </c>
      <c r="H414" s="493">
        <f>IF(H405&lt;0,0,H405*地域経済性分析・初期条件!$L$39)</f>
        <v>0</v>
      </c>
      <c r="I414" s="493">
        <f>IF(I405&lt;0,0,I405*地域経済性分析・初期条件!$L$39)</f>
        <v>0</v>
      </c>
      <c r="J414" s="493">
        <f>IF(J405&lt;0,0,J405*地域経済性分析・初期条件!$L$39)</f>
        <v>0</v>
      </c>
      <c r="K414" s="493">
        <f>IF(K405&lt;0,0,K405*地域経済性分析・初期条件!$L$39)</f>
        <v>0</v>
      </c>
      <c r="L414" s="493">
        <f>IF(L405&lt;0,0,L405*地域経済性分析・初期条件!$L$39)</f>
        <v>0</v>
      </c>
      <c r="M414" s="493">
        <f>IF(M405&lt;0,0,M405*地域経済性分析・初期条件!$L$39)</f>
        <v>0</v>
      </c>
      <c r="N414" s="493">
        <f>IF(N405&lt;0,0,N405*地域経済性分析・初期条件!$L$39)</f>
        <v>0</v>
      </c>
      <c r="O414" s="493">
        <f>IF(O405&lt;0,0,O405*地域経済性分析・初期条件!$L$39)</f>
        <v>0</v>
      </c>
      <c r="P414" s="493">
        <f>IF(P405&lt;0,0,P405*地域経済性分析・初期条件!$L$39)</f>
        <v>0</v>
      </c>
      <c r="Q414" s="493">
        <f>IF(Q405&lt;0,0,Q405*地域経済性分析・初期条件!$L$39)</f>
        <v>0</v>
      </c>
      <c r="R414" s="493">
        <f>IF(R405&lt;0,0,R405*地域経済性分析・初期条件!$L$39)</f>
        <v>0</v>
      </c>
      <c r="S414" s="493">
        <f>IF(S405&lt;0,0,S405*地域経済性分析・初期条件!$L$39)</f>
        <v>0</v>
      </c>
      <c r="T414" s="493">
        <f>IF(T405&lt;0,0,T405*地域経済性分析・初期条件!$L$39)</f>
        <v>0</v>
      </c>
      <c r="U414" s="493">
        <f>IF(U405&lt;0,0,U405*地域経済性分析・初期条件!$L$39)</f>
        <v>0</v>
      </c>
      <c r="V414" s="493">
        <f>IF(V405&lt;0,0,V405*地域経済性分析・初期条件!$L$39)</f>
        <v>0</v>
      </c>
      <c r="W414" s="493">
        <f>IF(W405&lt;0,0,W405*地域経済性分析・初期条件!$L$39)</f>
        <v>0</v>
      </c>
      <c r="X414" s="493">
        <f>IF(X405&lt;0,0,X405*地域経済性分析・初期条件!$L$39)</f>
        <v>0</v>
      </c>
      <c r="Y414" s="493">
        <f>IF(Y405&lt;0,0,Y405*地域経済性分析・初期条件!$L$39)</f>
        <v>0</v>
      </c>
      <c r="Z414" s="493">
        <f>IF(Z405&lt;0,0,Z405*地域経済性分析・初期条件!$L$39)</f>
        <v>0</v>
      </c>
      <c r="AA414" s="493">
        <f>IF(AA405&lt;0,0,AA405*地域経済性分析・初期条件!$L$39)</f>
        <v>0</v>
      </c>
      <c r="AB414" s="493">
        <f>IF(AB405&lt;0,0,AB405*地域経済性分析・初期条件!$L$39)</f>
        <v>0</v>
      </c>
      <c r="AC414" s="493">
        <f>IF(AC405&lt;0,0,AC405*地域経済性分析・初期条件!$L$39)</f>
        <v>0</v>
      </c>
      <c r="AD414" s="493">
        <f>IF(AD405&lt;0,0,AD405*地域経済性分析・初期条件!$L$39)</f>
        <v>0</v>
      </c>
      <c r="AE414" s="493">
        <f>IF(AE405&lt;0,0,AE405*地域経済性分析・初期条件!$L$39)</f>
        <v>0</v>
      </c>
      <c r="AF414" s="493">
        <f>IF(AF405&lt;0,0,AF405*地域経済性分析・初期条件!$L$39)</f>
        <v>0</v>
      </c>
      <c r="AG414" s="493">
        <f>IF(AG405&lt;0,0,AG405*地域経済性分析・初期条件!$L$39)</f>
        <v>0</v>
      </c>
      <c r="AH414" s="493">
        <f>IF(AH405&lt;0,0,AH405*地域経済性分析・初期条件!$L$39)</f>
        <v>0</v>
      </c>
      <c r="AI414" s="535">
        <f>SUM(D414:N414)</f>
        <v>0</v>
      </c>
      <c r="AJ414" s="535">
        <f>SUM(D414:X414)</f>
        <v>0</v>
      </c>
      <c r="AK414" s="497">
        <f>SUM(D414:AH414)</f>
        <v>0</v>
      </c>
    </row>
    <row r="415" spans="1:37" ht="11.5" x14ac:dyDescent="0.25">
      <c r="A415" s="533" t="str">
        <f>A404&amp;B415</f>
        <v>0企業の税引後利益（二次以降）</v>
      </c>
      <c r="B415" s="425" t="s">
        <v>562</v>
      </c>
      <c r="C415" s="449" t="s">
        <v>33</v>
      </c>
      <c r="D415" s="493">
        <f>IF(D405&lt;0,0,D405*地域経済性分析・初期条件!$M$39)</f>
        <v>0</v>
      </c>
      <c r="E415" s="493">
        <f>IF(E405&lt;0,0,E405*地域経済性分析・初期条件!$M$39)</f>
        <v>0</v>
      </c>
      <c r="F415" s="493">
        <f>IF(F405&lt;0,0,F405*地域経済性分析・初期条件!$M$39)</f>
        <v>0</v>
      </c>
      <c r="G415" s="493">
        <f>IF(G405&lt;0,0,G405*地域経済性分析・初期条件!$M$39)</f>
        <v>0</v>
      </c>
      <c r="H415" s="493">
        <f>IF(H405&lt;0,0,H405*地域経済性分析・初期条件!$M$39)</f>
        <v>0</v>
      </c>
      <c r="I415" s="493">
        <f>IF(I405&lt;0,0,I405*地域経済性分析・初期条件!$M$39)</f>
        <v>0</v>
      </c>
      <c r="J415" s="493">
        <f>IF(J405&lt;0,0,J405*地域経済性分析・初期条件!$M$39)</f>
        <v>0</v>
      </c>
      <c r="K415" s="493">
        <f>IF(K405&lt;0,0,K405*地域経済性分析・初期条件!$M$39)</f>
        <v>0</v>
      </c>
      <c r="L415" s="493">
        <f>IF(L405&lt;0,0,L405*地域経済性分析・初期条件!$M$39)</f>
        <v>0</v>
      </c>
      <c r="M415" s="493">
        <f>IF(M405&lt;0,0,M405*地域経済性分析・初期条件!$M$39)</f>
        <v>0</v>
      </c>
      <c r="N415" s="493">
        <f>IF(N405&lt;0,0,N405*地域経済性分析・初期条件!$M$39)</f>
        <v>0</v>
      </c>
      <c r="O415" s="493">
        <f>IF(O405&lt;0,0,O405*地域経済性分析・初期条件!$M$39)</f>
        <v>0</v>
      </c>
      <c r="P415" s="493">
        <f>IF(P405&lt;0,0,P405*地域経済性分析・初期条件!$M$39)</f>
        <v>0</v>
      </c>
      <c r="Q415" s="493">
        <f>IF(Q405&lt;0,0,Q405*地域経済性分析・初期条件!$M$39)</f>
        <v>0</v>
      </c>
      <c r="R415" s="493">
        <f>IF(R405&lt;0,0,R405*地域経済性分析・初期条件!$M$39)</f>
        <v>0</v>
      </c>
      <c r="S415" s="493">
        <f>IF(S405&lt;0,0,S405*地域経済性分析・初期条件!$M$39)</f>
        <v>0</v>
      </c>
      <c r="T415" s="493">
        <f>IF(T405&lt;0,0,T405*地域経済性分析・初期条件!$M$39)</f>
        <v>0</v>
      </c>
      <c r="U415" s="493">
        <f>IF(U405&lt;0,0,U405*地域経済性分析・初期条件!$M$39)</f>
        <v>0</v>
      </c>
      <c r="V415" s="493">
        <f>IF(V405&lt;0,0,V405*地域経済性分析・初期条件!$M$39)</f>
        <v>0</v>
      </c>
      <c r="W415" s="493">
        <f>IF(W405&lt;0,0,W405*地域経済性分析・初期条件!$M$39)</f>
        <v>0</v>
      </c>
      <c r="X415" s="493">
        <f>IF(X405&lt;0,0,X405*地域経済性分析・初期条件!$M$39)</f>
        <v>0</v>
      </c>
      <c r="Y415" s="493">
        <f>IF(Y405&lt;0,0,Y405*地域経済性分析・初期条件!$M$39)</f>
        <v>0</v>
      </c>
      <c r="Z415" s="493">
        <f>IF(Z405&lt;0,0,Z405*地域経済性分析・初期条件!$M$39)</f>
        <v>0</v>
      </c>
      <c r="AA415" s="493">
        <f>IF(AA405&lt;0,0,AA405*地域経済性分析・初期条件!$M$39)</f>
        <v>0</v>
      </c>
      <c r="AB415" s="493">
        <f>IF(AB405&lt;0,0,AB405*地域経済性分析・初期条件!$M$39)</f>
        <v>0</v>
      </c>
      <c r="AC415" s="493">
        <f>IF(AC405&lt;0,0,AC405*地域経済性分析・初期条件!$M$39)</f>
        <v>0</v>
      </c>
      <c r="AD415" s="493">
        <f>IF(AD405&lt;0,0,AD405*地域経済性分析・初期条件!$M$39)</f>
        <v>0</v>
      </c>
      <c r="AE415" s="493">
        <f>IF(AE405&lt;0,0,AE405*地域経済性分析・初期条件!$M$39)</f>
        <v>0</v>
      </c>
      <c r="AF415" s="493">
        <f>IF(AF405&lt;0,0,AF405*地域経済性分析・初期条件!$M$39)</f>
        <v>0</v>
      </c>
      <c r="AG415" s="493">
        <f>IF(AG405&lt;0,0,AG405*地域経済性分析・初期条件!$M$39)</f>
        <v>0</v>
      </c>
      <c r="AH415" s="493">
        <f>IF(AH405&lt;0,0,AH405*地域経済性分析・初期条件!$M$39)</f>
        <v>0</v>
      </c>
      <c r="AI415" s="535">
        <f>SUM(D415:N415)</f>
        <v>0</v>
      </c>
      <c r="AJ415" s="535">
        <f>SUM(D415:X415)</f>
        <v>0</v>
      </c>
      <c r="AK415" s="497">
        <f>SUM(D415:AH415)</f>
        <v>0</v>
      </c>
    </row>
    <row r="416" spans="1:37" ht="11.5" x14ac:dyDescent="0.25">
      <c r="A416" s="533" t="str">
        <f>A404&amp;B416</f>
        <v>0都道府県税収（二次以降）</v>
      </c>
      <c r="B416" s="425" t="s">
        <v>563</v>
      </c>
      <c r="C416" s="449" t="s">
        <v>33</v>
      </c>
      <c r="D416" s="493">
        <f>IF(D405&lt;0,0,D405*地域経済性分析・初期条件!$N$39)</f>
        <v>0</v>
      </c>
      <c r="E416" s="493">
        <f>IF(E405&lt;0,0,E405*地域経済性分析・初期条件!$N$39)</f>
        <v>0</v>
      </c>
      <c r="F416" s="493">
        <f>IF(F405&lt;0,0,F405*地域経済性分析・初期条件!$N$39)</f>
        <v>0</v>
      </c>
      <c r="G416" s="493">
        <f>IF(G405&lt;0,0,G405*地域経済性分析・初期条件!$N$39)</f>
        <v>0</v>
      </c>
      <c r="H416" s="493">
        <f>IF(H405&lt;0,0,H405*地域経済性分析・初期条件!$N$39)</f>
        <v>0</v>
      </c>
      <c r="I416" s="493">
        <f>IF(I405&lt;0,0,I405*地域経済性分析・初期条件!$N$39)</f>
        <v>0</v>
      </c>
      <c r="J416" s="493">
        <f>IF(J405&lt;0,0,J405*地域経済性分析・初期条件!$N$39)</f>
        <v>0</v>
      </c>
      <c r="K416" s="493">
        <f>IF(K405&lt;0,0,K405*地域経済性分析・初期条件!$N$39)</f>
        <v>0</v>
      </c>
      <c r="L416" s="493">
        <f>IF(L405&lt;0,0,L405*地域経済性分析・初期条件!$N$39)</f>
        <v>0</v>
      </c>
      <c r="M416" s="493">
        <f>IF(M405&lt;0,0,M405*地域経済性分析・初期条件!$N$39)</f>
        <v>0</v>
      </c>
      <c r="N416" s="493">
        <f>IF(N405&lt;0,0,N405*地域経済性分析・初期条件!$N$39)</f>
        <v>0</v>
      </c>
      <c r="O416" s="493">
        <f>IF(O405&lt;0,0,O405*地域経済性分析・初期条件!$N$39)</f>
        <v>0</v>
      </c>
      <c r="P416" s="493">
        <f>IF(P405&lt;0,0,P405*地域経済性分析・初期条件!$N$39)</f>
        <v>0</v>
      </c>
      <c r="Q416" s="493">
        <f>IF(Q405&lt;0,0,Q405*地域経済性分析・初期条件!$N$39)</f>
        <v>0</v>
      </c>
      <c r="R416" s="493">
        <f>IF(R405&lt;0,0,R405*地域経済性分析・初期条件!$N$39)</f>
        <v>0</v>
      </c>
      <c r="S416" s="493">
        <f>IF(S405&lt;0,0,S405*地域経済性分析・初期条件!$N$39)</f>
        <v>0</v>
      </c>
      <c r="T416" s="493">
        <f>IF(T405&lt;0,0,T405*地域経済性分析・初期条件!$N$39)</f>
        <v>0</v>
      </c>
      <c r="U416" s="493">
        <f>IF(U405&lt;0,0,U405*地域経済性分析・初期条件!$N$39)</f>
        <v>0</v>
      </c>
      <c r="V416" s="493">
        <f>IF(V405&lt;0,0,V405*地域経済性分析・初期条件!$N$39)</f>
        <v>0</v>
      </c>
      <c r="W416" s="493">
        <f>IF(W405&lt;0,0,W405*地域経済性分析・初期条件!$N$39)</f>
        <v>0</v>
      </c>
      <c r="X416" s="493">
        <f>IF(X405&lt;0,0,X405*地域経済性分析・初期条件!$N$39)</f>
        <v>0</v>
      </c>
      <c r="Y416" s="493">
        <f>IF(Y405&lt;0,0,Y405*地域経済性分析・初期条件!$N$39)</f>
        <v>0</v>
      </c>
      <c r="Z416" s="493">
        <f>IF(Z405&lt;0,0,Z405*地域経済性分析・初期条件!$N$39)</f>
        <v>0</v>
      </c>
      <c r="AA416" s="493">
        <f>IF(AA405&lt;0,0,AA405*地域経済性分析・初期条件!$N$39)</f>
        <v>0</v>
      </c>
      <c r="AB416" s="493">
        <f>IF(AB405&lt;0,0,AB405*地域経済性分析・初期条件!$N$39)</f>
        <v>0</v>
      </c>
      <c r="AC416" s="493">
        <f>IF(AC405&lt;0,0,AC405*地域経済性分析・初期条件!$N$39)</f>
        <v>0</v>
      </c>
      <c r="AD416" s="493">
        <f>IF(AD405&lt;0,0,AD405*地域経済性分析・初期条件!$N$39)</f>
        <v>0</v>
      </c>
      <c r="AE416" s="493">
        <f>IF(AE405&lt;0,0,AE405*地域経済性分析・初期条件!$N$39)</f>
        <v>0</v>
      </c>
      <c r="AF416" s="493">
        <f>IF(AF405&lt;0,0,AF405*地域経済性分析・初期条件!$N$39)</f>
        <v>0</v>
      </c>
      <c r="AG416" s="493">
        <f>IF(AG405&lt;0,0,AG405*地域経済性分析・初期条件!$N$39)</f>
        <v>0</v>
      </c>
      <c r="AH416" s="493">
        <f>IF(AH405&lt;0,0,AH405*地域経済性分析・初期条件!$N$39)</f>
        <v>0</v>
      </c>
      <c r="AI416" s="535">
        <f>SUM(D416:N416)</f>
        <v>0</v>
      </c>
      <c r="AJ416" s="535">
        <f>SUM(D416:X416)</f>
        <v>0</v>
      </c>
      <c r="AK416" s="497">
        <f>SUM(D416:AH416)</f>
        <v>0</v>
      </c>
    </row>
    <row r="417" spans="1:37" ht="12" thickBot="1" x14ac:dyDescent="0.3">
      <c r="A417" s="684" t="str">
        <f>A404&amp;B417</f>
        <v>0市町村税収（二次以降）</v>
      </c>
      <c r="B417" s="685" t="s">
        <v>564</v>
      </c>
      <c r="C417" s="686" t="s">
        <v>33</v>
      </c>
      <c r="D417" s="687">
        <f>IF(D405&lt;0,0,D405*地域経済性分析・初期条件!$O$39)</f>
        <v>0</v>
      </c>
      <c r="E417" s="687">
        <f>IF(E405&lt;0,0,E405*地域経済性分析・初期条件!$O$39)</f>
        <v>0</v>
      </c>
      <c r="F417" s="687">
        <f>IF(F405&lt;0,0,F405*地域経済性分析・初期条件!$O$39)</f>
        <v>0</v>
      </c>
      <c r="G417" s="687">
        <f>IF(G405&lt;0,0,G405*地域経済性分析・初期条件!$O$39)</f>
        <v>0</v>
      </c>
      <c r="H417" s="687">
        <f>IF(H405&lt;0,0,H405*地域経済性分析・初期条件!$O$39)</f>
        <v>0</v>
      </c>
      <c r="I417" s="687">
        <f>IF(I405&lt;0,0,I405*地域経済性分析・初期条件!$O$39)</f>
        <v>0</v>
      </c>
      <c r="J417" s="687">
        <f>IF(J405&lt;0,0,J405*地域経済性分析・初期条件!$O$39)</f>
        <v>0</v>
      </c>
      <c r="K417" s="687">
        <f>IF(K405&lt;0,0,K405*地域経済性分析・初期条件!$O$39)</f>
        <v>0</v>
      </c>
      <c r="L417" s="687">
        <f>IF(L405&lt;0,0,L405*地域経済性分析・初期条件!$O$39)</f>
        <v>0</v>
      </c>
      <c r="M417" s="687">
        <f>IF(M405&lt;0,0,M405*地域経済性分析・初期条件!$O$39)</f>
        <v>0</v>
      </c>
      <c r="N417" s="687">
        <f>IF(N405&lt;0,0,N405*地域経済性分析・初期条件!$O$39)</f>
        <v>0</v>
      </c>
      <c r="O417" s="687">
        <f>IF(O405&lt;0,0,O405*地域経済性分析・初期条件!$O$39)</f>
        <v>0</v>
      </c>
      <c r="P417" s="687">
        <f>IF(P405&lt;0,0,P405*地域経済性分析・初期条件!$O$39)</f>
        <v>0</v>
      </c>
      <c r="Q417" s="687">
        <f>IF(Q405&lt;0,0,Q405*地域経済性分析・初期条件!$O$39)</f>
        <v>0</v>
      </c>
      <c r="R417" s="687">
        <f>IF(R405&lt;0,0,R405*地域経済性分析・初期条件!$O$39)</f>
        <v>0</v>
      </c>
      <c r="S417" s="687">
        <f>IF(S405&lt;0,0,S405*地域経済性分析・初期条件!$O$39)</f>
        <v>0</v>
      </c>
      <c r="T417" s="687">
        <f>IF(T405&lt;0,0,T405*地域経済性分析・初期条件!$O$39)</f>
        <v>0</v>
      </c>
      <c r="U417" s="687">
        <f>IF(U405&lt;0,0,U405*地域経済性分析・初期条件!$O$39)</f>
        <v>0</v>
      </c>
      <c r="V417" s="687">
        <f>IF(V405&lt;0,0,V405*地域経済性分析・初期条件!$O$39)</f>
        <v>0</v>
      </c>
      <c r="W417" s="687">
        <f>IF(W405&lt;0,0,W405*地域経済性分析・初期条件!$O$39)</f>
        <v>0</v>
      </c>
      <c r="X417" s="687">
        <f>IF(X405&lt;0,0,X405*地域経済性分析・初期条件!$O$39)</f>
        <v>0</v>
      </c>
      <c r="Y417" s="687">
        <f>IF(Y405&lt;0,0,Y405*地域経済性分析・初期条件!$O$39)</f>
        <v>0</v>
      </c>
      <c r="Z417" s="687">
        <f>IF(Z405&lt;0,0,Z405*地域経済性分析・初期条件!$O$39)</f>
        <v>0</v>
      </c>
      <c r="AA417" s="687">
        <f>IF(AA405&lt;0,0,AA405*地域経済性分析・初期条件!$O$39)</f>
        <v>0</v>
      </c>
      <c r="AB417" s="687">
        <f>IF(AB405&lt;0,0,AB405*地域経済性分析・初期条件!$O$39)</f>
        <v>0</v>
      </c>
      <c r="AC417" s="687">
        <f>IF(AC405&lt;0,0,AC405*地域経済性分析・初期条件!$O$39)</f>
        <v>0</v>
      </c>
      <c r="AD417" s="687">
        <f>IF(AD405&lt;0,0,AD405*地域経済性分析・初期条件!$O$39)</f>
        <v>0</v>
      </c>
      <c r="AE417" s="687">
        <f>IF(AE405&lt;0,0,AE405*地域経済性分析・初期条件!$O$39)</f>
        <v>0</v>
      </c>
      <c r="AF417" s="687">
        <f>IF(AF405&lt;0,0,AF405*地域経済性分析・初期条件!$O$39)</f>
        <v>0</v>
      </c>
      <c r="AG417" s="687">
        <f>IF(AG405&lt;0,0,AG405*地域経済性分析・初期条件!$O$39)</f>
        <v>0</v>
      </c>
      <c r="AH417" s="687">
        <f>IF(AH405&lt;0,0,AH405*地域経済性分析・初期条件!$O$39)</f>
        <v>0</v>
      </c>
      <c r="AI417" s="688">
        <f>SUM(D417:N417)</f>
        <v>0</v>
      </c>
      <c r="AJ417" s="688">
        <f>SUM(D417:X417)</f>
        <v>0</v>
      </c>
      <c r="AK417" s="689">
        <f>SUM(D417:AH417)</f>
        <v>0</v>
      </c>
    </row>
    <row r="418" spans="1:37" ht="12" thickTop="1" x14ac:dyDescent="0.25">
      <c r="A418" s="1347" t="s">
        <v>1157</v>
      </c>
      <c r="B418" s="425"/>
      <c r="C418" s="449" t="s">
        <v>1158</v>
      </c>
      <c r="D418" s="493">
        <f>SUM(D378:D379,D382:D389,D392:D393,D396:D403,D406:D407,D410:D417)</f>
        <v>0</v>
      </c>
      <c r="E418" s="493">
        <f>SUM(E378:E379,E382:E389,E392:E393,E396:E403,E406:E407,E410:E417)</f>
        <v>0</v>
      </c>
      <c r="F418" s="493">
        <f t="shared" ref="F418" si="391">SUM(F378:F379,F382:F389,F392:F393,F396:F403,F406:F407,F410:F417)</f>
        <v>0</v>
      </c>
      <c r="G418" s="493">
        <f t="shared" ref="G418" si="392">SUM(G378:G379,G382:G389,G392:G393,G396:G403,G406:G407,G410:G417)</f>
        <v>0</v>
      </c>
      <c r="H418" s="493">
        <f t="shared" ref="H418" si="393">SUM(H378:H379,H382:H389,H392:H393,H396:H403,H406:H407,H410:H417)</f>
        <v>0</v>
      </c>
      <c r="I418" s="493">
        <f t="shared" ref="I418" si="394">SUM(I378:I379,I382:I389,I392:I393,I396:I403,I406:I407,I410:I417)</f>
        <v>0</v>
      </c>
      <c r="J418" s="493">
        <f t="shared" ref="J418" si="395">SUM(J378:J379,J382:J389,J392:J393,J396:J403,J406:J407,J410:J417)</f>
        <v>0</v>
      </c>
      <c r="K418" s="493">
        <f t="shared" ref="K418" si="396">SUM(K378:K379,K382:K389,K392:K393,K396:K403,K406:K407,K410:K417)</f>
        <v>0</v>
      </c>
      <c r="L418" s="493">
        <f t="shared" ref="L418" si="397">SUM(L378:L379,L382:L389,L392:L393,L396:L403,L406:L407,L410:L417)</f>
        <v>0</v>
      </c>
      <c r="M418" s="493">
        <f t="shared" ref="M418" si="398">SUM(M378:M379,M382:M389,M392:M393,M396:M403,M406:M407,M410:M417)</f>
        <v>0</v>
      </c>
      <c r="N418" s="493">
        <f t="shared" ref="N418" si="399">SUM(N378:N379,N382:N389,N392:N393,N396:N403,N406:N407,N410:N417)</f>
        <v>0</v>
      </c>
      <c r="O418" s="493">
        <f t="shared" ref="O418" si="400">SUM(O378:O379,O382:O389,O392:O393,O396:O403,O406:O407,O410:O417)</f>
        <v>0</v>
      </c>
      <c r="P418" s="493">
        <f t="shared" ref="P418" si="401">SUM(P378:P379,P382:P389,P392:P393,P396:P403,P406:P407,P410:P417)</f>
        <v>0</v>
      </c>
      <c r="Q418" s="493">
        <f t="shared" ref="Q418" si="402">SUM(Q378:Q379,Q382:Q389,Q392:Q393,Q396:Q403,Q406:Q407,Q410:Q417)</f>
        <v>0</v>
      </c>
      <c r="R418" s="493">
        <f t="shared" ref="R418" si="403">SUM(R378:R379,R382:R389,R392:R393,R396:R403,R406:R407,R410:R417)</f>
        <v>0</v>
      </c>
      <c r="S418" s="493">
        <f t="shared" ref="S418" si="404">SUM(S378:S379,S382:S389,S392:S393,S396:S403,S406:S407,S410:S417)</f>
        <v>0</v>
      </c>
      <c r="T418" s="493">
        <f t="shared" ref="T418" si="405">SUM(T378:T379,T382:T389,T392:T393,T396:T403,T406:T407,T410:T417)</f>
        <v>0</v>
      </c>
      <c r="U418" s="493">
        <f t="shared" ref="U418" si="406">SUM(U378:U379,U382:U389,U392:U393,U396:U403,U406:U407,U410:U417)</f>
        <v>0</v>
      </c>
      <c r="V418" s="493">
        <f t="shared" ref="V418" si="407">SUM(V378:V379,V382:V389,V392:V393,V396:V403,V406:V407,V410:V417)</f>
        <v>0</v>
      </c>
      <c r="W418" s="493">
        <f t="shared" ref="W418" si="408">SUM(W378:W379,W382:W389,W392:W393,W396:W403,W406:W407,W410:W417)</f>
        <v>0</v>
      </c>
      <c r="X418" s="493">
        <f t="shared" ref="X418" si="409">SUM(X378:X379,X382:X389,X392:X393,X396:X403,X406:X407,X410:X417)</f>
        <v>0</v>
      </c>
      <c r="Y418" s="493">
        <f t="shared" ref="Y418" si="410">SUM(Y378:Y379,Y382:Y389,Y392:Y393,Y396:Y403,Y406:Y407,Y410:Y417)</f>
        <v>0</v>
      </c>
      <c r="Z418" s="493">
        <f t="shared" ref="Z418" si="411">SUM(Z378:Z379,Z382:Z389,Z392:Z393,Z396:Z403,Z406:Z407,Z410:Z417)</f>
        <v>0</v>
      </c>
      <c r="AA418" s="493">
        <f t="shared" ref="AA418" si="412">SUM(AA378:AA379,AA382:AA389,AA392:AA393,AA396:AA403,AA406:AA407,AA410:AA417)</f>
        <v>0</v>
      </c>
      <c r="AB418" s="493">
        <f t="shared" ref="AB418" si="413">SUM(AB378:AB379,AB382:AB389,AB392:AB393,AB396:AB403,AB406:AB407,AB410:AB417)</f>
        <v>0</v>
      </c>
      <c r="AC418" s="493">
        <f t="shared" ref="AC418" si="414">SUM(AC378:AC379,AC382:AC389,AC392:AC393,AC396:AC403,AC406:AC407,AC410:AC417)</f>
        <v>0</v>
      </c>
      <c r="AD418" s="493">
        <f t="shared" ref="AD418" si="415">SUM(AD378:AD379,AD382:AD389,AD392:AD393,AD396:AD403,AD406:AD407,AD410:AD417)</f>
        <v>0</v>
      </c>
      <c r="AE418" s="493">
        <f t="shared" ref="AE418" si="416">SUM(AE378:AE379,AE382:AE389,AE392:AE393,AE396:AE403,AE406:AE407,AE410:AE417)</f>
        <v>0</v>
      </c>
      <c r="AF418" s="493">
        <f t="shared" ref="AF418" si="417">SUM(AF378:AF379,AF382:AF389,AF392:AF393,AF396:AF403,AF406:AF407,AF410:AF417)</f>
        <v>0</v>
      </c>
      <c r="AG418" s="493">
        <f t="shared" ref="AG418" si="418">SUM(AG378:AG379,AG382:AG389,AG392:AG393,AG396:AG403,AG406:AG407,AG410:AG417)</f>
        <v>0</v>
      </c>
      <c r="AH418" s="493">
        <f t="shared" ref="AH418" si="419">SUM(AH378:AH379,AH382:AH389,AH392:AH393,AH396:AH403,AH406:AH407,AH410:AH417)</f>
        <v>0</v>
      </c>
      <c r="AI418" s="535">
        <f t="shared" ref="AI418" si="420">SUM(AI378:AI379,AI382:AI389,AI392:AI393,AI396:AI403,AI406:AI407,AI410:AI417)</f>
        <v>0</v>
      </c>
      <c r="AJ418" s="535">
        <f t="shared" ref="AJ418" si="421">SUM(AJ378:AJ379,AJ382:AJ389,AJ392:AJ393,AJ396:AJ403,AJ406:AJ407,AJ410:AJ417)</f>
        <v>0</v>
      </c>
      <c r="AK418" s="497">
        <f t="shared" ref="AK418" si="422">SUM(AK378:AK379,AK382:AK389,AK392:AK393,AK396:AK403,AK406:AK407,AK410:AK417)</f>
        <v>0</v>
      </c>
    </row>
    <row r="419" spans="1:37" ht="11.5" x14ac:dyDescent="0.25">
      <c r="A419" s="1348" t="s">
        <v>1159</v>
      </c>
      <c r="B419" s="1349"/>
      <c r="C419" s="450" t="s">
        <v>33</v>
      </c>
      <c r="D419" s="1350">
        <f t="shared" ref="D419" si="423">IF(D375&lt;0,0,D375*1.1-D418)</f>
        <v>0</v>
      </c>
      <c r="E419" s="1350">
        <f>IF(E375&lt;0,0,E375*1.1-E418)</f>
        <v>0</v>
      </c>
      <c r="F419" s="1350">
        <f t="shared" ref="F419:AH419" si="424">IF(F375&lt;0,0,F375*1.1-F418)</f>
        <v>0</v>
      </c>
      <c r="G419" s="1350">
        <f t="shared" si="424"/>
        <v>0</v>
      </c>
      <c r="H419" s="1350">
        <f t="shared" si="424"/>
        <v>0</v>
      </c>
      <c r="I419" s="1350">
        <f t="shared" si="424"/>
        <v>0</v>
      </c>
      <c r="J419" s="1350">
        <f t="shared" si="424"/>
        <v>0</v>
      </c>
      <c r="K419" s="1350">
        <f t="shared" si="424"/>
        <v>0</v>
      </c>
      <c r="L419" s="1350">
        <f t="shared" si="424"/>
        <v>0</v>
      </c>
      <c r="M419" s="1350">
        <f t="shared" si="424"/>
        <v>0</v>
      </c>
      <c r="N419" s="1350">
        <f t="shared" si="424"/>
        <v>0</v>
      </c>
      <c r="O419" s="1350">
        <f t="shared" si="424"/>
        <v>0</v>
      </c>
      <c r="P419" s="1350">
        <f t="shared" si="424"/>
        <v>0</v>
      </c>
      <c r="Q419" s="1350">
        <f t="shared" si="424"/>
        <v>0</v>
      </c>
      <c r="R419" s="1350">
        <f t="shared" si="424"/>
        <v>0</v>
      </c>
      <c r="S419" s="1350">
        <f t="shared" si="424"/>
        <v>0</v>
      </c>
      <c r="T419" s="1350">
        <f t="shared" si="424"/>
        <v>0</v>
      </c>
      <c r="U419" s="1350">
        <f t="shared" si="424"/>
        <v>0</v>
      </c>
      <c r="V419" s="1350">
        <f t="shared" si="424"/>
        <v>0</v>
      </c>
      <c r="W419" s="1350">
        <f t="shared" si="424"/>
        <v>0</v>
      </c>
      <c r="X419" s="1350">
        <f t="shared" si="424"/>
        <v>0</v>
      </c>
      <c r="Y419" s="1350">
        <f t="shared" si="424"/>
        <v>0</v>
      </c>
      <c r="Z419" s="1350">
        <f t="shared" si="424"/>
        <v>0</v>
      </c>
      <c r="AA419" s="1350">
        <f t="shared" si="424"/>
        <v>0</v>
      </c>
      <c r="AB419" s="1350">
        <f t="shared" si="424"/>
        <v>0</v>
      </c>
      <c r="AC419" s="1350">
        <f t="shared" si="424"/>
        <v>0</v>
      </c>
      <c r="AD419" s="1350">
        <f t="shared" si="424"/>
        <v>0</v>
      </c>
      <c r="AE419" s="1350">
        <f t="shared" si="424"/>
        <v>0</v>
      </c>
      <c r="AF419" s="1350">
        <f t="shared" si="424"/>
        <v>0</v>
      </c>
      <c r="AG419" s="1350">
        <f t="shared" si="424"/>
        <v>0</v>
      </c>
      <c r="AH419" s="1350">
        <f t="shared" si="424"/>
        <v>0</v>
      </c>
      <c r="AI419" s="537">
        <f t="shared" ref="AI419:AK419" si="425">AI375*1.1-AI418</f>
        <v>-447992160.00000006</v>
      </c>
      <c r="AJ419" s="537">
        <f t="shared" si="425"/>
        <v>-895984320.00000012</v>
      </c>
      <c r="AK419" s="538">
        <f t="shared" si="425"/>
        <v>-895984320.00000012</v>
      </c>
    </row>
    <row r="420" spans="1:37" ht="11.5" x14ac:dyDescent="0.25">
      <c r="A420" s="425" t="str">
        <f>B37</f>
        <v>維持管理費</v>
      </c>
      <c r="B420" s="391"/>
      <c r="C420" s="448" t="s">
        <v>33</v>
      </c>
      <c r="D420" s="493"/>
      <c r="E420" s="493">
        <f t="shared" ref="E420:AH420" si="426">E37</f>
        <v>7300000</v>
      </c>
      <c r="F420" s="493">
        <f t="shared" si="426"/>
        <v>7300000</v>
      </c>
      <c r="G420" s="493">
        <f t="shared" si="426"/>
        <v>7300000</v>
      </c>
      <c r="H420" s="493">
        <f t="shared" si="426"/>
        <v>7300000</v>
      </c>
      <c r="I420" s="493">
        <f t="shared" si="426"/>
        <v>7300000</v>
      </c>
      <c r="J420" s="493">
        <f t="shared" si="426"/>
        <v>7300000</v>
      </c>
      <c r="K420" s="493">
        <f t="shared" si="426"/>
        <v>7300000</v>
      </c>
      <c r="L420" s="493">
        <f t="shared" si="426"/>
        <v>7300000</v>
      </c>
      <c r="M420" s="493">
        <f t="shared" si="426"/>
        <v>7300000</v>
      </c>
      <c r="N420" s="493">
        <f t="shared" si="426"/>
        <v>7300000</v>
      </c>
      <c r="O420" s="493">
        <f t="shared" si="426"/>
        <v>7300000</v>
      </c>
      <c r="P420" s="493">
        <f t="shared" si="426"/>
        <v>7300000</v>
      </c>
      <c r="Q420" s="493">
        <f t="shared" si="426"/>
        <v>7300000</v>
      </c>
      <c r="R420" s="493">
        <f t="shared" si="426"/>
        <v>7300000</v>
      </c>
      <c r="S420" s="493">
        <f t="shared" si="426"/>
        <v>7300000</v>
      </c>
      <c r="T420" s="493">
        <f t="shared" si="426"/>
        <v>7300000</v>
      </c>
      <c r="U420" s="493">
        <f t="shared" si="426"/>
        <v>7300000</v>
      </c>
      <c r="V420" s="493">
        <f t="shared" si="426"/>
        <v>7300000</v>
      </c>
      <c r="W420" s="493">
        <f t="shared" si="426"/>
        <v>7300000</v>
      </c>
      <c r="X420" s="493">
        <f t="shared" si="426"/>
        <v>7300000</v>
      </c>
      <c r="Y420" s="493">
        <f t="shared" si="426"/>
        <v>0</v>
      </c>
      <c r="Z420" s="493">
        <f t="shared" si="426"/>
        <v>0</v>
      </c>
      <c r="AA420" s="493">
        <f t="shared" si="426"/>
        <v>0</v>
      </c>
      <c r="AB420" s="493">
        <f t="shared" si="426"/>
        <v>0</v>
      </c>
      <c r="AC420" s="493">
        <f t="shared" si="426"/>
        <v>0</v>
      </c>
      <c r="AD420" s="493">
        <f t="shared" si="426"/>
        <v>0</v>
      </c>
      <c r="AE420" s="493">
        <f t="shared" si="426"/>
        <v>0</v>
      </c>
      <c r="AF420" s="493">
        <f t="shared" si="426"/>
        <v>0</v>
      </c>
      <c r="AG420" s="493">
        <f t="shared" si="426"/>
        <v>0</v>
      </c>
      <c r="AH420" s="493">
        <f t="shared" si="426"/>
        <v>0</v>
      </c>
      <c r="AI420" s="535">
        <f>SUM(D420:N420)</f>
        <v>73000000</v>
      </c>
      <c r="AJ420" s="535">
        <f>SUM(D420:X420)</f>
        <v>146000000</v>
      </c>
      <c r="AK420" s="497">
        <f>SUM(D420:AH420)</f>
        <v>146000000</v>
      </c>
    </row>
    <row r="421" spans="1:37" ht="11.5" x14ac:dyDescent="0.25">
      <c r="A421" s="487" t="str">
        <f>地域経済性分析・初期条件!$G$41</f>
        <v>その他のサービス業</v>
      </c>
      <c r="C421" s="449"/>
      <c r="D421" s="493"/>
      <c r="E421" s="463"/>
      <c r="F421" s="464"/>
      <c r="G421" s="463"/>
      <c r="H421" s="463"/>
      <c r="I421" s="463"/>
      <c r="J421" s="463"/>
      <c r="K421" s="463"/>
      <c r="L421" s="463"/>
      <c r="M421" s="463"/>
      <c r="N421" s="463"/>
      <c r="O421" s="463"/>
      <c r="P421" s="463"/>
      <c r="Q421" s="463"/>
      <c r="R421" s="463"/>
      <c r="S421" s="463"/>
      <c r="T421" s="463"/>
      <c r="U421" s="463"/>
      <c r="V421" s="463"/>
      <c r="W421" s="463"/>
      <c r="X421" s="463"/>
      <c r="Y421" s="463"/>
      <c r="Z421" s="463"/>
      <c r="AA421" s="463"/>
      <c r="AB421" s="463"/>
      <c r="AC421" s="463"/>
      <c r="AD421" s="463"/>
      <c r="AE421" s="463"/>
      <c r="AF421" s="463"/>
      <c r="AG421" s="463"/>
      <c r="AH421" s="463"/>
      <c r="AI421" s="535"/>
      <c r="AJ421" s="535"/>
      <c r="AK421" s="497"/>
    </row>
    <row r="422" spans="1:37" ht="11.5" x14ac:dyDescent="0.25">
      <c r="A422" s="533" t="str">
        <f>A421&amp;B422</f>
        <v>その他のサービス業売上（税別）</v>
      </c>
      <c r="B422" s="425" t="s">
        <v>1166</v>
      </c>
      <c r="C422" s="448" t="s">
        <v>33</v>
      </c>
      <c r="D422" s="493">
        <f>D420*地域経済性分析・初期条件!$F$41</f>
        <v>0</v>
      </c>
      <c r="E422" s="493">
        <f>E420*地域経済性分析・初期条件!$F$41</f>
        <v>3650000</v>
      </c>
      <c r="F422" s="493">
        <f>F420*地域経済性分析・初期条件!$F$41</f>
        <v>3650000</v>
      </c>
      <c r="G422" s="493">
        <f>G420*地域経済性分析・初期条件!$F$41</f>
        <v>3650000</v>
      </c>
      <c r="H422" s="493">
        <f>H420*地域経済性分析・初期条件!$F$41</f>
        <v>3650000</v>
      </c>
      <c r="I422" s="493">
        <f>I420*地域経済性分析・初期条件!$F$41</f>
        <v>3650000</v>
      </c>
      <c r="J422" s="493">
        <f>J420*地域経済性分析・初期条件!$F$41</f>
        <v>3650000</v>
      </c>
      <c r="K422" s="493">
        <f>K420*地域経済性分析・初期条件!$F$41</f>
        <v>3650000</v>
      </c>
      <c r="L422" s="493">
        <f>L420*地域経済性分析・初期条件!$F$41</f>
        <v>3650000</v>
      </c>
      <c r="M422" s="493">
        <f>M420*地域経済性分析・初期条件!$F$41</f>
        <v>3650000</v>
      </c>
      <c r="N422" s="493">
        <f>N420*地域経済性分析・初期条件!$F$41</f>
        <v>3650000</v>
      </c>
      <c r="O422" s="493">
        <f>O420*地域経済性分析・初期条件!$F$41</f>
        <v>3650000</v>
      </c>
      <c r="P422" s="493">
        <f>P420*地域経済性分析・初期条件!$F$41</f>
        <v>3650000</v>
      </c>
      <c r="Q422" s="493">
        <f>Q420*地域経済性分析・初期条件!$F$41</f>
        <v>3650000</v>
      </c>
      <c r="R422" s="493">
        <f>R420*地域経済性分析・初期条件!$F$41</f>
        <v>3650000</v>
      </c>
      <c r="S422" s="493">
        <f>S420*地域経済性分析・初期条件!$F$41</f>
        <v>3650000</v>
      </c>
      <c r="T422" s="493">
        <f>T420*地域経済性分析・初期条件!$F$41</f>
        <v>3650000</v>
      </c>
      <c r="U422" s="493">
        <f>U420*地域経済性分析・初期条件!$F$41</f>
        <v>3650000</v>
      </c>
      <c r="V422" s="493">
        <f>V420*地域経済性分析・初期条件!$F$41</f>
        <v>3650000</v>
      </c>
      <c r="W422" s="493">
        <f>W420*地域経済性分析・初期条件!$F$41</f>
        <v>3650000</v>
      </c>
      <c r="X422" s="493">
        <f>X420*地域経済性分析・初期条件!$F$41</f>
        <v>3650000</v>
      </c>
      <c r="Y422" s="493">
        <f>Y420*地域経済性分析・初期条件!$F$41</f>
        <v>0</v>
      </c>
      <c r="Z422" s="493">
        <f>Z420*地域経済性分析・初期条件!$F$41</f>
        <v>0</v>
      </c>
      <c r="AA422" s="493">
        <f>AA420*地域経済性分析・初期条件!$F$41</f>
        <v>0</v>
      </c>
      <c r="AB422" s="493">
        <f>AB420*地域経済性分析・初期条件!$F$41</f>
        <v>0</v>
      </c>
      <c r="AC422" s="493">
        <f>AC420*地域経済性分析・初期条件!$F$41</f>
        <v>0</v>
      </c>
      <c r="AD422" s="493">
        <f>AD420*地域経済性分析・初期条件!$F$41</f>
        <v>0</v>
      </c>
      <c r="AE422" s="493">
        <f>AE420*地域経済性分析・初期条件!$F$41</f>
        <v>0</v>
      </c>
      <c r="AF422" s="493">
        <f>AF420*地域経済性分析・初期条件!$F$41</f>
        <v>0</v>
      </c>
      <c r="AG422" s="493">
        <f>AG420*地域経済性分析・初期条件!$F$41</f>
        <v>0</v>
      </c>
      <c r="AH422" s="493">
        <f>AH420*地域経済性分析・初期条件!$F$41</f>
        <v>0</v>
      </c>
      <c r="AI422" s="535">
        <f t="shared" ref="AI422:AI430" si="427">SUM(D422:N422)</f>
        <v>36500000</v>
      </c>
      <c r="AJ422" s="535">
        <f t="shared" ref="AJ422:AJ430" si="428">SUM(D422:X422)</f>
        <v>73000000</v>
      </c>
      <c r="AK422" s="497">
        <f t="shared" ref="AK422:AK430" si="429">SUM(D422:AH422)</f>
        <v>73000000</v>
      </c>
    </row>
    <row r="423" spans="1:37" ht="11.5" x14ac:dyDescent="0.25">
      <c r="A423" s="533" t="str">
        <f>A421&amp;B423</f>
        <v>その他のサービス業消費税（都道府県）</v>
      </c>
      <c r="B423" s="425" t="s">
        <v>270</v>
      </c>
      <c r="C423" s="448" t="s">
        <v>33</v>
      </c>
      <c r="D423" s="493">
        <f>D422*波及効果シート!$D$72</f>
        <v>0</v>
      </c>
      <c r="E423" s="493">
        <f>E422*波及効果シート!$D$72</f>
        <v>40150</v>
      </c>
      <c r="F423" s="493">
        <f>F422*波及効果シート!$D$72</f>
        <v>40150</v>
      </c>
      <c r="G423" s="493">
        <f>G422*波及効果シート!$D$72</f>
        <v>40150</v>
      </c>
      <c r="H423" s="493">
        <f>H422*波及効果シート!$D$72</f>
        <v>40150</v>
      </c>
      <c r="I423" s="493">
        <f>I422*波及効果シート!$D$72</f>
        <v>40150</v>
      </c>
      <c r="J423" s="493">
        <f>J422*波及効果シート!$D$72</f>
        <v>40150</v>
      </c>
      <c r="K423" s="493">
        <f>K422*波及効果シート!$D$72</f>
        <v>40150</v>
      </c>
      <c r="L423" s="493">
        <f>L422*波及効果シート!$D$72</f>
        <v>40150</v>
      </c>
      <c r="M423" s="493">
        <f>M422*波及効果シート!$D$72</f>
        <v>40150</v>
      </c>
      <c r="N423" s="493">
        <f>N422*波及効果シート!$D$72</f>
        <v>40150</v>
      </c>
      <c r="O423" s="493">
        <f>O422*波及効果シート!$D$72</f>
        <v>40150</v>
      </c>
      <c r="P423" s="493">
        <f>P422*波及効果シート!$D$72</f>
        <v>40150</v>
      </c>
      <c r="Q423" s="493">
        <f>Q422*波及効果シート!$D$72</f>
        <v>40150</v>
      </c>
      <c r="R423" s="493">
        <f>R422*波及効果シート!$D$72</f>
        <v>40150</v>
      </c>
      <c r="S423" s="493">
        <f>S422*波及効果シート!$D$72</f>
        <v>40150</v>
      </c>
      <c r="T423" s="493">
        <f>T422*波及効果シート!$D$72</f>
        <v>40150</v>
      </c>
      <c r="U423" s="493">
        <f>U422*波及効果シート!$D$72</f>
        <v>40150</v>
      </c>
      <c r="V423" s="493">
        <f>V422*波及効果シート!$D$72</f>
        <v>40150</v>
      </c>
      <c r="W423" s="493">
        <f>W422*波及効果シート!$D$72</f>
        <v>40150</v>
      </c>
      <c r="X423" s="493">
        <f>X422*波及効果シート!$D$72</f>
        <v>40150</v>
      </c>
      <c r="Y423" s="493">
        <f>Y422*波及効果シート!$D$72</f>
        <v>0</v>
      </c>
      <c r="Z423" s="493">
        <f>Z422*波及効果シート!$D$72</f>
        <v>0</v>
      </c>
      <c r="AA423" s="493">
        <f>AA422*波及効果シート!$D$72</f>
        <v>0</v>
      </c>
      <c r="AB423" s="493">
        <f>AB422*波及効果シート!$D$72</f>
        <v>0</v>
      </c>
      <c r="AC423" s="493">
        <f>AC422*波及効果シート!$D$72</f>
        <v>0</v>
      </c>
      <c r="AD423" s="493">
        <f>AD422*波及効果シート!$D$72</f>
        <v>0</v>
      </c>
      <c r="AE423" s="493">
        <f>AE422*波及効果シート!$D$72</f>
        <v>0</v>
      </c>
      <c r="AF423" s="493">
        <f>AF422*波及効果シート!$D$72</f>
        <v>0</v>
      </c>
      <c r="AG423" s="493">
        <f>AG422*波及効果シート!$D$72</f>
        <v>0</v>
      </c>
      <c r="AH423" s="493">
        <f>AH422*波及効果シート!$D$72</f>
        <v>0</v>
      </c>
      <c r="AI423" s="535">
        <f t="shared" si="427"/>
        <v>401500</v>
      </c>
      <c r="AJ423" s="535">
        <f t="shared" si="428"/>
        <v>803000</v>
      </c>
      <c r="AK423" s="497">
        <f t="shared" si="429"/>
        <v>803000</v>
      </c>
    </row>
    <row r="424" spans="1:37" ht="11.5" x14ac:dyDescent="0.25">
      <c r="A424" s="533" t="str">
        <f>A421&amp;B424</f>
        <v>その他のサービス業消費税（市町村）</v>
      </c>
      <c r="B424" s="425" t="s">
        <v>1156</v>
      </c>
      <c r="C424" s="449" t="s">
        <v>33</v>
      </c>
      <c r="D424" s="493">
        <f>D422*波及効果シート!$D$74</f>
        <v>0</v>
      </c>
      <c r="E424" s="493">
        <f>E422*波及効果シート!$D$74</f>
        <v>40150</v>
      </c>
      <c r="F424" s="493">
        <f>F422*波及効果シート!$D$74</f>
        <v>40150</v>
      </c>
      <c r="G424" s="493">
        <f>G422*波及効果シート!$D$74</f>
        <v>40150</v>
      </c>
      <c r="H424" s="493">
        <f>H422*波及効果シート!$D$74</f>
        <v>40150</v>
      </c>
      <c r="I424" s="493">
        <f>I422*波及効果シート!$D$74</f>
        <v>40150</v>
      </c>
      <c r="J424" s="493">
        <f>J422*波及効果シート!$D$74</f>
        <v>40150</v>
      </c>
      <c r="K424" s="493">
        <f>K422*波及効果シート!$D$74</f>
        <v>40150</v>
      </c>
      <c r="L424" s="493">
        <f>L422*波及効果シート!$D$74</f>
        <v>40150</v>
      </c>
      <c r="M424" s="493">
        <f>M422*波及効果シート!$D$74</f>
        <v>40150</v>
      </c>
      <c r="N424" s="493">
        <f>N422*波及効果シート!$D$74</f>
        <v>40150</v>
      </c>
      <c r="O424" s="493">
        <f>O422*波及効果シート!$D$74</f>
        <v>40150</v>
      </c>
      <c r="P424" s="493">
        <f>P422*波及効果シート!$D$74</f>
        <v>40150</v>
      </c>
      <c r="Q424" s="493">
        <f>Q422*波及効果シート!$D$74</f>
        <v>40150</v>
      </c>
      <c r="R424" s="493">
        <f>R422*波及効果シート!$D$74</f>
        <v>40150</v>
      </c>
      <c r="S424" s="493">
        <f>S422*波及効果シート!$D$74</f>
        <v>40150</v>
      </c>
      <c r="T424" s="493">
        <f>T422*波及効果シート!$D$74</f>
        <v>40150</v>
      </c>
      <c r="U424" s="493">
        <f>U422*波及効果シート!$D$74</f>
        <v>40150</v>
      </c>
      <c r="V424" s="493">
        <f>V422*波及効果シート!$D$74</f>
        <v>40150</v>
      </c>
      <c r="W424" s="493">
        <f>W422*波及効果シート!$D$74</f>
        <v>40150</v>
      </c>
      <c r="X424" s="493">
        <f>X422*波及効果シート!$D$74</f>
        <v>40150</v>
      </c>
      <c r="Y424" s="493">
        <f>Y422*波及効果シート!$D$74</f>
        <v>0</v>
      </c>
      <c r="Z424" s="493">
        <f>Z422*波及効果シート!$D$74</f>
        <v>0</v>
      </c>
      <c r="AA424" s="493">
        <f>AA422*波及効果シート!$D$74</f>
        <v>0</v>
      </c>
      <c r="AB424" s="493">
        <f>AB422*波及効果シート!$D$74</f>
        <v>0</v>
      </c>
      <c r="AC424" s="493">
        <f>AC422*波及効果シート!$D$74</f>
        <v>0</v>
      </c>
      <c r="AD424" s="493">
        <f>AD422*波及効果シート!$D$74</f>
        <v>0</v>
      </c>
      <c r="AE424" s="493">
        <f>AE422*波及効果シート!$D$74</f>
        <v>0</v>
      </c>
      <c r="AF424" s="493">
        <f>AF422*波及効果シート!$D$74</f>
        <v>0</v>
      </c>
      <c r="AG424" s="493">
        <f>AG422*波及効果シート!$D$74</f>
        <v>0</v>
      </c>
      <c r="AH424" s="493">
        <f>AH422*波及効果シート!$D$74</f>
        <v>0</v>
      </c>
      <c r="AI424" s="535">
        <f t="shared" si="427"/>
        <v>401500</v>
      </c>
      <c r="AJ424" s="535">
        <f t="shared" si="428"/>
        <v>803000</v>
      </c>
      <c r="AK424" s="497">
        <f t="shared" si="429"/>
        <v>803000</v>
      </c>
    </row>
    <row r="425" spans="1:37" ht="11.5" x14ac:dyDescent="0.25">
      <c r="A425" s="533" t="str">
        <f>A421&amp;B425</f>
        <v>その他のサービス業所得税（国税）</v>
      </c>
      <c r="B425" s="425" t="s">
        <v>577</v>
      </c>
      <c r="C425" s="449" t="s">
        <v>33</v>
      </c>
      <c r="D425" s="493">
        <f>D422*地域経済性分析・初期条件!$P$41</f>
        <v>0</v>
      </c>
      <c r="E425" s="493">
        <f>E422*地域経済性分析・初期条件!$P$41</f>
        <v>211031.21740758524</v>
      </c>
      <c r="F425" s="493">
        <f>F422*地域経済性分析・初期条件!$P$41</f>
        <v>211031.21740758524</v>
      </c>
      <c r="G425" s="493">
        <f>G422*地域経済性分析・初期条件!$P$41</f>
        <v>211031.21740758524</v>
      </c>
      <c r="H425" s="493">
        <f>H422*地域経済性分析・初期条件!$P$41</f>
        <v>211031.21740758524</v>
      </c>
      <c r="I425" s="493">
        <f>I422*地域経済性分析・初期条件!$P$41</f>
        <v>211031.21740758524</v>
      </c>
      <c r="J425" s="493">
        <f>J422*地域経済性分析・初期条件!$P$41</f>
        <v>211031.21740758524</v>
      </c>
      <c r="K425" s="493">
        <f>K422*地域経済性分析・初期条件!$P$41</f>
        <v>211031.21740758524</v>
      </c>
      <c r="L425" s="493">
        <f>L422*地域経済性分析・初期条件!$P$41</f>
        <v>211031.21740758524</v>
      </c>
      <c r="M425" s="493">
        <f>M422*地域経済性分析・初期条件!$P$41</f>
        <v>211031.21740758524</v>
      </c>
      <c r="N425" s="493">
        <f>N422*地域経済性分析・初期条件!$P$41</f>
        <v>211031.21740758524</v>
      </c>
      <c r="O425" s="493">
        <f>O422*地域経済性分析・初期条件!$P$41</f>
        <v>211031.21740758524</v>
      </c>
      <c r="P425" s="493">
        <f>P422*地域経済性分析・初期条件!$P$41</f>
        <v>211031.21740758524</v>
      </c>
      <c r="Q425" s="493">
        <f>Q422*地域経済性分析・初期条件!$P$41</f>
        <v>211031.21740758524</v>
      </c>
      <c r="R425" s="493">
        <f>R422*地域経済性分析・初期条件!$P$41</f>
        <v>211031.21740758524</v>
      </c>
      <c r="S425" s="493">
        <f>S422*地域経済性分析・初期条件!$P$41</f>
        <v>211031.21740758524</v>
      </c>
      <c r="T425" s="493">
        <f>T422*地域経済性分析・初期条件!$P$41</f>
        <v>211031.21740758524</v>
      </c>
      <c r="U425" s="493">
        <f>U422*地域経済性分析・初期条件!$P$41</f>
        <v>211031.21740758524</v>
      </c>
      <c r="V425" s="493">
        <f>V422*地域経済性分析・初期条件!$P$41</f>
        <v>211031.21740758524</v>
      </c>
      <c r="W425" s="493">
        <f>W422*地域経済性分析・初期条件!$P$41</f>
        <v>211031.21740758524</v>
      </c>
      <c r="X425" s="493">
        <f>X422*地域経済性分析・初期条件!$P$41</f>
        <v>211031.21740758524</v>
      </c>
      <c r="Y425" s="493">
        <f>Y422*地域経済性分析・初期条件!$P$41</f>
        <v>0</v>
      </c>
      <c r="Z425" s="493">
        <f>Z422*地域経済性分析・初期条件!$P$41</f>
        <v>0</v>
      </c>
      <c r="AA425" s="493">
        <f>AA422*地域経済性分析・初期条件!$P$41</f>
        <v>0</v>
      </c>
      <c r="AB425" s="493">
        <f>AB422*地域経済性分析・初期条件!$P$41</f>
        <v>0</v>
      </c>
      <c r="AC425" s="493">
        <f>AC422*地域経済性分析・初期条件!$P$41</f>
        <v>0</v>
      </c>
      <c r="AD425" s="493">
        <f>AD422*地域経済性分析・初期条件!$P$41</f>
        <v>0</v>
      </c>
      <c r="AE425" s="493">
        <f>AE422*地域経済性分析・初期条件!$P$41</f>
        <v>0</v>
      </c>
      <c r="AF425" s="493">
        <f>AF422*地域経済性分析・初期条件!$P$41</f>
        <v>0</v>
      </c>
      <c r="AG425" s="493">
        <f>AG422*地域経済性分析・初期条件!$P$41</f>
        <v>0</v>
      </c>
      <c r="AH425" s="493">
        <f>AH422*地域経済性分析・初期条件!$P$41</f>
        <v>0</v>
      </c>
      <c r="AI425" s="535">
        <f t="shared" si="427"/>
        <v>2110312.1740758517</v>
      </c>
      <c r="AJ425" s="535">
        <f t="shared" si="428"/>
        <v>4220624.3481517034</v>
      </c>
      <c r="AK425" s="497">
        <f t="shared" si="429"/>
        <v>4220624.3481517034</v>
      </c>
    </row>
    <row r="426" spans="1:37" ht="11.5" x14ac:dyDescent="0.25">
      <c r="A426" s="533" t="str">
        <f>A421&amp;B426</f>
        <v>その他のサービス業法人税（国税）</v>
      </c>
      <c r="B426" s="425" t="s">
        <v>576</v>
      </c>
      <c r="C426" s="449" t="s">
        <v>33</v>
      </c>
      <c r="D426" s="493">
        <f>D422*地域経済性分析・初期条件!$Q$41</f>
        <v>0</v>
      </c>
      <c r="E426" s="493">
        <f>E422*地域経済性分析・初期条件!$Q$41</f>
        <v>34088.58147904378</v>
      </c>
      <c r="F426" s="493">
        <f>F422*地域経済性分析・初期条件!$Q$41</f>
        <v>34088.58147904378</v>
      </c>
      <c r="G426" s="493">
        <f>G422*地域経済性分析・初期条件!$Q$41</f>
        <v>34088.58147904378</v>
      </c>
      <c r="H426" s="493">
        <f>H422*地域経済性分析・初期条件!$Q$41</f>
        <v>34088.58147904378</v>
      </c>
      <c r="I426" s="493">
        <f>I422*地域経済性分析・初期条件!$Q$41</f>
        <v>34088.58147904378</v>
      </c>
      <c r="J426" s="493">
        <f>J422*地域経済性分析・初期条件!$Q$41</f>
        <v>34088.58147904378</v>
      </c>
      <c r="K426" s="493">
        <f>K422*地域経済性分析・初期条件!$Q$41</f>
        <v>34088.58147904378</v>
      </c>
      <c r="L426" s="493">
        <f>L422*地域経済性分析・初期条件!$Q$41</f>
        <v>34088.58147904378</v>
      </c>
      <c r="M426" s="493">
        <f>M422*地域経済性分析・初期条件!$Q$41</f>
        <v>34088.58147904378</v>
      </c>
      <c r="N426" s="493">
        <f>N422*地域経済性分析・初期条件!$Q$41</f>
        <v>34088.58147904378</v>
      </c>
      <c r="O426" s="493">
        <f>O422*地域経済性分析・初期条件!$Q$41</f>
        <v>34088.58147904378</v>
      </c>
      <c r="P426" s="493">
        <f>P422*地域経済性分析・初期条件!$Q$41</f>
        <v>34088.58147904378</v>
      </c>
      <c r="Q426" s="493">
        <f>Q422*地域経済性分析・初期条件!$Q$41</f>
        <v>34088.58147904378</v>
      </c>
      <c r="R426" s="493">
        <f>R422*地域経済性分析・初期条件!$Q$41</f>
        <v>34088.58147904378</v>
      </c>
      <c r="S426" s="493">
        <f>S422*地域経済性分析・初期条件!$Q$41</f>
        <v>34088.58147904378</v>
      </c>
      <c r="T426" s="493">
        <f>T422*地域経済性分析・初期条件!$Q$41</f>
        <v>34088.58147904378</v>
      </c>
      <c r="U426" s="493">
        <f>U422*地域経済性分析・初期条件!$Q$41</f>
        <v>34088.58147904378</v>
      </c>
      <c r="V426" s="493">
        <f>V422*地域経済性分析・初期条件!$Q$41</f>
        <v>34088.58147904378</v>
      </c>
      <c r="W426" s="493">
        <f>W422*地域経済性分析・初期条件!$Q$41</f>
        <v>34088.58147904378</v>
      </c>
      <c r="X426" s="493">
        <f>X422*地域経済性分析・初期条件!$Q$41</f>
        <v>34088.58147904378</v>
      </c>
      <c r="Y426" s="493">
        <f>Y422*地域経済性分析・初期条件!$Q$41</f>
        <v>0</v>
      </c>
      <c r="Z426" s="493">
        <f>Z422*地域経済性分析・初期条件!$Q$41</f>
        <v>0</v>
      </c>
      <c r="AA426" s="493">
        <f>AA422*地域経済性分析・初期条件!$Q$41</f>
        <v>0</v>
      </c>
      <c r="AB426" s="493">
        <f>AB422*地域経済性分析・初期条件!$Q$41</f>
        <v>0</v>
      </c>
      <c r="AC426" s="493">
        <f>AC422*地域経済性分析・初期条件!$Q$41</f>
        <v>0</v>
      </c>
      <c r="AD426" s="493">
        <f>AD422*地域経済性分析・初期条件!$Q$41</f>
        <v>0</v>
      </c>
      <c r="AE426" s="493">
        <f>AE422*地域経済性分析・初期条件!$Q$41</f>
        <v>0</v>
      </c>
      <c r="AF426" s="493">
        <f>AF422*地域経済性分析・初期条件!$Q$41</f>
        <v>0</v>
      </c>
      <c r="AG426" s="493">
        <f>AG422*地域経済性分析・初期条件!$Q$41</f>
        <v>0</v>
      </c>
      <c r="AH426" s="493">
        <f>AH422*地域経済性分析・初期条件!$Q$41</f>
        <v>0</v>
      </c>
      <c r="AI426" s="535">
        <f t="shared" si="427"/>
        <v>340885.81479043775</v>
      </c>
      <c r="AJ426" s="535">
        <f t="shared" si="428"/>
        <v>681771.62958087563</v>
      </c>
      <c r="AK426" s="497">
        <f t="shared" si="429"/>
        <v>681771.62958087563</v>
      </c>
    </row>
    <row r="427" spans="1:37" ht="11.5" x14ac:dyDescent="0.25">
      <c r="A427" s="533" t="str">
        <f>A421&amp;B427</f>
        <v>その他のサービス業従業員の可処分所得（一次）</v>
      </c>
      <c r="B427" s="425" t="s">
        <v>556</v>
      </c>
      <c r="C427" s="448" t="s">
        <v>33</v>
      </c>
      <c r="D427" s="493">
        <f>D422*地域経済性分析・初期条件!$H$41</f>
        <v>0</v>
      </c>
      <c r="E427" s="493">
        <f>E422*地域経済性分析・初期条件!$H$41</f>
        <v>736060.92878203059</v>
      </c>
      <c r="F427" s="493">
        <f>F422*地域経済性分析・初期条件!$H$41</f>
        <v>736060.92878203059</v>
      </c>
      <c r="G427" s="493">
        <f>G422*地域経済性分析・初期条件!$H$41</f>
        <v>736060.92878203059</v>
      </c>
      <c r="H427" s="493">
        <f>H422*地域経済性分析・初期条件!$H$41</f>
        <v>736060.92878203059</v>
      </c>
      <c r="I427" s="493">
        <f>I422*地域経済性分析・初期条件!$H$41</f>
        <v>736060.92878203059</v>
      </c>
      <c r="J427" s="493">
        <f>J422*地域経済性分析・初期条件!$H$41</f>
        <v>736060.92878203059</v>
      </c>
      <c r="K427" s="493">
        <f>K422*地域経済性分析・初期条件!$H$41</f>
        <v>736060.92878203059</v>
      </c>
      <c r="L427" s="493">
        <f>L422*地域経済性分析・初期条件!$H$41</f>
        <v>736060.92878203059</v>
      </c>
      <c r="M427" s="493">
        <f>M422*地域経済性分析・初期条件!$H$41</f>
        <v>736060.92878203059</v>
      </c>
      <c r="N427" s="493">
        <f>N422*地域経済性分析・初期条件!$H$41</f>
        <v>736060.92878203059</v>
      </c>
      <c r="O427" s="493">
        <f>O422*地域経済性分析・初期条件!$H$41</f>
        <v>736060.92878203059</v>
      </c>
      <c r="P427" s="493">
        <f>P422*地域経済性分析・初期条件!$H$41</f>
        <v>736060.92878203059</v>
      </c>
      <c r="Q427" s="493">
        <f>Q422*地域経済性分析・初期条件!$H$41</f>
        <v>736060.92878203059</v>
      </c>
      <c r="R427" s="493">
        <f>R422*地域経済性分析・初期条件!$H$41</f>
        <v>736060.92878203059</v>
      </c>
      <c r="S427" s="493">
        <f>S422*地域経済性分析・初期条件!$H$41</f>
        <v>736060.92878203059</v>
      </c>
      <c r="T427" s="493">
        <f>T422*地域経済性分析・初期条件!$H$41</f>
        <v>736060.92878203059</v>
      </c>
      <c r="U427" s="493">
        <f>U422*地域経済性分析・初期条件!$H$41</f>
        <v>736060.92878203059</v>
      </c>
      <c r="V427" s="493">
        <f>V422*地域経済性分析・初期条件!$H$41</f>
        <v>736060.92878203059</v>
      </c>
      <c r="W427" s="493">
        <f>W422*地域経済性分析・初期条件!$H$41</f>
        <v>736060.92878203059</v>
      </c>
      <c r="X427" s="493">
        <f>X422*地域経済性分析・初期条件!$H$41</f>
        <v>736060.92878203059</v>
      </c>
      <c r="Y427" s="493">
        <f>Y422*地域経済性分析・初期条件!$H$41</f>
        <v>0</v>
      </c>
      <c r="Z427" s="493">
        <f>Z422*地域経済性分析・初期条件!$H$41</f>
        <v>0</v>
      </c>
      <c r="AA427" s="493">
        <f>AA422*地域経済性分析・初期条件!$H$41</f>
        <v>0</v>
      </c>
      <c r="AB427" s="493">
        <f>AB422*地域経済性分析・初期条件!$H$41</f>
        <v>0</v>
      </c>
      <c r="AC427" s="493">
        <f>AC422*地域経済性分析・初期条件!$H$41</f>
        <v>0</v>
      </c>
      <c r="AD427" s="493">
        <f>AD422*地域経済性分析・初期条件!$H$41</f>
        <v>0</v>
      </c>
      <c r="AE427" s="493">
        <f>AE422*地域経済性分析・初期条件!$H$41</f>
        <v>0</v>
      </c>
      <c r="AF427" s="493">
        <f>AF422*地域経済性分析・初期条件!$H$41</f>
        <v>0</v>
      </c>
      <c r="AG427" s="493">
        <f>AG422*地域経済性分析・初期条件!$H$41</f>
        <v>0</v>
      </c>
      <c r="AH427" s="493">
        <f>AH422*地域経済性分析・初期条件!$H$41</f>
        <v>0</v>
      </c>
      <c r="AI427" s="535">
        <f t="shared" si="427"/>
        <v>7360609.2878203075</v>
      </c>
      <c r="AJ427" s="535">
        <f t="shared" si="428"/>
        <v>14721218.575640617</v>
      </c>
      <c r="AK427" s="497">
        <f t="shared" si="429"/>
        <v>14721218.575640617</v>
      </c>
    </row>
    <row r="428" spans="1:37" ht="11.5" x14ac:dyDescent="0.25">
      <c r="A428" s="533" t="str">
        <f>A421&amp;B428</f>
        <v>その他のサービス業企業の税引後利益（一次）</v>
      </c>
      <c r="B428" s="425" t="s">
        <v>557</v>
      </c>
      <c r="C428" s="448" t="s">
        <v>33</v>
      </c>
      <c r="D428" s="493">
        <f>D422*地域経済性分析・初期条件!$I$41</f>
        <v>0</v>
      </c>
      <c r="E428" s="493">
        <f>E422*地域経済性分析・初期条件!$I$41</f>
        <v>168359.48994581617</v>
      </c>
      <c r="F428" s="493">
        <f>F422*地域経済性分析・初期条件!$I$41</f>
        <v>168359.48994581617</v>
      </c>
      <c r="G428" s="493">
        <f>G422*地域経済性分析・初期条件!$I$41</f>
        <v>168359.48994581617</v>
      </c>
      <c r="H428" s="493">
        <f>H422*地域経済性分析・初期条件!$I$41</f>
        <v>168359.48994581617</v>
      </c>
      <c r="I428" s="493">
        <f>I422*地域経済性分析・初期条件!$I$41</f>
        <v>168359.48994581617</v>
      </c>
      <c r="J428" s="493">
        <f>J422*地域経済性分析・初期条件!$I$41</f>
        <v>168359.48994581617</v>
      </c>
      <c r="K428" s="493">
        <f>K422*地域経済性分析・初期条件!$I$41</f>
        <v>168359.48994581617</v>
      </c>
      <c r="L428" s="493">
        <f>L422*地域経済性分析・初期条件!$I$41</f>
        <v>168359.48994581617</v>
      </c>
      <c r="M428" s="493">
        <f>M422*地域経済性分析・初期条件!$I$41</f>
        <v>168359.48994581617</v>
      </c>
      <c r="N428" s="493">
        <f>N422*地域経済性分析・初期条件!$I$41</f>
        <v>168359.48994581617</v>
      </c>
      <c r="O428" s="493">
        <f>O422*地域経済性分析・初期条件!$I$41</f>
        <v>168359.48994581617</v>
      </c>
      <c r="P428" s="493">
        <f>P422*地域経済性分析・初期条件!$I$41</f>
        <v>168359.48994581617</v>
      </c>
      <c r="Q428" s="493">
        <f>Q422*地域経済性分析・初期条件!$I$41</f>
        <v>168359.48994581617</v>
      </c>
      <c r="R428" s="493">
        <f>R422*地域経済性分析・初期条件!$I$41</f>
        <v>168359.48994581617</v>
      </c>
      <c r="S428" s="493">
        <f>S422*地域経済性分析・初期条件!$I$41</f>
        <v>168359.48994581617</v>
      </c>
      <c r="T428" s="493">
        <f>T422*地域経済性分析・初期条件!$I$41</f>
        <v>168359.48994581617</v>
      </c>
      <c r="U428" s="493">
        <f>U422*地域経済性分析・初期条件!$I$41</f>
        <v>168359.48994581617</v>
      </c>
      <c r="V428" s="493">
        <f>V422*地域経済性分析・初期条件!$I$41</f>
        <v>168359.48994581617</v>
      </c>
      <c r="W428" s="493">
        <f>W422*地域経済性分析・初期条件!$I$41</f>
        <v>168359.48994581617</v>
      </c>
      <c r="X428" s="493">
        <f>X422*地域経済性分析・初期条件!$I$41</f>
        <v>168359.48994581617</v>
      </c>
      <c r="Y428" s="493">
        <f>Y422*地域経済性分析・初期条件!$I$41</f>
        <v>0</v>
      </c>
      <c r="Z428" s="493">
        <f>Z422*地域経済性分析・初期条件!$I$41</f>
        <v>0</v>
      </c>
      <c r="AA428" s="493">
        <f>AA422*地域経済性分析・初期条件!$I$41</f>
        <v>0</v>
      </c>
      <c r="AB428" s="493">
        <f>AB422*地域経済性分析・初期条件!$I$41</f>
        <v>0</v>
      </c>
      <c r="AC428" s="493">
        <f>AC422*地域経済性分析・初期条件!$I$41</f>
        <v>0</v>
      </c>
      <c r="AD428" s="493">
        <f>AD422*地域経済性分析・初期条件!$I$41</f>
        <v>0</v>
      </c>
      <c r="AE428" s="493">
        <f>AE422*地域経済性分析・初期条件!$I$41</f>
        <v>0</v>
      </c>
      <c r="AF428" s="493">
        <f>AF422*地域経済性分析・初期条件!$I$41</f>
        <v>0</v>
      </c>
      <c r="AG428" s="493">
        <f>AG422*地域経済性分析・初期条件!$I$41</f>
        <v>0</v>
      </c>
      <c r="AH428" s="493">
        <f>AH422*地域経済性分析・初期条件!$I$41</f>
        <v>0</v>
      </c>
      <c r="AI428" s="535">
        <f t="shared" si="427"/>
        <v>1683594.8994581613</v>
      </c>
      <c r="AJ428" s="535">
        <f t="shared" si="428"/>
        <v>3367189.798916324</v>
      </c>
      <c r="AK428" s="497">
        <f t="shared" si="429"/>
        <v>3367189.798916324</v>
      </c>
    </row>
    <row r="429" spans="1:37" ht="11.5" x14ac:dyDescent="0.25">
      <c r="A429" s="533" t="str">
        <f>A421&amp;B429</f>
        <v>その他のサービス業都道府県税収（一次）</v>
      </c>
      <c r="B429" s="425" t="s">
        <v>558</v>
      </c>
      <c r="C429" s="448" t="s">
        <v>33</v>
      </c>
      <c r="D429" s="493">
        <f>D422*地域経済性分析・初期条件!$J$41</f>
        <v>0</v>
      </c>
      <c r="E429" s="493">
        <f>E422*地域経済性分析・初期条件!$J$41</f>
        <v>86912.97790308253</v>
      </c>
      <c r="F429" s="493">
        <f>F422*地域経済性分析・初期条件!$J$41</f>
        <v>86912.97790308253</v>
      </c>
      <c r="G429" s="493">
        <f>G422*地域経済性分析・初期条件!$J$41</f>
        <v>86912.97790308253</v>
      </c>
      <c r="H429" s="493">
        <f>H422*地域経済性分析・初期条件!$J$41</f>
        <v>86912.97790308253</v>
      </c>
      <c r="I429" s="493">
        <f>I422*地域経済性分析・初期条件!$J$41</f>
        <v>86912.97790308253</v>
      </c>
      <c r="J429" s="493">
        <f>J422*地域経済性分析・初期条件!$J$41</f>
        <v>86912.97790308253</v>
      </c>
      <c r="K429" s="493">
        <f>K422*地域経済性分析・初期条件!$J$41</f>
        <v>86912.97790308253</v>
      </c>
      <c r="L429" s="493">
        <f>L422*地域経済性分析・初期条件!$J$41</f>
        <v>86912.97790308253</v>
      </c>
      <c r="M429" s="493">
        <f>M422*地域経済性分析・初期条件!$J$41</f>
        <v>86912.97790308253</v>
      </c>
      <c r="N429" s="493">
        <f>N422*地域経済性分析・初期条件!$J$41</f>
        <v>86912.97790308253</v>
      </c>
      <c r="O429" s="493">
        <f>O422*地域経済性分析・初期条件!$J$41</f>
        <v>86912.97790308253</v>
      </c>
      <c r="P429" s="493">
        <f>P422*地域経済性分析・初期条件!$J$41</f>
        <v>86912.97790308253</v>
      </c>
      <c r="Q429" s="493">
        <f>Q422*地域経済性分析・初期条件!$J$41</f>
        <v>86912.97790308253</v>
      </c>
      <c r="R429" s="493">
        <f>R422*地域経済性分析・初期条件!$J$41</f>
        <v>86912.97790308253</v>
      </c>
      <c r="S429" s="493">
        <f>S422*地域経済性分析・初期条件!$J$41</f>
        <v>86912.97790308253</v>
      </c>
      <c r="T429" s="493">
        <f>T422*地域経済性分析・初期条件!$J$41</f>
        <v>86912.97790308253</v>
      </c>
      <c r="U429" s="493">
        <f>U422*地域経済性分析・初期条件!$J$41</f>
        <v>86912.97790308253</v>
      </c>
      <c r="V429" s="493">
        <f>V422*地域経済性分析・初期条件!$J$41</f>
        <v>86912.97790308253</v>
      </c>
      <c r="W429" s="493">
        <f>W422*地域経済性分析・初期条件!$J$41</f>
        <v>86912.97790308253</v>
      </c>
      <c r="X429" s="493">
        <f>X422*地域経済性分析・初期条件!$J$41</f>
        <v>86912.97790308253</v>
      </c>
      <c r="Y429" s="493">
        <f>Y422*地域経済性分析・初期条件!$J$41</f>
        <v>0</v>
      </c>
      <c r="Z429" s="493">
        <f>Z422*地域経済性分析・初期条件!$J$41</f>
        <v>0</v>
      </c>
      <c r="AA429" s="493">
        <f>AA422*地域経済性分析・初期条件!$J$41</f>
        <v>0</v>
      </c>
      <c r="AB429" s="493">
        <f>AB422*地域経済性分析・初期条件!$J$41</f>
        <v>0</v>
      </c>
      <c r="AC429" s="493">
        <f>AC422*地域経済性分析・初期条件!$J$41</f>
        <v>0</v>
      </c>
      <c r="AD429" s="493">
        <f>AD422*地域経済性分析・初期条件!$J$41</f>
        <v>0</v>
      </c>
      <c r="AE429" s="493">
        <f>AE422*地域経済性分析・初期条件!$J$41</f>
        <v>0</v>
      </c>
      <c r="AF429" s="493">
        <f>AF422*地域経済性分析・初期条件!$J$41</f>
        <v>0</v>
      </c>
      <c r="AG429" s="493">
        <f>AG422*地域経済性分析・初期条件!$J$41</f>
        <v>0</v>
      </c>
      <c r="AH429" s="493">
        <f>AH422*地域経済性分析・初期条件!$J$41</f>
        <v>0</v>
      </c>
      <c r="AI429" s="535">
        <f t="shared" si="427"/>
        <v>869129.77903082513</v>
      </c>
      <c r="AJ429" s="535">
        <f t="shared" si="428"/>
        <v>1738259.5580616503</v>
      </c>
      <c r="AK429" s="497">
        <f t="shared" si="429"/>
        <v>1738259.5580616503</v>
      </c>
    </row>
    <row r="430" spans="1:37" ht="11.5" x14ac:dyDescent="0.25">
      <c r="A430" s="533" t="str">
        <f>A421&amp;B430</f>
        <v>その他のサービス業市町村税収（一次）</v>
      </c>
      <c r="B430" s="425" t="s">
        <v>559</v>
      </c>
      <c r="C430" s="449" t="s">
        <v>33</v>
      </c>
      <c r="D430" s="493">
        <f>D422*地域経済性分析・初期条件!$K$41</f>
        <v>0</v>
      </c>
      <c r="E430" s="493">
        <f>E422*地域経済性分析・初期条件!$K$41</f>
        <v>45960.101380659828</v>
      </c>
      <c r="F430" s="493">
        <f>F422*地域経済性分析・初期条件!$K$41</f>
        <v>45960.101380659828</v>
      </c>
      <c r="G430" s="493">
        <f>G422*地域経済性分析・初期条件!$K$41</f>
        <v>45960.101380659828</v>
      </c>
      <c r="H430" s="493">
        <f>H422*地域経済性分析・初期条件!$K$41</f>
        <v>45960.101380659828</v>
      </c>
      <c r="I430" s="493">
        <f>I422*地域経済性分析・初期条件!$K$41</f>
        <v>45960.101380659828</v>
      </c>
      <c r="J430" s="493">
        <f>J422*地域経済性分析・初期条件!$K$41</f>
        <v>45960.101380659828</v>
      </c>
      <c r="K430" s="493">
        <f>K422*地域経済性分析・初期条件!$K$41</f>
        <v>45960.101380659828</v>
      </c>
      <c r="L430" s="493">
        <f>L422*地域経済性分析・初期条件!$K$41</f>
        <v>45960.101380659828</v>
      </c>
      <c r="M430" s="493">
        <f>M422*地域経済性分析・初期条件!$K$41</f>
        <v>45960.101380659828</v>
      </c>
      <c r="N430" s="493">
        <f>N422*地域経済性分析・初期条件!$K$41</f>
        <v>45960.101380659828</v>
      </c>
      <c r="O430" s="493">
        <f>O422*地域経済性分析・初期条件!$K$41</f>
        <v>45960.101380659828</v>
      </c>
      <c r="P430" s="493">
        <f>P422*地域経済性分析・初期条件!$K$41</f>
        <v>45960.101380659828</v>
      </c>
      <c r="Q430" s="493">
        <f>Q422*地域経済性分析・初期条件!$K$41</f>
        <v>45960.101380659828</v>
      </c>
      <c r="R430" s="493">
        <f>R422*地域経済性分析・初期条件!$K$41</f>
        <v>45960.101380659828</v>
      </c>
      <c r="S430" s="493">
        <f>S422*地域経済性分析・初期条件!$K$41</f>
        <v>45960.101380659828</v>
      </c>
      <c r="T430" s="493">
        <f>T422*地域経済性分析・初期条件!$K$41</f>
        <v>45960.101380659828</v>
      </c>
      <c r="U430" s="493">
        <f>U422*地域経済性分析・初期条件!$K$41</f>
        <v>45960.101380659828</v>
      </c>
      <c r="V430" s="493">
        <f>V422*地域経済性分析・初期条件!$K$41</f>
        <v>45960.101380659828</v>
      </c>
      <c r="W430" s="493">
        <f>W422*地域経済性分析・初期条件!$K$41</f>
        <v>45960.101380659828</v>
      </c>
      <c r="X430" s="493">
        <f>X422*地域経済性分析・初期条件!$K$41</f>
        <v>45960.101380659828</v>
      </c>
      <c r="Y430" s="493">
        <f>Y422*地域経済性分析・初期条件!$K$41</f>
        <v>0</v>
      </c>
      <c r="Z430" s="493">
        <f>Z422*地域経済性分析・初期条件!$K$41</f>
        <v>0</v>
      </c>
      <c r="AA430" s="493">
        <f>AA422*地域経済性分析・初期条件!$K$41</f>
        <v>0</v>
      </c>
      <c r="AB430" s="493">
        <f>AB422*地域経済性分析・初期条件!$K$41</f>
        <v>0</v>
      </c>
      <c r="AC430" s="493">
        <f>AC422*地域経済性分析・初期条件!$K$41</f>
        <v>0</v>
      </c>
      <c r="AD430" s="493">
        <f>AD422*地域経済性分析・初期条件!$K$41</f>
        <v>0</v>
      </c>
      <c r="AE430" s="493">
        <f>AE422*地域経済性分析・初期条件!$K$41</f>
        <v>0</v>
      </c>
      <c r="AF430" s="493">
        <f>AF422*地域経済性分析・初期条件!$K$41</f>
        <v>0</v>
      </c>
      <c r="AG430" s="493">
        <f>AG422*地域経済性分析・初期条件!$K$41</f>
        <v>0</v>
      </c>
      <c r="AH430" s="493">
        <f>AH422*地域経済性分析・初期条件!$K$41</f>
        <v>0</v>
      </c>
      <c r="AI430" s="535">
        <f t="shared" si="427"/>
        <v>459601.01380659838</v>
      </c>
      <c r="AJ430" s="535">
        <f t="shared" si="428"/>
        <v>919202.02761319687</v>
      </c>
      <c r="AK430" s="497">
        <f t="shared" si="429"/>
        <v>919202.02761319687</v>
      </c>
    </row>
    <row r="431" spans="1:37" ht="11.5" x14ac:dyDescent="0.25">
      <c r="A431" s="533" t="str">
        <f>A421&amp;B431</f>
        <v>その他のサービス業従業員の可処分所得（二次以降）</v>
      </c>
      <c r="B431" s="425" t="s">
        <v>561</v>
      </c>
      <c r="C431" s="449" t="s">
        <v>33</v>
      </c>
      <c r="D431" s="493">
        <f>D422*地域経済性分析・初期条件!$L$41</f>
        <v>0</v>
      </c>
      <c r="E431" s="493">
        <f>E422*地域経済性分析・初期条件!$L$41</f>
        <v>275672.13743881509</v>
      </c>
      <c r="F431" s="493">
        <f>F422*地域経済性分析・初期条件!$L$41</f>
        <v>275672.13743881509</v>
      </c>
      <c r="G431" s="493">
        <f>G422*地域経済性分析・初期条件!$L$41</f>
        <v>275672.13743881509</v>
      </c>
      <c r="H431" s="493">
        <f>H422*地域経済性分析・初期条件!$L$41</f>
        <v>275672.13743881509</v>
      </c>
      <c r="I431" s="493">
        <f>I422*地域経済性分析・初期条件!$L$41</f>
        <v>275672.13743881509</v>
      </c>
      <c r="J431" s="493">
        <f>J422*地域経済性分析・初期条件!$L$41</f>
        <v>275672.13743881509</v>
      </c>
      <c r="K431" s="493">
        <f>K422*地域経済性分析・初期条件!$L$41</f>
        <v>275672.13743881509</v>
      </c>
      <c r="L431" s="493">
        <f>L422*地域経済性分析・初期条件!$L$41</f>
        <v>275672.13743881509</v>
      </c>
      <c r="M431" s="493">
        <f>M422*地域経済性分析・初期条件!$L$41</f>
        <v>275672.13743881509</v>
      </c>
      <c r="N431" s="493">
        <f>N422*地域経済性分析・初期条件!$L$41</f>
        <v>275672.13743881509</v>
      </c>
      <c r="O431" s="493">
        <f>O422*地域経済性分析・初期条件!$L$41</f>
        <v>275672.13743881509</v>
      </c>
      <c r="P431" s="493">
        <f>P422*地域経済性分析・初期条件!$L$41</f>
        <v>275672.13743881509</v>
      </c>
      <c r="Q431" s="493">
        <f>Q422*地域経済性分析・初期条件!$L$41</f>
        <v>275672.13743881509</v>
      </c>
      <c r="R431" s="493">
        <f>R422*地域経済性分析・初期条件!$L$41</f>
        <v>275672.13743881509</v>
      </c>
      <c r="S431" s="493">
        <f>S422*地域経済性分析・初期条件!$L$41</f>
        <v>275672.13743881509</v>
      </c>
      <c r="T431" s="493">
        <f>T422*地域経済性分析・初期条件!$L$41</f>
        <v>275672.13743881509</v>
      </c>
      <c r="U431" s="493">
        <f>U422*地域経済性分析・初期条件!$L$41</f>
        <v>275672.13743881509</v>
      </c>
      <c r="V431" s="493">
        <f>V422*地域経済性分析・初期条件!$L$41</f>
        <v>275672.13743881509</v>
      </c>
      <c r="W431" s="493">
        <f>W422*地域経済性分析・初期条件!$L$41</f>
        <v>275672.13743881509</v>
      </c>
      <c r="X431" s="493">
        <f>X422*地域経済性分析・初期条件!$L$41</f>
        <v>275672.13743881509</v>
      </c>
      <c r="Y431" s="493">
        <f>Y422*地域経済性分析・初期条件!$L$41</f>
        <v>0</v>
      </c>
      <c r="Z431" s="493">
        <f>Z422*地域経済性分析・初期条件!$L$41</f>
        <v>0</v>
      </c>
      <c r="AA431" s="493">
        <f>AA422*地域経済性分析・初期条件!$L$41</f>
        <v>0</v>
      </c>
      <c r="AB431" s="493">
        <f>AB422*地域経済性分析・初期条件!$L$41</f>
        <v>0</v>
      </c>
      <c r="AC431" s="493">
        <f>AC422*地域経済性分析・初期条件!$L$41</f>
        <v>0</v>
      </c>
      <c r="AD431" s="493">
        <f>AD422*地域経済性分析・初期条件!$L$41</f>
        <v>0</v>
      </c>
      <c r="AE431" s="493">
        <f>AE422*地域経済性分析・初期条件!$L$41</f>
        <v>0</v>
      </c>
      <c r="AF431" s="493">
        <f>AF422*地域経済性分析・初期条件!$L$41</f>
        <v>0</v>
      </c>
      <c r="AG431" s="493">
        <f>AG422*地域経済性分析・初期条件!$L$41</f>
        <v>0</v>
      </c>
      <c r="AH431" s="493">
        <f>AH422*地域経済性分析・初期条件!$L$41</f>
        <v>0</v>
      </c>
      <c r="AI431" s="535">
        <f>SUM(D431:N431)</f>
        <v>2756721.3743881509</v>
      </c>
      <c r="AJ431" s="535">
        <f>SUM(D431:X431)</f>
        <v>5513442.7487763017</v>
      </c>
      <c r="AK431" s="497">
        <f>SUM(D431:AH431)</f>
        <v>5513442.7487763017</v>
      </c>
    </row>
    <row r="432" spans="1:37" ht="11.5" x14ac:dyDescent="0.25">
      <c r="A432" s="533" t="str">
        <f>A421&amp;B432</f>
        <v>その他のサービス業企業の税引後利益（二次以降）</v>
      </c>
      <c r="B432" s="425" t="s">
        <v>562</v>
      </c>
      <c r="C432" s="449" t="s">
        <v>33</v>
      </c>
      <c r="D432" s="493">
        <f>D422*地域経済性分析・初期条件!$M$41</f>
        <v>0</v>
      </c>
      <c r="E432" s="493">
        <f>E422*地域経済性分析・初期条件!$M$41</f>
        <v>158750.14073963527</v>
      </c>
      <c r="F432" s="493">
        <f>F422*地域経済性分析・初期条件!$M$41</f>
        <v>158750.14073963527</v>
      </c>
      <c r="G432" s="493">
        <f>G422*地域経済性分析・初期条件!$M$41</f>
        <v>158750.14073963527</v>
      </c>
      <c r="H432" s="493">
        <f>H422*地域経済性分析・初期条件!$M$41</f>
        <v>158750.14073963527</v>
      </c>
      <c r="I432" s="493">
        <f>I422*地域経済性分析・初期条件!$M$41</f>
        <v>158750.14073963527</v>
      </c>
      <c r="J432" s="493">
        <f>J422*地域経済性分析・初期条件!$M$41</f>
        <v>158750.14073963527</v>
      </c>
      <c r="K432" s="493">
        <f>K422*地域経済性分析・初期条件!$M$41</f>
        <v>158750.14073963527</v>
      </c>
      <c r="L432" s="493">
        <f>L422*地域経済性分析・初期条件!$M$41</f>
        <v>158750.14073963527</v>
      </c>
      <c r="M432" s="493">
        <f>M422*地域経済性分析・初期条件!$M$41</f>
        <v>158750.14073963527</v>
      </c>
      <c r="N432" s="493">
        <f>N422*地域経済性分析・初期条件!$M$41</f>
        <v>158750.14073963527</v>
      </c>
      <c r="O432" s="493">
        <f>O422*地域経済性分析・初期条件!$M$41</f>
        <v>158750.14073963527</v>
      </c>
      <c r="P432" s="493">
        <f>P422*地域経済性分析・初期条件!$M$41</f>
        <v>158750.14073963527</v>
      </c>
      <c r="Q432" s="493">
        <f>Q422*地域経済性分析・初期条件!$M$41</f>
        <v>158750.14073963527</v>
      </c>
      <c r="R432" s="493">
        <f>R422*地域経済性分析・初期条件!$M$41</f>
        <v>158750.14073963527</v>
      </c>
      <c r="S432" s="493">
        <f>S422*地域経済性分析・初期条件!$M$41</f>
        <v>158750.14073963527</v>
      </c>
      <c r="T432" s="493">
        <f>T422*地域経済性分析・初期条件!$M$41</f>
        <v>158750.14073963527</v>
      </c>
      <c r="U432" s="493">
        <f>U422*地域経済性分析・初期条件!$M$41</f>
        <v>158750.14073963527</v>
      </c>
      <c r="V432" s="493">
        <f>V422*地域経済性分析・初期条件!$M$41</f>
        <v>158750.14073963527</v>
      </c>
      <c r="W432" s="493">
        <f>W422*地域経済性分析・初期条件!$M$41</f>
        <v>158750.14073963527</v>
      </c>
      <c r="X432" s="493">
        <f>X422*地域経済性分析・初期条件!$M$41</f>
        <v>158750.14073963527</v>
      </c>
      <c r="Y432" s="493">
        <f>Y422*地域経済性分析・初期条件!$M$41</f>
        <v>0</v>
      </c>
      <c r="Z432" s="493">
        <f>Z422*地域経済性分析・初期条件!$M$41</f>
        <v>0</v>
      </c>
      <c r="AA432" s="493">
        <f>AA422*地域経済性分析・初期条件!$M$41</f>
        <v>0</v>
      </c>
      <c r="AB432" s="493">
        <f>AB422*地域経済性分析・初期条件!$M$41</f>
        <v>0</v>
      </c>
      <c r="AC432" s="493">
        <f>AC422*地域経済性分析・初期条件!$M$41</f>
        <v>0</v>
      </c>
      <c r="AD432" s="493">
        <f>AD422*地域経済性分析・初期条件!$M$41</f>
        <v>0</v>
      </c>
      <c r="AE432" s="493">
        <f>AE422*地域経済性分析・初期条件!$M$41</f>
        <v>0</v>
      </c>
      <c r="AF432" s="493">
        <f>AF422*地域経済性分析・初期条件!$M$41</f>
        <v>0</v>
      </c>
      <c r="AG432" s="493">
        <f>AG422*地域経済性分析・初期条件!$M$41</f>
        <v>0</v>
      </c>
      <c r="AH432" s="493">
        <f>AH422*地域経済性分析・初期条件!$M$41</f>
        <v>0</v>
      </c>
      <c r="AI432" s="535">
        <f>SUM(D432:N432)</f>
        <v>1587501.4073963531</v>
      </c>
      <c r="AJ432" s="535">
        <f>SUM(D432:X432)</f>
        <v>3175002.8147927048</v>
      </c>
      <c r="AK432" s="497">
        <f>SUM(D432:AH432)</f>
        <v>3175002.8147927048</v>
      </c>
    </row>
    <row r="433" spans="1:37" ht="11.5" x14ac:dyDescent="0.25">
      <c r="A433" s="533" t="str">
        <f>A421&amp;B433</f>
        <v>その他のサービス業都道府県税収（二次以降）</v>
      </c>
      <c r="B433" s="425" t="s">
        <v>563</v>
      </c>
      <c r="C433" s="449" t="s">
        <v>33</v>
      </c>
      <c r="D433" s="493">
        <f>D422*地域経済性分析・初期条件!$N$41</f>
        <v>0</v>
      </c>
      <c r="E433" s="493">
        <f>E422*地域経済性分析・初期条件!$N$41</f>
        <v>45184.377386537439</v>
      </c>
      <c r="F433" s="493">
        <f>F422*地域経済性分析・初期条件!$N$41</f>
        <v>45184.377386537439</v>
      </c>
      <c r="G433" s="493">
        <f>G422*地域経済性分析・初期条件!$N$41</f>
        <v>45184.377386537439</v>
      </c>
      <c r="H433" s="493">
        <f>H422*地域経済性分析・初期条件!$N$41</f>
        <v>45184.377386537439</v>
      </c>
      <c r="I433" s="493">
        <f>I422*地域経済性分析・初期条件!$N$41</f>
        <v>45184.377386537439</v>
      </c>
      <c r="J433" s="493">
        <f>J422*地域経済性分析・初期条件!$N$41</f>
        <v>45184.377386537439</v>
      </c>
      <c r="K433" s="493">
        <f>K422*地域経済性分析・初期条件!$N$41</f>
        <v>45184.377386537439</v>
      </c>
      <c r="L433" s="493">
        <f>L422*地域経済性分析・初期条件!$N$41</f>
        <v>45184.377386537439</v>
      </c>
      <c r="M433" s="493">
        <f>M422*地域経済性分析・初期条件!$N$41</f>
        <v>45184.377386537439</v>
      </c>
      <c r="N433" s="493">
        <f>N422*地域経済性分析・初期条件!$N$41</f>
        <v>45184.377386537439</v>
      </c>
      <c r="O433" s="493">
        <f>O422*地域経済性分析・初期条件!$N$41</f>
        <v>45184.377386537439</v>
      </c>
      <c r="P433" s="493">
        <f>P422*地域経済性分析・初期条件!$N$41</f>
        <v>45184.377386537439</v>
      </c>
      <c r="Q433" s="493">
        <f>Q422*地域経済性分析・初期条件!$N$41</f>
        <v>45184.377386537439</v>
      </c>
      <c r="R433" s="493">
        <f>R422*地域経済性分析・初期条件!$N$41</f>
        <v>45184.377386537439</v>
      </c>
      <c r="S433" s="493">
        <f>S422*地域経済性分析・初期条件!$N$41</f>
        <v>45184.377386537439</v>
      </c>
      <c r="T433" s="493">
        <f>T422*地域経済性分析・初期条件!$N$41</f>
        <v>45184.377386537439</v>
      </c>
      <c r="U433" s="493">
        <f>U422*地域経済性分析・初期条件!$N$41</f>
        <v>45184.377386537439</v>
      </c>
      <c r="V433" s="493">
        <f>V422*地域経済性分析・初期条件!$N$41</f>
        <v>45184.377386537439</v>
      </c>
      <c r="W433" s="493">
        <f>W422*地域経済性分析・初期条件!$N$41</f>
        <v>45184.377386537439</v>
      </c>
      <c r="X433" s="493">
        <f>X422*地域経済性分析・初期条件!$N$41</f>
        <v>45184.377386537439</v>
      </c>
      <c r="Y433" s="493">
        <f>Y422*地域経済性分析・初期条件!$N$41</f>
        <v>0</v>
      </c>
      <c r="Z433" s="493">
        <f>Z422*地域経済性分析・初期条件!$N$41</f>
        <v>0</v>
      </c>
      <c r="AA433" s="493">
        <f>AA422*地域経済性分析・初期条件!$N$41</f>
        <v>0</v>
      </c>
      <c r="AB433" s="493">
        <f>AB422*地域経済性分析・初期条件!$N$41</f>
        <v>0</v>
      </c>
      <c r="AC433" s="493">
        <f>AC422*地域経済性分析・初期条件!$N$41</f>
        <v>0</v>
      </c>
      <c r="AD433" s="493">
        <f>AD422*地域経済性分析・初期条件!$N$41</f>
        <v>0</v>
      </c>
      <c r="AE433" s="493">
        <f>AE422*地域経済性分析・初期条件!$N$41</f>
        <v>0</v>
      </c>
      <c r="AF433" s="493">
        <f>AF422*地域経済性分析・初期条件!$N$41</f>
        <v>0</v>
      </c>
      <c r="AG433" s="493">
        <f>AG422*地域経済性分析・初期条件!$N$41</f>
        <v>0</v>
      </c>
      <c r="AH433" s="493">
        <f>AH422*地域経済性分析・初期条件!$N$41</f>
        <v>0</v>
      </c>
      <c r="AI433" s="535">
        <f>SUM(D433:N433)</f>
        <v>451843.77386537439</v>
      </c>
      <c r="AJ433" s="535">
        <f>SUM(D433:X433)</f>
        <v>903687.54773074831</v>
      </c>
      <c r="AK433" s="497">
        <f>SUM(D433:AH433)</f>
        <v>903687.54773074831</v>
      </c>
    </row>
    <row r="434" spans="1:37" ht="11.5" x14ac:dyDescent="0.25">
      <c r="A434" s="533" t="str">
        <f>A421&amp;B434</f>
        <v>その他のサービス業市町村税収（二次以降）</v>
      </c>
      <c r="B434" s="425" t="s">
        <v>564</v>
      </c>
      <c r="C434" s="449" t="s">
        <v>33</v>
      </c>
      <c r="D434" s="493">
        <f>D422*地域経済性分析・初期条件!$O$41</f>
        <v>0</v>
      </c>
      <c r="E434" s="493">
        <f>E422*地域経済性分析・初期条件!$O$41</f>
        <v>18681.233992533322</v>
      </c>
      <c r="F434" s="493">
        <f>F422*地域経済性分析・初期条件!$O$41</f>
        <v>18681.233992533322</v>
      </c>
      <c r="G434" s="493">
        <f>G422*地域経済性分析・初期条件!$O$41</f>
        <v>18681.233992533322</v>
      </c>
      <c r="H434" s="493">
        <f>H422*地域経済性分析・初期条件!$O$41</f>
        <v>18681.233992533322</v>
      </c>
      <c r="I434" s="493">
        <f>I422*地域経済性分析・初期条件!$O$41</f>
        <v>18681.233992533322</v>
      </c>
      <c r="J434" s="493">
        <f>J422*地域経済性分析・初期条件!$O$41</f>
        <v>18681.233992533322</v>
      </c>
      <c r="K434" s="493">
        <f>K422*地域経済性分析・初期条件!$O$41</f>
        <v>18681.233992533322</v>
      </c>
      <c r="L434" s="493">
        <f>L422*地域経済性分析・初期条件!$O$41</f>
        <v>18681.233992533322</v>
      </c>
      <c r="M434" s="493">
        <f>M422*地域経済性分析・初期条件!$O$41</f>
        <v>18681.233992533322</v>
      </c>
      <c r="N434" s="493">
        <f>N422*地域経済性分析・初期条件!$O$41</f>
        <v>18681.233992533322</v>
      </c>
      <c r="O434" s="493">
        <f>O422*地域経済性分析・初期条件!$O$41</f>
        <v>18681.233992533322</v>
      </c>
      <c r="P434" s="493">
        <f>P422*地域経済性分析・初期条件!$O$41</f>
        <v>18681.233992533322</v>
      </c>
      <c r="Q434" s="493">
        <f>Q422*地域経済性分析・初期条件!$O$41</f>
        <v>18681.233992533322</v>
      </c>
      <c r="R434" s="493">
        <f>R422*地域経済性分析・初期条件!$O$41</f>
        <v>18681.233992533322</v>
      </c>
      <c r="S434" s="493">
        <f>S422*地域経済性分析・初期条件!$O$41</f>
        <v>18681.233992533322</v>
      </c>
      <c r="T434" s="493">
        <f>T422*地域経済性分析・初期条件!$O$41</f>
        <v>18681.233992533322</v>
      </c>
      <c r="U434" s="493">
        <f>U422*地域経済性分析・初期条件!$O$41</f>
        <v>18681.233992533322</v>
      </c>
      <c r="V434" s="493">
        <f>V422*地域経済性分析・初期条件!$O$41</f>
        <v>18681.233992533322</v>
      </c>
      <c r="W434" s="493">
        <f>W422*地域経済性分析・初期条件!$O$41</f>
        <v>18681.233992533322</v>
      </c>
      <c r="X434" s="493">
        <f>X422*地域経済性分析・初期条件!$O$41</f>
        <v>18681.233992533322</v>
      </c>
      <c r="Y434" s="493">
        <f>Y422*地域経済性分析・初期条件!$O$41</f>
        <v>0</v>
      </c>
      <c r="Z434" s="493">
        <f>Z422*地域経済性分析・初期条件!$O$41</f>
        <v>0</v>
      </c>
      <c r="AA434" s="493">
        <f>AA422*地域経済性分析・初期条件!$O$41</f>
        <v>0</v>
      </c>
      <c r="AB434" s="493">
        <f>AB422*地域経済性分析・初期条件!$O$41</f>
        <v>0</v>
      </c>
      <c r="AC434" s="493">
        <f>AC422*地域経済性分析・初期条件!$O$41</f>
        <v>0</v>
      </c>
      <c r="AD434" s="493">
        <f>AD422*地域経済性分析・初期条件!$O$41</f>
        <v>0</v>
      </c>
      <c r="AE434" s="493">
        <f>AE422*地域経済性分析・初期条件!$O$41</f>
        <v>0</v>
      </c>
      <c r="AF434" s="493">
        <f>AF422*地域経済性分析・初期条件!$O$41</f>
        <v>0</v>
      </c>
      <c r="AG434" s="493">
        <f>AG422*地域経済性分析・初期条件!$O$41</f>
        <v>0</v>
      </c>
      <c r="AH434" s="493">
        <f>AH422*地域経済性分析・初期条件!$O$41</f>
        <v>0</v>
      </c>
      <c r="AI434" s="535">
        <f>SUM(D434:N434)</f>
        <v>186812.33992533322</v>
      </c>
      <c r="AJ434" s="535">
        <f>SUM(D434:X434)</f>
        <v>373624.67985066632</v>
      </c>
      <c r="AK434" s="497">
        <f>SUM(D434:AH434)</f>
        <v>373624.67985066632</v>
      </c>
    </row>
    <row r="435" spans="1:37" ht="11.5" x14ac:dyDescent="0.25">
      <c r="A435" s="488">
        <f>地域経済性分析・初期条件!$G$42</f>
        <v>0</v>
      </c>
      <c r="C435" s="449"/>
      <c r="D435" s="493"/>
      <c r="E435" s="493"/>
      <c r="F435" s="463"/>
      <c r="G435" s="463"/>
      <c r="H435" s="463"/>
      <c r="I435" s="463"/>
      <c r="J435" s="463"/>
      <c r="K435" s="463"/>
      <c r="L435" s="463"/>
      <c r="M435" s="463"/>
      <c r="N435" s="463"/>
      <c r="O435" s="463"/>
      <c r="P435" s="463"/>
      <c r="Q435" s="463"/>
      <c r="R435" s="463"/>
      <c r="S435" s="463"/>
      <c r="T435" s="463"/>
      <c r="U435" s="463"/>
      <c r="V435" s="463"/>
      <c r="W435" s="463"/>
      <c r="X435" s="463"/>
      <c r="Y435" s="463"/>
      <c r="Z435" s="463"/>
      <c r="AA435" s="463"/>
      <c r="AB435" s="463"/>
      <c r="AC435" s="463"/>
      <c r="AD435" s="463"/>
      <c r="AE435" s="463"/>
      <c r="AF435" s="463"/>
      <c r="AG435" s="463"/>
      <c r="AH435" s="463"/>
      <c r="AI435" s="535"/>
      <c r="AJ435" s="535"/>
      <c r="AK435" s="497"/>
    </row>
    <row r="436" spans="1:37" ht="11.5" x14ac:dyDescent="0.25">
      <c r="A436" s="533" t="str">
        <f>A435&amp;B436</f>
        <v>0売上（税別）</v>
      </c>
      <c r="B436" s="425" t="s">
        <v>1166</v>
      </c>
      <c r="C436" s="448" t="s">
        <v>33</v>
      </c>
      <c r="D436" s="493">
        <f>D420*地域経済性分析・初期条件!$F$42</f>
        <v>0</v>
      </c>
      <c r="E436" s="493">
        <f>E420*地域経済性分析・初期条件!$F$42</f>
        <v>0</v>
      </c>
      <c r="F436" s="493">
        <f>F420*地域経済性分析・初期条件!$F$42</f>
        <v>0</v>
      </c>
      <c r="G436" s="493">
        <f>G420*地域経済性分析・初期条件!$F$42</f>
        <v>0</v>
      </c>
      <c r="H436" s="493">
        <f>H420*地域経済性分析・初期条件!$F$42</f>
        <v>0</v>
      </c>
      <c r="I436" s="493">
        <f>I420*地域経済性分析・初期条件!$F$42</f>
        <v>0</v>
      </c>
      <c r="J436" s="493">
        <f>J420*地域経済性分析・初期条件!$F$42</f>
        <v>0</v>
      </c>
      <c r="K436" s="493">
        <f>K420*地域経済性分析・初期条件!$F$42</f>
        <v>0</v>
      </c>
      <c r="L436" s="493">
        <f>L420*地域経済性分析・初期条件!$F$42</f>
        <v>0</v>
      </c>
      <c r="M436" s="493">
        <f>M420*地域経済性分析・初期条件!$F$42</f>
        <v>0</v>
      </c>
      <c r="N436" s="493">
        <f>N420*地域経済性分析・初期条件!$F$42</f>
        <v>0</v>
      </c>
      <c r="O436" s="493">
        <f>O420*地域経済性分析・初期条件!$F$42</f>
        <v>0</v>
      </c>
      <c r="P436" s="493">
        <f>P420*地域経済性分析・初期条件!$F$42</f>
        <v>0</v>
      </c>
      <c r="Q436" s="493">
        <f>Q420*地域経済性分析・初期条件!$F$42</f>
        <v>0</v>
      </c>
      <c r="R436" s="493">
        <f>R420*地域経済性分析・初期条件!$F$42</f>
        <v>0</v>
      </c>
      <c r="S436" s="493">
        <f>S420*地域経済性分析・初期条件!$F$42</f>
        <v>0</v>
      </c>
      <c r="T436" s="493">
        <f>T420*地域経済性分析・初期条件!$F$42</f>
        <v>0</v>
      </c>
      <c r="U436" s="493">
        <f>U420*地域経済性分析・初期条件!$F$42</f>
        <v>0</v>
      </c>
      <c r="V436" s="493">
        <f>V420*地域経済性分析・初期条件!$F$42</f>
        <v>0</v>
      </c>
      <c r="W436" s="493">
        <f>W420*地域経済性分析・初期条件!$F$42</f>
        <v>0</v>
      </c>
      <c r="X436" s="493">
        <f>X420*地域経済性分析・初期条件!$F$42</f>
        <v>0</v>
      </c>
      <c r="Y436" s="493">
        <f>Y420*地域経済性分析・初期条件!$F$42</f>
        <v>0</v>
      </c>
      <c r="Z436" s="493">
        <f>Z420*地域経済性分析・初期条件!$F$42</f>
        <v>0</v>
      </c>
      <c r="AA436" s="493">
        <f>AA420*地域経済性分析・初期条件!$F$42</f>
        <v>0</v>
      </c>
      <c r="AB436" s="493">
        <f>AB420*地域経済性分析・初期条件!$F$42</f>
        <v>0</v>
      </c>
      <c r="AC436" s="493">
        <f>AC420*地域経済性分析・初期条件!$F$42</f>
        <v>0</v>
      </c>
      <c r="AD436" s="493">
        <f>AD420*地域経済性分析・初期条件!$F$42</f>
        <v>0</v>
      </c>
      <c r="AE436" s="493">
        <f>AE420*地域経済性分析・初期条件!$F$42</f>
        <v>0</v>
      </c>
      <c r="AF436" s="493">
        <f>AF420*地域経済性分析・初期条件!$F$42</f>
        <v>0</v>
      </c>
      <c r="AG436" s="493">
        <f>AG420*地域経済性分析・初期条件!$F$42</f>
        <v>0</v>
      </c>
      <c r="AH436" s="493">
        <f>AH420*地域経済性分析・初期条件!$F$42</f>
        <v>0</v>
      </c>
      <c r="AI436" s="535">
        <f t="shared" ref="AI436" si="430">SUM(D436:N436)</f>
        <v>0</v>
      </c>
      <c r="AJ436" s="535">
        <f>SUM(D436:X436)</f>
        <v>0</v>
      </c>
      <c r="AK436" s="497">
        <f>SUM(D436:AH436)</f>
        <v>0</v>
      </c>
    </row>
    <row r="437" spans="1:37" ht="11.5" x14ac:dyDescent="0.25">
      <c r="A437" s="533" t="str">
        <f>A435&amp;B437</f>
        <v>0消費税（都道府県）</v>
      </c>
      <c r="B437" s="425" t="s">
        <v>270</v>
      </c>
      <c r="C437" s="448" t="s">
        <v>33</v>
      </c>
      <c r="D437" s="493">
        <f>D436*波及効果シート!$D$72</f>
        <v>0</v>
      </c>
      <c r="E437" s="493">
        <f>E436*波及効果シート!$D$72</f>
        <v>0</v>
      </c>
      <c r="F437" s="493">
        <f>F436*波及効果シート!$D$72</f>
        <v>0</v>
      </c>
      <c r="G437" s="493">
        <f>G436*波及効果シート!$D$72</f>
        <v>0</v>
      </c>
      <c r="H437" s="493">
        <f>H436*波及効果シート!$D$72</f>
        <v>0</v>
      </c>
      <c r="I437" s="493">
        <f>I436*波及効果シート!$D$72</f>
        <v>0</v>
      </c>
      <c r="J437" s="493">
        <f>J436*波及効果シート!$D$72</f>
        <v>0</v>
      </c>
      <c r="K437" s="493">
        <f>K436*波及効果シート!$D$72</f>
        <v>0</v>
      </c>
      <c r="L437" s="493">
        <f>L436*波及効果シート!$D$72</f>
        <v>0</v>
      </c>
      <c r="M437" s="493">
        <f>M436*波及効果シート!$D$72</f>
        <v>0</v>
      </c>
      <c r="N437" s="493">
        <f>N436*波及効果シート!$D$72</f>
        <v>0</v>
      </c>
      <c r="O437" s="493">
        <f>O436*波及効果シート!$D$72</f>
        <v>0</v>
      </c>
      <c r="P437" s="493">
        <f>P436*波及効果シート!$D$72</f>
        <v>0</v>
      </c>
      <c r="Q437" s="493">
        <f>Q436*波及効果シート!$D$72</f>
        <v>0</v>
      </c>
      <c r="R437" s="493">
        <f>R436*波及効果シート!$D$72</f>
        <v>0</v>
      </c>
      <c r="S437" s="493">
        <f>S436*波及効果シート!$D$72</f>
        <v>0</v>
      </c>
      <c r="T437" s="493">
        <f>T436*波及効果シート!$D$72</f>
        <v>0</v>
      </c>
      <c r="U437" s="493">
        <f>U436*波及効果シート!$D$72</f>
        <v>0</v>
      </c>
      <c r="V437" s="493">
        <f>V436*波及効果シート!$D$72</f>
        <v>0</v>
      </c>
      <c r="W437" s="493">
        <f>W436*波及効果シート!$D$72</f>
        <v>0</v>
      </c>
      <c r="X437" s="493">
        <f>X436*波及効果シート!$D$72</f>
        <v>0</v>
      </c>
      <c r="Y437" s="493">
        <f>Y436*波及効果シート!$D$72</f>
        <v>0</v>
      </c>
      <c r="Z437" s="493">
        <f>Z436*波及効果シート!$D$72</f>
        <v>0</v>
      </c>
      <c r="AA437" s="493">
        <f>AA436*波及効果シート!$D$72</f>
        <v>0</v>
      </c>
      <c r="AB437" s="493">
        <f>AB436*波及効果シート!$D$72</f>
        <v>0</v>
      </c>
      <c r="AC437" s="493">
        <f>AC436*波及効果シート!$D$72</f>
        <v>0</v>
      </c>
      <c r="AD437" s="493">
        <f>AD436*波及効果シート!$D$72</f>
        <v>0</v>
      </c>
      <c r="AE437" s="493">
        <f>AE436*波及効果シート!$D$72</f>
        <v>0</v>
      </c>
      <c r="AF437" s="493">
        <f>AF436*波及効果シート!$D$72</f>
        <v>0</v>
      </c>
      <c r="AG437" s="493">
        <f>AG436*波及効果シート!$D$72</f>
        <v>0</v>
      </c>
      <c r="AH437" s="493">
        <f>AH436*波及効果シート!$D$72</f>
        <v>0</v>
      </c>
      <c r="AI437" s="535">
        <f t="shared" ref="AI437:AI438" si="431">SUM(D437:N437)</f>
        <v>0</v>
      </c>
      <c r="AJ437" s="535">
        <f t="shared" ref="AJ437:AJ438" si="432">SUM(D437:X437)</f>
        <v>0</v>
      </c>
      <c r="AK437" s="497">
        <f t="shared" ref="AK437:AK438" si="433">SUM(D437:AH437)</f>
        <v>0</v>
      </c>
    </row>
    <row r="438" spans="1:37" ht="11.5" x14ac:dyDescent="0.25">
      <c r="A438" s="533" t="str">
        <f>A435&amp;B438</f>
        <v>0消費税（市町村）</v>
      </c>
      <c r="B438" s="425" t="s">
        <v>1156</v>
      </c>
      <c r="C438" s="449" t="s">
        <v>33</v>
      </c>
      <c r="D438" s="493">
        <f>D436*波及効果シート!$D$74</f>
        <v>0</v>
      </c>
      <c r="E438" s="493">
        <f>E436*波及効果シート!$D$74</f>
        <v>0</v>
      </c>
      <c r="F438" s="493">
        <f>F436*波及効果シート!$D$74</f>
        <v>0</v>
      </c>
      <c r="G438" s="493">
        <f>G436*波及効果シート!$D$74</f>
        <v>0</v>
      </c>
      <c r="H438" s="493">
        <f>H436*波及効果シート!$D$74</f>
        <v>0</v>
      </c>
      <c r="I438" s="493">
        <f>I436*波及効果シート!$D$74</f>
        <v>0</v>
      </c>
      <c r="J438" s="493">
        <f>J436*波及効果シート!$D$74</f>
        <v>0</v>
      </c>
      <c r="K438" s="493">
        <f>K436*波及効果シート!$D$74</f>
        <v>0</v>
      </c>
      <c r="L438" s="493">
        <f>L436*波及効果シート!$D$74</f>
        <v>0</v>
      </c>
      <c r="M438" s="493">
        <f>M436*波及効果シート!$D$74</f>
        <v>0</v>
      </c>
      <c r="N438" s="493">
        <f>N436*波及効果シート!$D$74</f>
        <v>0</v>
      </c>
      <c r="O438" s="493">
        <f>O436*波及効果シート!$D$74</f>
        <v>0</v>
      </c>
      <c r="P438" s="493">
        <f>P436*波及効果シート!$D$74</f>
        <v>0</v>
      </c>
      <c r="Q438" s="493">
        <f>Q436*波及効果シート!$D$74</f>
        <v>0</v>
      </c>
      <c r="R438" s="493">
        <f>R436*波及効果シート!$D$74</f>
        <v>0</v>
      </c>
      <c r="S438" s="493">
        <f>S436*波及効果シート!$D$74</f>
        <v>0</v>
      </c>
      <c r="T438" s="493">
        <f>T436*波及効果シート!$D$74</f>
        <v>0</v>
      </c>
      <c r="U438" s="493">
        <f>U436*波及効果シート!$D$74</f>
        <v>0</v>
      </c>
      <c r="V438" s="493">
        <f>V436*波及効果シート!$D$74</f>
        <v>0</v>
      </c>
      <c r="W438" s="493">
        <f>W436*波及効果シート!$D$74</f>
        <v>0</v>
      </c>
      <c r="X438" s="493">
        <f>X436*波及効果シート!$D$74</f>
        <v>0</v>
      </c>
      <c r="Y438" s="493">
        <f>Y436*波及効果シート!$D$74</f>
        <v>0</v>
      </c>
      <c r="Z438" s="493">
        <f>Z436*波及効果シート!$D$74</f>
        <v>0</v>
      </c>
      <c r="AA438" s="493">
        <f>AA436*波及効果シート!$D$74</f>
        <v>0</v>
      </c>
      <c r="AB438" s="493">
        <f>AB436*波及効果シート!$D$74</f>
        <v>0</v>
      </c>
      <c r="AC438" s="493">
        <f>AC436*波及効果シート!$D$74</f>
        <v>0</v>
      </c>
      <c r="AD438" s="493">
        <f>AD436*波及効果シート!$D$74</f>
        <v>0</v>
      </c>
      <c r="AE438" s="493">
        <f>AE436*波及効果シート!$D$74</f>
        <v>0</v>
      </c>
      <c r="AF438" s="493">
        <f>AF436*波及効果シート!$D$74</f>
        <v>0</v>
      </c>
      <c r="AG438" s="493">
        <f>AG436*波及効果シート!$D$74</f>
        <v>0</v>
      </c>
      <c r="AH438" s="493">
        <f>AH436*波及効果シート!$D$74</f>
        <v>0</v>
      </c>
      <c r="AI438" s="535">
        <f t="shared" si="431"/>
        <v>0</v>
      </c>
      <c r="AJ438" s="535">
        <f t="shared" si="432"/>
        <v>0</v>
      </c>
      <c r="AK438" s="497">
        <f t="shared" si="433"/>
        <v>0</v>
      </c>
    </row>
    <row r="439" spans="1:37" ht="11.5" x14ac:dyDescent="0.25">
      <c r="A439" s="533" t="str">
        <f>A435&amp;B439</f>
        <v>0所得税（国税）</v>
      </c>
      <c r="B439" s="425" t="s">
        <v>577</v>
      </c>
      <c r="C439" s="449" t="s">
        <v>33</v>
      </c>
      <c r="D439" s="493">
        <f>D436*地域経済性分析・初期条件!$P$42</f>
        <v>0</v>
      </c>
      <c r="E439" s="493">
        <f>E436*地域経済性分析・初期条件!$P$42</f>
        <v>0</v>
      </c>
      <c r="F439" s="493">
        <f>F436*地域経済性分析・初期条件!$P$42</f>
        <v>0</v>
      </c>
      <c r="G439" s="493">
        <f>G436*地域経済性分析・初期条件!$P$42</f>
        <v>0</v>
      </c>
      <c r="H439" s="493">
        <f>H436*地域経済性分析・初期条件!$P$42</f>
        <v>0</v>
      </c>
      <c r="I439" s="493">
        <f>I436*地域経済性分析・初期条件!$P$42</f>
        <v>0</v>
      </c>
      <c r="J439" s="493">
        <f>J436*地域経済性分析・初期条件!$P$42</f>
        <v>0</v>
      </c>
      <c r="K439" s="493">
        <f>K436*地域経済性分析・初期条件!$P$42</f>
        <v>0</v>
      </c>
      <c r="L439" s="493">
        <f>L436*地域経済性分析・初期条件!$P$42</f>
        <v>0</v>
      </c>
      <c r="M439" s="493">
        <f>M436*地域経済性分析・初期条件!$P$42</f>
        <v>0</v>
      </c>
      <c r="N439" s="493">
        <f>N436*地域経済性分析・初期条件!$P$42</f>
        <v>0</v>
      </c>
      <c r="O439" s="493">
        <f>O436*地域経済性分析・初期条件!$P$42</f>
        <v>0</v>
      </c>
      <c r="P439" s="493">
        <f>P436*地域経済性分析・初期条件!$P$42</f>
        <v>0</v>
      </c>
      <c r="Q439" s="493">
        <f>Q436*地域経済性分析・初期条件!$P$42</f>
        <v>0</v>
      </c>
      <c r="R439" s="493">
        <f>R436*地域経済性分析・初期条件!$P$42</f>
        <v>0</v>
      </c>
      <c r="S439" s="493">
        <f>S436*地域経済性分析・初期条件!$P$42</f>
        <v>0</v>
      </c>
      <c r="T439" s="493">
        <f>T436*地域経済性分析・初期条件!$P$42</f>
        <v>0</v>
      </c>
      <c r="U439" s="493">
        <f>U436*地域経済性分析・初期条件!$P$42</f>
        <v>0</v>
      </c>
      <c r="V439" s="493">
        <f>V436*地域経済性分析・初期条件!$P$42</f>
        <v>0</v>
      </c>
      <c r="W439" s="493">
        <f>W436*地域経済性分析・初期条件!$P$42</f>
        <v>0</v>
      </c>
      <c r="X439" s="493">
        <f>X436*地域経済性分析・初期条件!$P$42</f>
        <v>0</v>
      </c>
      <c r="Y439" s="493">
        <f>Y436*地域経済性分析・初期条件!$P$42</f>
        <v>0</v>
      </c>
      <c r="Z439" s="493">
        <f>Z436*地域経済性分析・初期条件!$P$42</f>
        <v>0</v>
      </c>
      <c r="AA439" s="493">
        <f>AA436*地域経済性分析・初期条件!$P$42</f>
        <v>0</v>
      </c>
      <c r="AB439" s="493">
        <f>AB436*地域経済性分析・初期条件!$P$42</f>
        <v>0</v>
      </c>
      <c r="AC439" s="493">
        <f>AC436*地域経済性分析・初期条件!$P$42</f>
        <v>0</v>
      </c>
      <c r="AD439" s="493">
        <f>AD436*地域経済性分析・初期条件!$P$42</f>
        <v>0</v>
      </c>
      <c r="AE439" s="493">
        <f>AE436*地域経済性分析・初期条件!$P$42</f>
        <v>0</v>
      </c>
      <c r="AF439" s="493">
        <f>AF436*地域経済性分析・初期条件!$P$42</f>
        <v>0</v>
      </c>
      <c r="AG439" s="493">
        <f>AG436*地域経済性分析・初期条件!$P$42</f>
        <v>0</v>
      </c>
      <c r="AH439" s="493">
        <f>AH436*地域経済性分析・初期条件!$P$42</f>
        <v>0</v>
      </c>
      <c r="AI439" s="535">
        <f t="shared" ref="AI439:AI444" si="434">SUM(D439:N439)</f>
        <v>0</v>
      </c>
      <c r="AJ439" s="535">
        <f>SUM(D439:X439)</f>
        <v>0</v>
      </c>
      <c r="AK439" s="497">
        <f>SUM(D439:AH439)</f>
        <v>0</v>
      </c>
    </row>
    <row r="440" spans="1:37" ht="11.5" x14ac:dyDescent="0.25">
      <c r="A440" s="533" t="str">
        <f>A435&amp;B440</f>
        <v>0法人税（国税）</v>
      </c>
      <c r="B440" s="425" t="s">
        <v>576</v>
      </c>
      <c r="C440" s="449" t="s">
        <v>33</v>
      </c>
      <c r="D440" s="493">
        <f>D436*地域経済性分析・初期条件!$Q$42</f>
        <v>0</v>
      </c>
      <c r="E440" s="493">
        <f>E436*地域経済性分析・初期条件!$Q$42</f>
        <v>0</v>
      </c>
      <c r="F440" s="493">
        <f>F436*地域経済性分析・初期条件!$Q$42</f>
        <v>0</v>
      </c>
      <c r="G440" s="493">
        <f>G436*地域経済性分析・初期条件!$Q$42</f>
        <v>0</v>
      </c>
      <c r="H440" s="493">
        <f>H436*地域経済性分析・初期条件!$Q$42</f>
        <v>0</v>
      </c>
      <c r="I440" s="493">
        <f>I436*地域経済性分析・初期条件!$Q$42</f>
        <v>0</v>
      </c>
      <c r="J440" s="493">
        <f>J436*地域経済性分析・初期条件!$Q$42</f>
        <v>0</v>
      </c>
      <c r="K440" s="493">
        <f>K436*地域経済性分析・初期条件!$Q$42</f>
        <v>0</v>
      </c>
      <c r="L440" s="493">
        <f>L436*地域経済性分析・初期条件!$Q$42</f>
        <v>0</v>
      </c>
      <c r="M440" s="493">
        <f>M436*地域経済性分析・初期条件!$Q$42</f>
        <v>0</v>
      </c>
      <c r="N440" s="493">
        <f>N436*地域経済性分析・初期条件!$Q$42</f>
        <v>0</v>
      </c>
      <c r="O440" s="493">
        <f>O436*地域経済性分析・初期条件!$Q$42</f>
        <v>0</v>
      </c>
      <c r="P440" s="493">
        <f>P436*地域経済性分析・初期条件!$Q$42</f>
        <v>0</v>
      </c>
      <c r="Q440" s="493">
        <f>Q436*地域経済性分析・初期条件!$Q$42</f>
        <v>0</v>
      </c>
      <c r="R440" s="493">
        <f>R436*地域経済性分析・初期条件!$Q$42</f>
        <v>0</v>
      </c>
      <c r="S440" s="493">
        <f>S436*地域経済性分析・初期条件!$Q$42</f>
        <v>0</v>
      </c>
      <c r="T440" s="493">
        <f>T436*地域経済性分析・初期条件!$Q$42</f>
        <v>0</v>
      </c>
      <c r="U440" s="493">
        <f>U436*地域経済性分析・初期条件!$Q$42</f>
        <v>0</v>
      </c>
      <c r="V440" s="493">
        <f>V436*地域経済性分析・初期条件!$Q$42</f>
        <v>0</v>
      </c>
      <c r="W440" s="493">
        <f>W436*地域経済性分析・初期条件!$Q$42</f>
        <v>0</v>
      </c>
      <c r="X440" s="493">
        <f>X436*地域経済性分析・初期条件!$Q$42</f>
        <v>0</v>
      </c>
      <c r="Y440" s="493">
        <f>Y436*地域経済性分析・初期条件!$Q$42</f>
        <v>0</v>
      </c>
      <c r="Z440" s="493">
        <f>Z436*地域経済性分析・初期条件!$Q$42</f>
        <v>0</v>
      </c>
      <c r="AA440" s="493">
        <f>AA436*地域経済性分析・初期条件!$Q$42</f>
        <v>0</v>
      </c>
      <c r="AB440" s="493">
        <f>AB436*地域経済性分析・初期条件!$Q$42</f>
        <v>0</v>
      </c>
      <c r="AC440" s="493">
        <f>AC436*地域経済性分析・初期条件!$Q$42</f>
        <v>0</v>
      </c>
      <c r="AD440" s="493">
        <f>AD436*地域経済性分析・初期条件!$Q$42</f>
        <v>0</v>
      </c>
      <c r="AE440" s="493">
        <f>AE436*地域経済性分析・初期条件!$Q$42</f>
        <v>0</v>
      </c>
      <c r="AF440" s="493">
        <f>AF436*地域経済性分析・初期条件!$Q$42</f>
        <v>0</v>
      </c>
      <c r="AG440" s="493">
        <f>AG436*地域経済性分析・初期条件!$Q$42</f>
        <v>0</v>
      </c>
      <c r="AH440" s="493">
        <f>AH436*地域経済性分析・初期条件!$Q$42</f>
        <v>0</v>
      </c>
      <c r="AI440" s="535">
        <f t="shared" si="434"/>
        <v>0</v>
      </c>
      <c r="AJ440" s="535">
        <f>SUM(D440:X440)</f>
        <v>0</v>
      </c>
      <c r="AK440" s="497">
        <f>SUM(D440:AH440)</f>
        <v>0</v>
      </c>
    </row>
    <row r="441" spans="1:37" ht="11.5" x14ac:dyDescent="0.25">
      <c r="A441" s="533" t="str">
        <f>A435&amp;B441</f>
        <v>0従業員の可処分所得（一次）</v>
      </c>
      <c r="B441" s="425" t="s">
        <v>556</v>
      </c>
      <c r="C441" s="448" t="s">
        <v>33</v>
      </c>
      <c r="D441" s="493">
        <f>D436*地域経済性分析・初期条件!$H$42</f>
        <v>0</v>
      </c>
      <c r="E441" s="493">
        <f>E436*地域経済性分析・初期条件!$H$42</f>
        <v>0</v>
      </c>
      <c r="F441" s="493">
        <f>F436*地域経済性分析・初期条件!$H$42</f>
        <v>0</v>
      </c>
      <c r="G441" s="493">
        <f>G436*地域経済性分析・初期条件!$H$42</f>
        <v>0</v>
      </c>
      <c r="H441" s="493">
        <f>H436*地域経済性分析・初期条件!$H$42</f>
        <v>0</v>
      </c>
      <c r="I441" s="493">
        <f>I436*地域経済性分析・初期条件!$H$42</f>
        <v>0</v>
      </c>
      <c r="J441" s="493">
        <f>J436*地域経済性分析・初期条件!$H$42</f>
        <v>0</v>
      </c>
      <c r="K441" s="493">
        <f>K436*地域経済性分析・初期条件!$H$42</f>
        <v>0</v>
      </c>
      <c r="L441" s="493">
        <f>L436*地域経済性分析・初期条件!$H$42</f>
        <v>0</v>
      </c>
      <c r="M441" s="493">
        <f>M436*地域経済性分析・初期条件!$H$42</f>
        <v>0</v>
      </c>
      <c r="N441" s="493">
        <f>N436*地域経済性分析・初期条件!$H$42</f>
        <v>0</v>
      </c>
      <c r="O441" s="493">
        <f>O436*地域経済性分析・初期条件!$H$42</f>
        <v>0</v>
      </c>
      <c r="P441" s="493">
        <f>P436*地域経済性分析・初期条件!$H$42</f>
        <v>0</v>
      </c>
      <c r="Q441" s="493">
        <f>Q436*地域経済性分析・初期条件!$H$42</f>
        <v>0</v>
      </c>
      <c r="R441" s="493">
        <f>R436*地域経済性分析・初期条件!$H$42</f>
        <v>0</v>
      </c>
      <c r="S441" s="493">
        <f>S436*地域経済性分析・初期条件!$H$42</f>
        <v>0</v>
      </c>
      <c r="T441" s="493">
        <f>T436*地域経済性分析・初期条件!$H$42</f>
        <v>0</v>
      </c>
      <c r="U441" s="493">
        <f>U436*地域経済性分析・初期条件!$H$42</f>
        <v>0</v>
      </c>
      <c r="V441" s="493">
        <f>V436*地域経済性分析・初期条件!$H$42</f>
        <v>0</v>
      </c>
      <c r="W441" s="493">
        <f>W436*地域経済性分析・初期条件!$H$42</f>
        <v>0</v>
      </c>
      <c r="X441" s="493">
        <f>X436*地域経済性分析・初期条件!$H$42</f>
        <v>0</v>
      </c>
      <c r="Y441" s="493">
        <f>Y436*地域経済性分析・初期条件!$H$42</f>
        <v>0</v>
      </c>
      <c r="Z441" s="493">
        <f>Z436*地域経済性分析・初期条件!$H$42</f>
        <v>0</v>
      </c>
      <c r="AA441" s="493">
        <f>AA436*地域経済性分析・初期条件!$H$42</f>
        <v>0</v>
      </c>
      <c r="AB441" s="493">
        <f>AB436*地域経済性分析・初期条件!$H$42</f>
        <v>0</v>
      </c>
      <c r="AC441" s="493">
        <f>AC436*地域経済性分析・初期条件!$H$42</f>
        <v>0</v>
      </c>
      <c r="AD441" s="493">
        <f>AD436*地域経済性分析・初期条件!$H$42</f>
        <v>0</v>
      </c>
      <c r="AE441" s="493">
        <f>AE436*地域経済性分析・初期条件!$H$42</f>
        <v>0</v>
      </c>
      <c r="AF441" s="493">
        <f>AF436*地域経済性分析・初期条件!$H$42</f>
        <v>0</v>
      </c>
      <c r="AG441" s="493">
        <f>AG436*地域経済性分析・初期条件!$H$42</f>
        <v>0</v>
      </c>
      <c r="AH441" s="493">
        <f>AH436*地域経済性分析・初期条件!$H$42</f>
        <v>0</v>
      </c>
      <c r="AI441" s="535">
        <f t="shared" si="434"/>
        <v>0</v>
      </c>
      <c r="AJ441" s="535">
        <f t="shared" ref="AJ441:AJ448" si="435">SUM(D441:X441)</f>
        <v>0</v>
      </c>
      <c r="AK441" s="497">
        <f t="shared" ref="AK441:AK448" si="436">SUM(D441:AH441)</f>
        <v>0</v>
      </c>
    </row>
    <row r="442" spans="1:37" ht="11.5" x14ac:dyDescent="0.25">
      <c r="A442" s="533" t="str">
        <f>A435&amp;B442</f>
        <v>0企業の税引後利益（一次）</v>
      </c>
      <c r="B442" s="425" t="s">
        <v>557</v>
      </c>
      <c r="C442" s="448" t="s">
        <v>33</v>
      </c>
      <c r="D442" s="493">
        <f>D436*地域経済性分析・初期条件!$I$42</f>
        <v>0</v>
      </c>
      <c r="E442" s="493">
        <f>E436*地域経済性分析・初期条件!$I$42</f>
        <v>0</v>
      </c>
      <c r="F442" s="493">
        <f>F436*地域経済性分析・初期条件!$I$42</f>
        <v>0</v>
      </c>
      <c r="G442" s="493">
        <f>G436*地域経済性分析・初期条件!$I$42</f>
        <v>0</v>
      </c>
      <c r="H442" s="493">
        <f>H436*地域経済性分析・初期条件!$I$42</f>
        <v>0</v>
      </c>
      <c r="I442" s="493">
        <f>I436*地域経済性分析・初期条件!$I$42</f>
        <v>0</v>
      </c>
      <c r="J442" s="493">
        <f>J436*地域経済性分析・初期条件!$I$42</f>
        <v>0</v>
      </c>
      <c r="K442" s="493">
        <f>K436*地域経済性分析・初期条件!$I$42</f>
        <v>0</v>
      </c>
      <c r="L442" s="493">
        <f>L436*地域経済性分析・初期条件!$I$42</f>
        <v>0</v>
      </c>
      <c r="M442" s="493">
        <f>M436*地域経済性分析・初期条件!$I$42</f>
        <v>0</v>
      </c>
      <c r="N442" s="493">
        <f>N436*地域経済性分析・初期条件!$I$42</f>
        <v>0</v>
      </c>
      <c r="O442" s="493">
        <f>O436*地域経済性分析・初期条件!$I$42</f>
        <v>0</v>
      </c>
      <c r="P442" s="493">
        <f>P436*地域経済性分析・初期条件!$I$42</f>
        <v>0</v>
      </c>
      <c r="Q442" s="493">
        <f>Q436*地域経済性分析・初期条件!$I$42</f>
        <v>0</v>
      </c>
      <c r="R442" s="493">
        <f>R436*地域経済性分析・初期条件!$I$42</f>
        <v>0</v>
      </c>
      <c r="S442" s="493">
        <f>S436*地域経済性分析・初期条件!$I$42</f>
        <v>0</v>
      </c>
      <c r="T442" s="493">
        <f>T436*地域経済性分析・初期条件!$I$42</f>
        <v>0</v>
      </c>
      <c r="U442" s="493">
        <f>U436*地域経済性分析・初期条件!$I$42</f>
        <v>0</v>
      </c>
      <c r="V442" s="493">
        <f>V436*地域経済性分析・初期条件!$I$42</f>
        <v>0</v>
      </c>
      <c r="W442" s="493">
        <f>W436*地域経済性分析・初期条件!$I$42</f>
        <v>0</v>
      </c>
      <c r="X442" s="493">
        <f>X436*地域経済性分析・初期条件!$I$42</f>
        <v>0</v>
      </c>
      <c r="Y442" s="493">
        <f>Y436*地域経済性分析・初期条件!$I$42</f>
        <v>0</v>
      </c>
      <c r="Z442" s="493">
        <f>Z436*地域経済性分析・初期条件!$I$42</f>
        <v>0</v>
      </c>
      <c r="AA442" s="493">
        <f>AA436*地域経済性分析・初期条件!$I$42</f>
        <v>0</v>
      </c>
      <c r="AB442" s="493">
        <f>AB436*地域経済性分析・初期条件!$I$42</f>
        <v>0</v>
      </c>
      <c r="AC442" s="493">
        <f>AC436*地域経済性分析・初期条件!$I$42</f>
        <v>0</v>
      </c>
      <c r="AD442" s="493">
        <f>AD436*地域経済性分析・初期条件!$I$42</f>
        <v>0</v>
      </c>
      <c r="AE442" s="493">
        <f>AE436*地域経済性分析・初期条件!$I$42</f>
        <v>0</v>
      </c>
      <c r="AF442" s="493">
        <f>AF436*地域経済性分析・初期条件!$I$42</f>
        <v>0</v>
      </c>
      <c r="AG442" s="493">
        <f>AG436*地域経済性分析・初期条件!$I$42</f>
        <v>0</v>
      </c>
      <c r="AH442" s="493">
        <f>AH436*地域経済性分析・初期条件!$I$42</f>
        <v>0</v>
      </c>
      <c r="AI442" s="535">
        <f t="shared" si="434"/>
        <v>0</v>
      </c>
      <c r="AJ442" s="535">
        <f t="shared" si="435"/>
        <v>0</v>
      </c>
      <c r="AK442" s="497">
        <f t="shared" si="436"/>
        <v>0</v>
      </c>
    </row>
    <row r="443" spans="1:37" ht="11.5" x14ac:dyDescent="0.25">
      <c r="A443" s="533" t="str">
        <f>A435&amp;B443</f>
        <v>0都道府県税収（一次）</v>
      </c>
      <c r="B443" s="425" t="s">
        <v>558</v>
      </c>
      <c r="C443" s="448" t="s">
        <v>33</v>
      </c>
      <c r="D443" s="493">
        <f>D436*地域経済性分析・初期条件!$J$42</f>
        <v>0</v>
      </c>
      <c r="E443" s="493">
        <f>E436*地域経済性分析・初期条件!$J$42</f>
        <v>0</v>
      </c>
      <c r="F443" s="493">
        <f>F436*地域経済性分析・初期条件!$J$42</f>
        <v>0</v>
      </c>
      <c r="G443" s="493">
        <f>G436*地域経済性分析・初期条件!$J$42</f>
        <v>0</v>
      </c>
      <c r="H443" s="493">
        <f>H436*地域経済性分析・初期条件!$J$42</f>
        <v>0</v>
      </c>
      <c r="I443" s="493">
        <f>I436*地域経済性分析・初期条件!$J$42</f>
        <v>0</v>
      </c>
      <c r="J443" s="493">
        <f>J436*地域経済性分析・初期条件!$J$42</f>
        <v>0</v>
      </c>
      <c r="K443" s="493">
        <f>K436*地域経済性分析・初期条件!$J$42</f>
        <v>0</v>
      </c>
      <c r="L443" s="493">
        <f>L436*地域経済性分析・初期条件!$J$42</f>
        <v>0</v>
      </c>
      <c r="M443" s="493">
        <f>M436*地域経済性分析・初期条件!$J$42</f>
        <v>0</v>
      </c>
      <c r="N443" s="493">
        <f>N436*地域経済性分析・初期条件!$J$42</f>
        <v>0</v>
      </c>
      <c r="O443" s="493">
        <f>O436*地域経済性分析・初期条件!$J$42</f>
        <v>0</v>
      </c>
      <c r="P443" s="493">
        <f>P436*地域経済性分析・初期条件!$J$42</f>
        <v>0</v>
      </c>
      <c r="Q443" s="493">
        <f>Q436*地域経済性分析・初期条件!$J$42</f>
        <v>0</v>
      </c>
      <c r="R443" s="493">
        <f>R436*地域経済性分析・初期条件!$J$42</f>
        <v>0</v>
      </c>
      <c r="S443" s="493">
        <f>S436*地域経済性分析・初期条件!$J$42</f>
        <v>0</v>
      </c>
      <c r="T443" s="493">
        <f>T436*地域経済性分析・初期条件!$J$42</f>
        <v>0</v>
      </c>
      <c r="U443" s="493">
        <f>U436*地域経済性分析・初期条件!$J$42</f>
        <v>0</v>
      </c>
      <c r="V443" s="493">
        <f>V436*地域経済性分析・初期条件!$J$42</f>
        <v>0</v>
      </c>
      <c r="W443" s="493">
        <f>W436*地域経済性分析・初期条件!$J$42</f>
        <v>0</v>
      </c>
      <c r="X443" s="493">
        <f>X436*地域経済性分析・初期条件!$J$42</f>
        <v>0</v>
      </c>
      <c r="Y443" s="493">
        <f>Y436*地域経済性分析・初期条件!$J$42</f>
        <v>0</v>
      </c>
      <c r="Z443" s="493">
        <f>Z436*地域経済性分析・初期条件!$J$42</f>
        <v>0</v>
      </c>
      <c r="AA443" s="493">
        <f>AA436*地域経済性分析・初期条件!$J$42</f>
        <v>0</v>
      </c>
      <c r="AB443" s="493">
        <f>AB436*地域経済性分析・初期条件!$J$42</f>
        <v>0</v>
      </c>
      <c r="AC443" s="493">
        <f>AC436*地域経済性分析・初期条件!$J$42</f>
        <v>0</v>
      </c>
      <c r="AD443" s="493">
        <f>AD436*地域経済性分析・初期条件!$J$42</f>
        <v>0</v>
      </c>
      <c r="AE443" s="493">
        <f>AE436*地域経済性分析・初期条件!$J$42</f>
        <v>0</v>
      </c>
      <c r="AF443" s="493">
        <f>AF436*地域経済性分析・初期条件!$J$42</f>
        <v>0</v>
      </c>
      <c r="AG443" s="493">
        <f>AG436*地域経済性分析・初期条件!$J$42</f>
        <v>0</v>
      </c>
      <c r="AH443" s="493">
        <f>AH436*地域経済性分析・初期条件!$J$42</f>
        <v>0</v>
      </c>
      <c r="AI443" s="535">
        <f t="shared" si="434"/>
        <v>0</v>
      </c>
      <c r="AJ443" s="535">
        <f t="shared" si="435"/>
        <v>0</v>
      </c>
      <c r="AK443" s="497">
        <f t="shared" si="436"/>
        <v>0</v>
      </c>
    </row>
    <row r="444" spans="1:37" ht="11.5" x14ac:dyDescent="0.25">
      <c r="A444" s="533" t="str">
        <f>A435&amp;B444</f>
        <v>0市町村税収（一次）</v>
      </c>
      <c r="B444" s="425" t="s">
        <v>559</v>
      </c>
      <c r="C444" s="449" t="s">
        <v>33</v>
      </c>
      <c r="D444" s="493">
        <f>D436*地域経済性分析・初期条件!$K$42</f>
        <v>0</v>
      </c>
      <c r="E444" s="493">
        <f>E436*地域経済性分析・初期条件!$K$42</f>
        <v>0</v>
      </c>
      <c r="F444" s="493">
        <f>F436*地域経済性分析・初期条件!$K$42</f>
        <v>0</v>
      </c>
      <c r="G444" s="493">
        <f>G436*地域経済性分析・初期条件!$K$42</f>
        <v>0</v>
      </c>
      <c r="H444" s="493">
        <f>H436*地域経済性分析・初期条件!$K$42</f>
        <v>0</v>
      </c>
      <c r="I444" s="493">
        <f>I436*地域経済性分析・初期条件!$K$42</f>
        <v>0</v>
      </c>
      <c r="J444" s="493">
        <f>J436*地域経済性分析・初期条件!$K$42</f>
        <v>0</v>
      </c>
      <c r="K444" s="493">
        <f>K436*地域経済性分析・初期条件!$K$42</f>
        <v>0</v>
      </c>
      <c r="L444" s="493">
        <f>L436*地域経済性分析・初期条件!$K$42</f>
        <v>0</v>
      </c>
      <c r="M444" s="493">
        <f>M436*地域経済性分析・初期条件!$K$42</f>
        <v>0</v>
      </c>
      <c r="N444" s="493">
        <f>N436*地域経済性分析・初期条件!$K$42</f>
        <v>0</v>
      </c>
      <c r="O444" s="493">
        <f>O436*地域経済性分析・初期条件!$K$42</f>
        <v>0</v>
      </c>
      <c r="P444" s="493">
        <f>P436*地域経済性分析・初期条件!$K$42</f>
        <v>0</v>
      </c>
      <c r="Q444" s="493">
        <f>Q436*地域経済性分析・初期条件!$K$42</f>
        <v>0</v>
      </c>
      <c r="R444" s="493">
        <f>R436*地域経済性分析・初期条件!$K$42</f>
        <v>0</v>
      </c>
      <c r="S444" s="493">
        <f>S436*地域経済性分析・初期条件!$K$42</f>
        <v>0</v>
      </c>
      <c r="T444" s="493">
        <f>T436*地域経済性分析・初期条件!$K$42</f>
        <v>0</v>
      </c>
      <c r="U444" s="493">
        <f>U436*地域経済性分析・初期条件!$K$42</f>
        <v>0</v>
      </c>
      <c r="V444" s="493">
        <f>V436*地域経済性分析・初期条件!$K$42</f>
        <v>0</v>
      </c>
      <c r="W444" s="493">
        <f>W436*地域経済性分析・初期条件!$K$42</f>
        <v>0</v>
      </c>
      <c r="X444" s="493">
        <f>X436*地域経済性分析・初期条件!$K$42</f>
        <v>0</v>
      </c>
      <c r="Y444" s="493">
        <f>Y436*地域経済性分析・初期条件!$K$42</f>
        <v>0</v>
      </c>
      <c r="Z444" s="493">
        <f>Z436*地域経済性分析・初期条件!$K$42</f>
        <v>0</v>
      </c>
      <c r="AA444" s="493">
        <f>AA436*地域経済性分析・初期条件!$K$42</f>
        <v>0</v>
      </c>
      <c r="AB444" s="493">
        <f>AB436*地域経済性分析・初期条件!$K$42</f>
        <v>0</v>
      </c>
      <c r="AC444" s="493">
        <f>AC436*地域経済性分析・初期条件!$K$42</f>
        <v>0</v>
      </c>
      <c r="AD444" s="493">
        <f>AD436*地域経済性分析・初期条件!$K$42</f>
        <v>0</v>
      </c>
      <c r="AE444" s="493">
        <f>AE436*地域経済性分析・初期条件!$K$42</f>
        <v>0</v>
      </c>
      <c r="AF444" s="493">
        <f>AF436*地域経済性分析・初期条件!$K$42</f>
        <v>0</v>
      </c>
      <c r="AG444" s="493">
        <f>AG436*地域経済性分析・初期条件!$K$42</f>
        <v>0</v>
      </c>
      <c r="AH444" s="493">
        <f>AH436*地域経済性分析・初期条件!$K$42</f>
        <v>0</v>
      </c>
      <c r="AI444" s="535">
        <f t="shared" si="434"/>
        <v>0</v>
      </c>
      <c r="AJ444" s="535">
        <f t="shared" si="435"/>
        <v>0</v>
      </c>
      <c r="AK444" s="497">
        <f t="shared" si="436"/>
        <v>0</v>
      </c>
    </row>
    <row r="445" spans="1:37" ht="11.5" x14ac:dyDescent="0.25">
      <c r="A445" s="533" t="str">
        <f>A435&amp;B445</f>
        <v>0従業員の可処分所得（二次以降）</v>
      </c>
      <c r="B445" s="425" t="s">
        <v>561</v>
      </c>
      <c r="C445" s="449" t="s">
        <v>33</v>
      </c>
      <c r="D445" s="493">
        <f>D436*地域経済性分析・初期条件!$L$42</f>
        <v>0</v>
      </c>
      <c r="E445" s="493">
        <f>E436*地域経済性分析・初期条件!$L$42</f>
        <v>0</v>
      </c>
      <c r="F445" s="493">
        <f>F436*地域経済性分析・初期条件!$L$42</f>
        <v>0</v>
      </c>
      <c r="G445" s="493">
        <f>G436*地域経済性分析・初期条件!$L$42</f>
        <v>0</v>
      </c>
      <c r="H445" s="493">
        <f>H436*地域経済性分析・初期条件!$L$42</f>
        <v>0</v>
      </c>
      <c r="I445" s="493">
        <f>I436*地域経済性分析・初期条件!$L$42</f>
        <v>0</v>
      </c>
      <c r="J445" s="493">
        <f>J436*地域経済性分析・初期条件!$L$42</f>
        <v>0</v>
      </c>
      <c r="K445" s="493">
        <f>K436*地域経済性分析・初期条件!$L$42</f>
        <v>0</v>
      </c>
      <c r="L445" s="493">
        <f>L436*地域経済性分析・初期条件!$L$42</f>
        <v>0</v>
      </c>
      <c r="M445" s="493">
        <f>M436*地域経済性分析・初期条件!$L$42</f>
        <v>0</v>
      </c>
      <c r="N445" s="493">
        <f>N436*地域経済性分析・初期条件!$L$42</f>
        <v>0</v>
      </c>
      <c r="O445" s="493">
        <f>O436*地域経済性分析・初期条件!$L$42</f>
        <v>0</v>
      </c>
      <c r="P445" s="493">
        <f>P436*地域経済性分析・初期条件!$L$42</f>
        <v>0</v>
      </c>
      <c r="Q445" s="493">
        <f>Q436*地域経済性分析・初期条件!$L$42</f>
        <v>0</v>
      </c>
      <c r="R445" s="493">
        <f>R436*地域経済性分析・初期条件!$L$42</f>
        <v>0</v>
      </c>
      <c r="S445" s="493">
        <f>S436*地域経済性分析・初期条件!$L$42</f>
        <v>0</v>
      </c>
      <c r="T445" s="493">
        <f>T436*地域経済性分析・初期条件!$L$42</f>
        <v>0</v>
      </c>
      <c r="U445" s="493">
        <f>U436*地域経済性分析・初期条件!$L$42</f>
        <v>0</v>
      </c>
      <c r="V445" s="493">
        <f>V436*地域経済性分析・初期条件!$L$42</f>
        <v>0</v>
      </c>
      <c r="W445" s="493">
        <f>W436*地域経済性分析・初期条件!$L$42</f>
        <v>0</v>
      </c>
      <c r="X445" s="493">
        <f>X436*地域経済性分析・初期条件!$L$42</f>
        <v>0</v>
      </c>
      <c r="Y445" s="493">
        <f>Y436*地域経済性分析・初期条件!$L$42</f>
        <v>0</v>
      </c>
      <c r="Z445" s="493">
        <f>Z436*地域経済性分析・初期条件!$L$42</f>
        <v>0</v>
      </c>
      <c r="AA445" s="493">
        <f>AA436*地域経済性分析・初期条件!$L$42</f>
        <v>0</v>
      </c>
      <c r="AB445" s="493">
        <f>AB436*地域経済性分析・初期条件!$L$42</f>
        <v>0</v>
      </c>
      <c r="AC445" s="493">
        <f>AC436*地域経済性分析・初期条件!$L$42</f>
        <v>0</v>
      </c>
      <c r="AD445" s="493">
        <f>AD436*地域経済性分析・初期条件!$L$42</f>
        <v>0</v>
      </c>
      <c r="AE445" s="493">
        <f>AE436*地域経済性分析・初期条件!$L$42</f>
        <v>0</v>
      </c>
      <c r="AF445" s="493">
        <f>AF436*地域経済性分析・初期条件!$L$42</f>
        <v>0</v>
      </c>
      <c r="AG445" s="493">
        <f>AG436*地域経済性分析・初期条件!$L$42</f>
        <v>0</v>
      </c>
      <c r="AH445" s="493">
        <f>AH436*地域経済性分析・初期条件!$L$42</f>
        <v>0</v>
      </c>
      <c r="AI445" s="535">
        <f>SUM(D445:N445)</f>
        <v>0</v>
      </c>
      <c r="AJ445" s="535">
        <f t="shared" si="435"/>
        <v>0</v>
      </c>
      <c r="AK445" s="497">
        <f t="shared" si="436"/>
        <v>0</v>
      </c>
    </row>
    <row r="446" spans="1:37" ht="11.5" x14ac:dyDescent="0.25">
      <c r="A446" s="533" t="str">
        <f>A435&amp;B446</f>
        <v>0企業の税引後利益（二次以降）</v>
      </c>
      <c r="B446" s="425" t="s">
        <v>562</v>
      </c>
      <c r="C446" s="449" t="s">
        <v>33</v>
      </c>
      <c r="D446" s="493">
        <f>D436*地域経済性分析・初期条件!$M$42</f>
        <v>0</v>
      </c>
      <c r="E446" s="493">
        <f>E436*地域経済性分析・初期条件!$M$42</f>
        <v>0</v>
      </c>
      <c r="F446" s="493">
        <f>F436*地域経済性分析・初期条件!$M$42</f>
        <v>0</v>
      </c>
      <c r="G446" s="493">
        <f>G436*地域経済性分析・初期条件!$M$42</f>
        <v>0</v>
      </c>
      <c r="H446" s="493">
        <f>H436*地域経済性分析・初期条件!$M$42</f>
        <v>0</v>
      </c>
      <c r="I446" s="493">
        <f>I436*地域経済性分析・初期条件!$M$42</f>
        <v>0</v>
      </c>
      <c r="J446" s="493">
        <f>J436*地域経済性分析・初期条件!$M$42</f>
        <v>0</v>
      </c>
      <c r="K446" s="493">
        <f>K436*地域経済性分析・初期条件!$M$42</f>
        <v>0</v>
      </c>
      <c r="L446" s="493">
        <f>L436*地域経済性分析・初期条件!$M$42</f>
        <v>0</v>
      </c>
      <c r="M446" s="493">
        <f>M436*地域経済性分析・初期条件!$M$42</f>
        <v>0</v>
      </c>
      <c r="N446" s="493">
        <f>N436*地域経済性分析・初期条件!$M$42</f>
        <v>0</v>
      </c>
      <c r="O446" s="493">
        <f>O436*地域経済性分析・初期条件!$M$42</f>
        <v>0</v>
      </c>
      <c r="P446" s="493">
        <f>P436*地域経済性分析・初期条件!$M$42</f>
        <v>0</v>
      </c>
      <c r="Q446" s="493">
        <f>Q436*地域経済性分析・初期条件!$M$42</f>
        <v>0</v>
      </c>
      <c r="R446" s="493">
        <f>R436*地域経済性分析・初期条件!$M$42</f>
        <v>0</v>
      </c>
      <c r="S446" s="493">
        <f>S436*地域経済性分析・初期条件!$M$42</f>
        <v>0</v>
      </c>
      <c r="T446" s="493">
        <f>T436*地域経済性分析・初期条件!$M$42</f>
        <v>0</v>
      </c>
      <c r="U446" s="493">
        <f>U436*地域経済性分析・初期条件!$M$42</f>
        <v>0</v>
      </c>
      <c r="V446" s="493">
        <f>V436*地域経済性分析・初期条件!$M$42</f>
        <v>0</v>
      </c>
      <c r="W446" s="493">
        <f>W436*地域経済性分析・初期条件!$M$42</f>
        <v>0</v>
      </c>
      <c r="X446" s="493">
        <f>X436*地域経済性分析・初期条件!$M$42</f>
        <v>0</v>
      </c>
      <c r="Y446" s="493">
        <f>Y436*地域経済性分析・初期条件!$M$42</f>
        <v>0</v>
      </c>
      <c r="Z446" s="493">
        <f>Z436*地域経済性分析・初期条件!$M$42</f>
        <v>0</v>
      </c>
      <c r="AA446" s="493">
        <f>AA436*地域経済性分析・初期条件!$M$42</f>
        <v>0</v>
      </c>
      <c r="AB446" s="493">
        <f>AB436*地域経済性分析・初期条件!$M$42</f>
        <v>0</v>
      </c>
      <c r="AC446" s="493">
        <f>AC436*地域経済性分析・初期条件!$M$42</f>
        <v>0</v>
      </c>
      <c r="AD446" s="493">
        <f>AD436*地域経済性分析・初期条件!$M$42</f>
        <v>0</v>
      </c>
      <c r="AE446" s="493">
        <f>AE436*地域経済性分析・初期条件!$M$42</f>
        <v>0</v>
      </c>
      <c r="AF446" s="493">
        <f>AF436*地域経済性分析・初期条件!$M$42</f>
        <v>0</v>
      </c>
      <c r="AG446" s="493">
        <f>AG436*地域経済性分析・初期条件!$M$42</f>
        <v>0</v>
      </c>
      <c r="AH446" s="493">
        <f>AH436*地域経済性分析・初期条件!$M$42</f>
        <v>0</v>
      </c>
      <c r="AI446" s="535">
        <f>SUM(D446:N446)</f>
        <v>0</v>
      </c>
      <c r="AJ446" s="535">
        <f t="shared" si="435"/>
        <v>0</v>
      </c>
      <c r="AK446" s="497">
        <f t="shared" si="436"/>
        <v>0</v>
      </c>
    </row>
    <row r="447" spans="1:37" ht="11.5" x14ac:dyDescent="0.25">
      <c r="A447" s="533" t="str">
        <f>A435&amp;B447</f>
        <v>0都道府県税収（二次以降）</v>
      </c>
      <c r="B447" s="425" t="s">
        <v>563</v>
      </c>
      <c r="C447" s="449" t="s">
        <v>33</v>
      </c>
      <c r="D447" s="493">
        <f>D436*地域経済性分析・初期条件!$N$42</f>
        <v>0</v>
      </c>
      <c r="E447" s="493">
        <f>E436*地域経済性分析・初期条件!$N$42</f>
        <v>0</v>
      </c>
      <c r="F447" s="493">
        <f>F436*地域経済性分析・初期条件!$N$42</f>
        <v>0</v>
      </c>
      <c r="G447" s="493">
        <f>G436*地域経済性分析・初期条件!$N$42</f>
        <v>0</v>
      </c>
      <c r="H447" s="493">
        <f>H436*地域経済性分析・初期条件!$N$42</f>
        <v>0</v>
      </c>
      <c r="I447" s="493">
        <f>I436*地域経済性分析・初期条件!$N$42</f>
        <v>0</v>
      </c>
      <c r="J447" s="493">
        <f>J436*地域経済性分析・初期条件!$N$42</f>
        <v>0</v>
      </c>
      <c r="K447" s="493">
        <f>K436*地域経済性分析・初期条件!$N$42</f>
        <v>0</v>
      </c>
      <c r="L447" s="493">
        <f>L436*地域経済性分析・初期条件!$N$42</f>
        <v>0</v>
      </c>
      <c r="M447" s="493">
        <f>M436*地域経済性分析・初期条件!$N$42</f>
        <v>0</v>
      </c>
      <c r="N447" s="493">
        <f>N436*地域経済性分析・初期条件!$N$42</f>
        <v>0</v>
      </c>
      <c r="O447" s="493">
        <f>O436*地域経済性分析・初期条件!$N$42</f>
        <v>0</v>
      </c>
      <c r="P447" s="493">
        <f>P436*地域経済性分析・初期条件!$N$42</f>
        <v>0</v>
      </c>
      <c r="Q447" s="493">
        <f>Q436*地域経済性分析・初期条件!$N$42</f>
        <v>0</v>
      </c>
      <c r="R447" s="493">
        <f>R436*地域経済性分析・初期条件!$N$42</f>
        <v>0</v>
      </c>
      <c r="S447" s="493">
        <f>S436*地域経済性分析・初期条件!$N$42</f>
        <v>0</v>
      </c>
      <c r="T447" s="493">
        <f>T436*地域経済性分析・初期条件!$N$42</f>
        <v>0</v>
      </c>
      <c r="U447" s="493">
        <f>U436*地域経済性分析・初期条件!$N$42</f>
        <v>0</v>
      </c>
      <c r="V447" s="493">
        <f>V436*地域経済性分析・初期条件!$N$42</f>
        <v>0</v>
      </c>
      <c r="W447" s="493">
        <f>W436*地域経済性分析・初期条件!$N$42</f>
        <v>0</v>
      </c>
      <c r="X447" s="493">
        <f>X436*地域経済性分析・初期条件!$N$42</f>
        <v>0</v>
      </c>
      <c r="Y447" s="493">
        <f>Y436*地域経済性分析・初期条件!$N$42</f>
        <v>0</v>
      </c>
      <c r="Z447" s="493">
        <f>Z436*地域経済性分析・初期条件!$N$42</f>
        <v>0</v>
      </c>
      <c r="AA447" s="493">
        <f>AA436*地域経済性分析・初期条件!$N$42</f>
        <v>0</v>
      </c>
      <c r="AB447" s="493">
        <f>AB436*地域経済性分析・初期条件!$N$42</f>
        <v>0</v>
      </c>
      <c r="AC447" s="493">
        <f>AC436*地域経済性分析・初期条件!$N$42</f>
        <v>0</v>
      </c>
      <c r="AD447" s="493">
        <f>AD436*地域経済性分析・初期条件!$N$42</f>
        <v>0</v>
      </c>
      <c r="AE447" s="493">
        <f>AE436*地域経済性分析・初期条件!$N$42</f>
        <v>0</v>
      </c>
      <c r="AF447" s="493">
        <f>AF436*地域経済性分析・初期条件!$N$42</f>
        <v>0</v>
      </c>
      <c r="AG447" s="493">
        <f>AG436*地域経済性分析・初期条件!$N$42</f>
        <v>0</v>
      </c>
      <c r="AH447" s="493">
        <f>AH436*地域経済性分析・初期条件!$N$42</f>
        <v>0</v>
      </c>
      <c r="AI447" s="535">
        <f>SUM(D447:N447)</f>
        <v>0</v>
      </c>
      <c r="AJ447" s="535">
        <f t="shared" si="435"/>
        <v>0</v>
      </c>
      <c r="AK447" s="497">
        <f t="shared" si="436"/>
        <v>0</v>
      </c>
    </row>
    <row r="448" spans="1:37" ht="11.5" x14ac:dyDescent="0.25">
      <c r="A448" s="533" t="str">
        <f>A435&amp;B448</f>
        <v>0市町村税収（二次以降）</v>
      </c>
      <c r="B448" s="425" t="s">
        <v>564</v>
      </c>
      <c r="C448" s="449" t="s">
        <v>33</v>
      </c>
      <c r="D448" s="493">
        <f>D436*地域経済性分析・初期条件!$O$42</f>
        <v>0</v>
      </c>
      <c r="E448" s="493">
        <f>E436*地域経済性分析・初期条件!$O$42</f>
        <v>0</v>
      </c>
      <c r="F448" s="493">
        <f>F436*地域経済性分析・初期条件!$O$42</f>
        <v>0</v>
      </c>
      <c r="G448" s="493">
        <f>G436*地域経済性分析・初期条件!$O$42</f>
        <v>0</v>
      </c>
      <c r="H448" s="493">
        <f>H436*地域経済性分析・初期条件!$O$42</f>
        <v>0</v>
      </c>
      <c r="I448" s="493">
        <f>I436*地域経済性分析・初期条件!$O$42</f>
        <v>0</v>
      </c>
      <c r="J448" s="493">
        <f>J436*地域経済性分析・初期条件!$O$42</f>
        <v>0</v>
      </c>
      <c r="K448" s="493">
        <f>K436*地域経済性分析・初期条件!$O$42</f>
        <v>0</v>
      </c>
      <c r="L448" s="493">
        <f>L436*地域経済性分析・初期条件!$O$42</f>
        <v>0</v>
      </c>
      <c r="M448" s="493">
        <f>M436*地域経済性分析・初期条件!$O$42</f>
        <v>0</v>
      </c>
      <c r="N448" s="493">
        <f>N436*地域経済性分析・初期条件!$O$42</f>
        <v>0</v>
      </c>
      <c r="O448" s="493">
        <f>O436*地域経済性分析・初期条件!$O$42</f>
        <v>0</v>
      </c>
      <c r="P448" s="493">
        <f>P436*地域経済性分析・初期条件!$O$42</f>
        <v>0</v>
      </c>
      <c r="Q448" s="493">
        <f>Q436*地域経済性分析・初期条件!$O$42</f>
        <v>0</v>
      </c>
      <c r="R448" s="493">
        <f>R436*地域経済性分析・初期条件!$O$42</f>
        <v>0</v>
      </c>
      <c r="S448" s="493">
        <f>S436*地域経済性分析・初期条件!$O$42</f>
        <v>0</v>
      </c>
      <c r="T448" s="493">
        <f>T436*地域経済性分析・初期条件!$O$42</f>
        <v>0</v>
      </c>
      <c r="U448" s="493">
        <f>U436*地域経済性分析・初期条件!$O$42</f>
        <v>0</v>
      </c>
      <c r="V448" s="493">
        <f>V436*地域経済性分析・初期条件!$O$42</f>
        <v>0</v>
      </c>
      <c r="W448" s="493">
        <f>W436*地域経済性分析・初期条件!$O$42</f>
        <v>0</v>
      </c>
      <c r="X448" s="493">
        <f>X436*地域経済性分析・初期条件!$O$42</f>
        <v>0</v>
      </c>
      <c r="Y448" s="493">
        <f>Y436*地域経済性分析・初期条件!$O$42</f>
        <v>0</v>
      </c>
      <c r="Z448" s="493">
        <f>Z436*地域経済性分析・初期条件!$O$42</f>
        <v>0</v>
      </c>
      <c r="AA448" s="493">
        <f>AA436*地域経済性分析・初期条件!$O$42</f>
        <v>0</v>
      </c>
      <c r="AB448" s="493">
        <f>AB436*地域経済性分析・初期条件!$O$42</f>
        <v>0</v>
      </c>
      <c r="AC448" s="493">
        <f>AC436*地域経済性分析・初期条件!$O$42</f>
        <v>0</v>
      </c>
      <c r="AD448" s="493">
        <f>AD436*地域経済性分析・初期条件!$O$42</f>
        <v>0</v>
      </c>
      <c r="AE448" s="493">
        <f>AE436*地域経済性分析・初期条件!$O$42</f>
        <v>0</v>
      </c>
      <c r="AF448" s="493">
        <f>AF436*地域経済性分析・初期条件!$O$42</f>
        <v>0</v>
      </c>
      <c r="AG448" s="493">
        <f>AG436*地域経済性分析・初期条件!$O$42</f>
        <v>0</v>
      </c>
      <c r="AH448" s="493">
        <f>AH436*地域経済性分析・初期条件!$O$42</f>
        <v>0</v>
      </c>
      <c r="AI448" s="535">
        <f>SUM(D448:N448)</f>
        <v>0</v>
      </c>
      <c r="AJ448" s="535">
        <f t="shared" si="435"/>
        <v>0</v>
      </c>
      <c r="AK448" s="497">
        <f t="shared" si="436"/>
        <v>0</v>
      </c>
    </row>
    <row r="449" spans="1:37" ht="11.5" x14ac:dyDescent="0.25">
      <c r="A449" s="488">
        <f>地域経済性分析・初期条件!$G$43</f>
        <v>0</v>
      </c>
      <c r="C449" s="449"/>
      <c r="D449" s="493"/>
      <c r="E449" s="493"/>
      <c r="F449" s="463"/>
      <c r="G449" s="463"/>
      <c r="H449" s="463"/>
      <c r="I449" s="463"/>
      <c r="J449" s="463"/>
      <c r="K449" s="463"/>
      <c r="L449" s="463"/>
      <c r="M449" s="463"/>
      <c r="N449" s="463"/>
      <c r="O449" s="463"/>
      <c r="P449" s="463"/>
      <c r="Q449" s="463"/>
      <c r="R449" s="463"/>
      <c r="S449" s="463"/>
      <c r="T449" s="463"/>
      <c r="U449" s="463"/>
      <c r="V449" s="463"/>
      <c r="W449" s="463"/>
      <c r="X449" s="463"/>
      <c r="Y449" s="463"/>
      <c r="Z449" s="463"/>
      <c r="AA449" s="463"/>
      <c r="AB449" s="463"/>
      <c r="AC449" s="463"/>
      <c r="AD449" s="463"/>
      <c r="AE449" s="463"/>
      <c r="AF449" s="463"/>
      <c r="AG449" s="463"/>
      <c r="AH449" s="463"/>
      <c r="AI449" s="535"/>
      <c r="AJ449" s="535"/>
      <c r="AK449" s="497"/>
    </row>
    <row r="450" spans="1:37" ht="11.5" x14ac:dyDescent="0.25">
      <c r="A450" s="533" t="str">
        <f>A449&amp;B450</f>
        <v>0売上（税別）</v>
      </c>
      <c r="B450" s="425" t="s">
        <v>1166</v>
      </c>
      <c r="C450" s="448" t="s">
        <v>33</v>
      </c>
      <c r="D450" s="493">
        <f>D420*地域経済性分析・初期条件!$F$43</f>
        <v>0</v>
      </c>
      <c r="E450" s="493">
        <f>E420*地域経済性分析・初期条件!$F$43</f>
        <v>0</v>
      </c>
      <c r="F450" s="493">
        <f>F420*地域経済性分析・初期条件!$F$43</f>
        <v>0</v>
      </c>
      <c r="G450" s="493">
        <f>G420*地域経済性分析・初期条件!$F$43</f>
        <v>0</v>
      </c>
      <c r="H450" s="493">
        <f>H420*地域経済性分析・初期条件!$F$43</f>
        <v>0</v>
      </c>
      <c r="I450" s="493">
        <f>I420*地域経済性分析・初期条件!$F$43</f>
        <v>0</v>
      </c>
      <c r="J450" s="493">
        <f>J420*地域経済性分析・初期条件!$F$43</f>
        <v>0</v>
      </c>
      <c r="K450" s="493">
        <f>K420*地域経済性分析・初期条件!$F$43</f>
        <v>0</v>
      </c>
      <c r="L450" s="493">
        <f>L420*地域経済性分析・初期条件!$F$43</f>
        <v>0</v>
      </c>
      <c r="M450" s="493">
        <f>M420*地域経済性分析・初期条件!$F$43</f>
        <v>0</v>
      </c>
      <c r="N450" s="493">
        <f>N420*地域経済性分析・初期条件!$F$43</f>
        <v>0</v>
      </c>
      <c r="O450" s="493">
        <f>O420*地域経済性分析・初期条件!$F$43</f>
        <v>0</v>
      </c>
      <c r="P450" s="493">
        <f>P420*地域経済性分析・初期条件!$F$43</f>
        <v>0</v>
      </c>
      <c r="Q450" s="493">
        <f>Q420*地域経済性分析・初期条件!$F$43</f>
        <v>0</v>
      </c>
      <c r="R450" s="493">
        <f>R420*地域経済性分析・初期条件!$F$43</f>
        <v>0</v>
      </c>
      <c r="S450" s="493">
        <f>S420*地域経済性分析・初期条件!$F$43</f>
        <v>0</v>
      </c>
      <c r="T450" s="493">
        <f>T420*地域経済性分析・初期条件!$F$43</f>
        <v>0</v>
      </c>
      <c r="U450" s="493">
        <f>U420*地域経済性分析・初期条件!$F$43</f>
        <v>0</v>
      </c>
      <c r="V450" s="493">
        <f>V420*地域経済性分析・初期条件!$F$43</f>
        <v>0</v>
      </c>
      <c r="W450" s="493">
        <f>W420*地域経済性分析・初期条件!$F$43</f>
        <v>0</v>
      </c>
      <c r="X450" s="493">
        <f>X420*地域経済性分析・初期条件!$F$43</f>
        <v>0</v>
      </c>
      <c r="Y450" s="493">
        <f>Y420*地域経済性分析・初期条件!$F$43</f>
        <v>0</v>
      </c>
      <c r="Z450" s="493">
        <f>Z420*地域経済性分析・初期条件!$F$43</f>
        <v>0</v>
      </c>
      <c r="AA450" s="493">
        <f>AA420*地域経済性分析・初期条件!$F$43</f>
        <v>0</v>
      </c>
      <c r="AB450" s="493">
        <f>AB420*地域経済性分析・初期条件!$F$43</f>
        <v>0</v>
      </c>
      <c r="AC450" s="493">
        <f>AC420*地域経済性分析・初期条件!$F$43</f>
        <v>0</v>
      </c>
      <c r="AD450" s="493">
        <f>AD420*地域経済性分析・初期条件!$F$43</f>
        <v>0</v>
      </c>
      <c r="AE450" s="493">
        <f>AE420*地域経済性分析・初期条件!$F$43</f>
        <v>0</v>
      </c>
      <c r="AF450" s="493">
        <f>AF420*地域経済性分析・初期条件!$F$43</f>
        <v>0</v>
      </c>
      <c r="AG450" s="493">
        <f>AG420*地域経済性分析・初期条件!$F$43</f>
        <v>0</v>
      </c>
      <c r="AH450" s="493">
        <f>AH420*地域経済性分析・初期条件!$F$43</f>
        <v>0</v>
      </c>
      <c r="AI450" s="535">
        <f t="shared" ref="AI450" si="437">SUM(D450:N450)</f>
        <v>0</v>
      </c>
      <c r="AJ450" s="535">
        <f>SUM(D450:X450)</f>
        <v>0</v>
      </c>
      <c r="AK450" s="497">
        <f>SUM(D450:AH450)</f>
        <v>0</v>
      </c>
    </row>
    <row r="451" spans="1:37" ht="11.5" x14ac:dyDescent="0.25">
      <c r="A451" s="533" t="str">
        <f>A449&amp;B451</f>
        <v>0消費税（都道府県）</v>
      </c>
      <c r="B451" s="425" t="s">
        <v>270</v>
      </c>
      <c r="C451" s="448" t="s">
        <v>33</v>
      </c>
      <c r="D451" s="493">
        <f>D450*波及効果シート!$D$72</f>
        <v>0</v>
      </c>
      <c r="E451" s="493">
        <f>E450*波及効果シート!$D$72</f>
        <v>0</v>
      </c>
      <c r="F451" s="493">
        <f>F450*波及効果シート!$D$72</f>
        <v>0</v>
      </c>
      <c r="G451" s="493">
        <f>G450*波及効果シート!$D$72</f>
        <v>0</v>
      </c>
      <c r="H451" s="493">
        <f>H450*波及効果シート!$D$72</f>
        <v>0</v>
      </c>
      <c r="I451" s="493">
        <f>I450*波及効果シート!$D$72</f>
        <v>0</v>
      </c>
      <c r="J451" s="493">
        <f>J450*波及効果シート!$D$72</f>
        <v>0</v>
      </c>
      <c r="K451" s="493">
        <f>K450*波及効果シート!$D$72</f>
        <v>0</v>
      </c>
      <c r="L451" s="493">
        <f>L450*波及効果シート!$D$72</f>
        <v>0</v>
      </c>
      <c r="M451" s="493">
        <f>M450*波及効果シート!$D$72</f>
        <v>0</v>
      </c>
      <c r="N451" s="493">
        <f>N450*波及効果シート!$D$72</f>
        <v>0</v>
      </c>
      <c r="O451" s="493">
        <f>O450*波及効果シート!$D$72</f>
        <v>0</v>
      </c>
      <c r="P451" s="493">
        <f>P450*波及効果シート!$D$72</f>
        <v>0</v>
      </c>
      <c r="Q451" s="493">
        <f>Q450*波及効果シート!$D$72</f>
        <v>0</v>
      </c>
      <c r="R451" s="493">
        <f>R450*波及効果シート!$D$72</f>
        <v>0</v>
      </c>
      <c r="S451" s="493">
        <f>S450*波及効果シート!$D$72</f>
        <v>0</v>
      </c>
      <c r="T451" s="493">
        <f>T450*波及効果シート!$D$72</f>
        <v>0</v>
      </c>
      <c r="U451" s="493">
        <f>U450*波及効果シート!$D$72</f>
        <v>0</v>
      </c>
      <c r="V451" s="493">
        <f>V450*波及効果シート!$D$72</f>
        <v>0</v>
      </c>
      <c r="W451" s="493">
        <f>W450*波及効果シート!$D$72</f>
        <v>0</v>
      </c>
      <c r="X451" s="493">
        <f>X450*波及効果シート!$D$72</f>
        <v>0</v>
      </c>
      <c r="Y451" s="493">
        <f>Y450*波及効果シート!$D$72</f>
        <v>0</v>
      </c>
      <c r="Z451" s="493">
        <f>Z450*波及効果シート!$D$72</f>
        <v>0</v>
      </c>
      <c r="AA451" s="493">
        <f>AA450*波及効果シート!$D$72</f>
        <v>0</v>
      </c>
      <c r="AB451" s="493">
        <f>AB450*波及効果シート!$D$72</f>
        <v>0</v>
      </c>
      <c r="AC451" s="493">
        <f>AC450*波及効果シート!$D$72</f>
        <v>0</v>
      </c>
      <c r="AD451" s="493">
        <f>AD450*波及効果シート!$D$72</f>
        <v>0</v>
      </c>
      <c r="AE451" s="493">
        <f>AE450*波及効果シート!$D$72</f>
        <v>0</v>
      </c>
      <c r="AF451" s="493">
        <f>AF450*波及効果シート!$D$72</f>
        <v>0</v>
      </c>
      <c r="AG451" s="493">
        <f>AG450*波及効果シート!$D$72</f>
        <v>0</v>
      </c>
      <c r="AH451" s="493">
        <f>AH450*波及効果シート!$D$72</f>
        <v>0</v>
      </c>
      <c r="AI451" s="535">
        <f t="shared" ref="AI451:AI452" si="438">SUM(D451:N451)</f>
        <v>0</v>
      </c>
      <c r="AJ451" s="535">
        <f t="shared" ref="AJ451:AJ452" si="439">SUM(D451:X451)</f>
        <v>0</v>
      </c>
      <c r="AK451" s="497">
        <f t="shared" ref="AK451:AK452" si="440">SUM(D451:AH451)</f>
        <v>0</v>
      </c>
    </row>
    <row r="452" spans="1:37" ht="11.5" x14ac:dyDescent="0.25">
      <c r="A452" s="533" t="str">
        <f>A449&amp;B452</f>
        <v>0消費税（市町村）</v>
      </c>
      <c r="B452" s="425" t="s">
        <v>1156</v>
      </c>
      <c r="C452" s="449" t="s">
        <v>33</v>
      </c>
      <c r="D452" s="493">
        <f>D450*波及効果シート!$D$74</f>
        <v>0</v>
      </c>
      <c r="E452" s="493">
        <f>E450*波及効果シート!$D$74</f>
        <v>0</v>
      </c>
      <c r="F452" s="493">
        <f>F450*波及効果シート!$D$74</f>
        <v>0</v>
      </c>
      <c r="G452" s="493">
        <f>G450*波及効果シート!$D$74</f>
        <v>0</v>
      </c>
      <c r="H452" s="493">
        <f>H450*波及効果シート!$D$74</f>
        <v>0</v>
      </c>
      <c r="I452" s="493">
        <f>I450*波及効果シート!$D$74</f>
        <v>0</v>
      </c>
      <c r="J452" s="493">
        <f>J450*波及効果シート!$D$74</f>
        <v>0</v>
      </c>
      <c r="K452" s="493">
        <f>K450*波及効果シート!$D$74</f>
        <v>0</v>
      </c>
      <c r="L452" s="493">
        <f>L450*波及効果シート!$D$74</f>
        <v>0</v>
      </c>
      <c r="M452" s="493">
        <f>M450*波及効果シート!$D$74</f>
        <v>0</v>
      </c>
      <c r="N452" s="493">
        <f>N450*波及効果シート!$D$74</f>
        <v>0</v>
      </c>
      <c r="O452" s="493">
        <f>O450*波及効果シート!$D$74</f>
        <v>0</v>
      </c>
      <c r="P452" s="493">
        <f>P450*波及効果シート!$D$74</f>
        <v>0</v>
      </c>
      <c r="Q452" s="493">
        <f>Q450*波及効果シート!$D$74</f>
        <v>0</v>
      </c>
      <c r="R452" s="493">
        <f>R450*波及効果シート!$D$74</f>
        <v>0</v>
      </c>
      <c r="S452" s="493">
        <f>S450*波及効果シート!$D$74</f>
        <v>0</v>
      </c>
      <c r="T452" s="493">
        <f>T450*波及効果シート!$D$74</f>
        <v>0</v>
      </c>
      <c r="U452" s="493">
        <f>U450*波及効果シート!$D$74</f>
        <v>0</v>
      </c>
      <c r="V452" s="493">
        <f>V450*波及効果シート!$D$74</f>
        <v>0</v>
      </c>
      <c r="W452" s="493">
        <f>W450*波及効果シート!$D$74</f>
        <v>0</v>
      </c>
      <c r="X452" s="493">
        <f>X450*波及効果シート!$D$74</f>
        <v>0</v>
      </c>
      <c r="Y452" s="493">
        <f>Y450*波及効果シート!$D$74</f>
        <v>0</v>
      </c>
      <c r="Z452" s="493">
        <f>Z450*波及効果シート!$D$74</f>
        <v>0</v>
      </c>
      <c r="AA452" s="493">
        <f>AA450*波及効果シート!$D$74</f>
        <v>0</v>
      </c>
      <c r="AB452" s="493">
        <f>AB450*波及効果シート!$D$74</f>
        <v>0</v>
      </c>
      <c r="AC452" s="493">
        <f>AC450*波及効果シート!$D$74</f>
        <v>0</v>
      </c>
      <c r="AD452" s="493">
        <f>AD450*波及効果シート!$D$74</f>
        <v>0</v>
      </c>
      <c r="AE452" s="493">
        <f>AE450*波及効果シート!$D$74</f>
        <v>0</v>
      </c>
      <c r="AF452" s="493">
        <f>AF450*波及効果シート!$D$74</f>
        <v>0</v>
      </c>
      <c r="AG452" s="493">
        <f>AG450*波及効果シート!$D$74</f>
        <v>0</v>
      </c>
      <c r="AH452" s="493">
        <f>AH450*波及効果シート!$D$74</f>
        <v>0</v>
      </c>
      <c r="AI452" s="535">
        <f t="shared" si="438"/>
        <v>0</v>
      </c>
      <c r="AJ452" s="535">
        <f t="shared" si="439"/>
        <v>0</v>
      </c>
      <c r="AK452" s="497">
        <f t="shared" si="440"/>
        <v>0</v>
      </c>
    </row>
    <row r="453" spans="1:37" ht="11.5" x14ac:dyDescent="0.25">
      <c r="A453" s="533" t="str">
        <f>A449&amp;B453</f>
        <v>0所得税（国税）</v>
      </c>
      <c r="B453" s="425" t="s">
        <v>577</v>
      </c>
      <c r="C453" s="449" t="s">
        <v>33</v>
      </c>
      <c r="D453" s="493">
        <f>D450*地域経済性分析・初期条件!$P$43</f>
        <v>0</v>
      </c>
      <c r="E453" s="493">
        <f>E450*地域経済性分析・初期条件!$P$43</f>
        <v>0</v>
      </c>
      <c r="F453" s="493">
        <f>F450*地域経済性分析・初期条件!$P$43</f>
        <v>0</v>
      </c>
      <c r="G453" s="493">
        <f>G450*地域経済性分析・初期条件!$P$43</f>
        <v>0</v>
      </c>
      <c r="H453" s="493">
        <f>H450*地域経済性分析・初期条件!$P$43</f>
        <v>0</v>
      </c>
      <c r="I453" s="493">
        <f>I450*地域経済性分析・初期条件!$P$43</f>
        <v>0</v>
      </c>
      <c r="J453" s="493">
        <f>J450*地域経済性分析・初期条件!$P$43</f>
        <v>0</v>
      </c>
      <c r="K453" s="493">
        <f>K450*地域経済性分析・初期条件!$P$43</f>
        <v>0</v>
      </c>
      <c r="L453" s="493">
        <f>L450*地域経済性分析・初期条件!$P$43</f>
        <v>0</v>
      </c>
      <c r="M453" s="493">
        <f>M450*地域経済性分析・初期条件!$P$43</f>
        <v>0</v>
      </c>
      <c r="N453" s="493">
        <f>N450*地域経済性分析・初期条件!$P$43</f>
        <v>0</v>
      </c>
      <c r="O453" s="493">
        <f>O450*地域経済性分析・初期条件!$P$43</f>
        <v>0</v>
      </c>
      <c r="P453" s="493">
        <f>P450*地域経済性分析・初期条件!$P$43</f>
        <v>0</v>
      </c>
      <c r="Q453" s="493">
        <f>Q450*地域経済性分析・初期条件!$P$43</f>
        <v>0</v>
      </c>
      <c r="R453" s="493">
        <f>R450*地域経済性分析・初期条件!$P$43</f>
        <v>0</v>
      </c>
      <c r="S453" s="493">
        <f>S450*地域経済性分析・初期条件!$P$43</f>
        <v>0</v>
      </c>
      <c r="T453" s="493">
        <f>T450*地域経済性分析・初期条件!$P$43</f>
        <v>0</v>
      </c>
      <c r="U453" s="493">
        <f>U450*地域経済性分析・初期条件!$P$43</f>
        <v>0</v>
      </c>
      <c r="V453" s="493">
        <f>V450*地域経済性分析・初期条件!$P$43</f>
        <v>0</v>
      </c>
      <c r="W453" s="493">
        <f>W450*地域経済性分析・初期条件!$P$43</f>
        <v>0</v>
      </c>
      <c r="X453" s="493">
        <f>X450*地域経済性分析・初期条件!$P$43</f>
        <v>0</v>
      </c>
      <c r="Y453" s="493">
        <f>Y450*地域経済性分析・初期条件!$P$43</f>
        <v>0</v>
      </c>
      <c r="Z453" s="493">
        <f>Z450*地域経済性分析・初期条件!$P$43</f>
        <v>0</v>
      </c>
      <c r="AA453" s="493">
        <f>AA450*地域経済性分析・初期条件!$P$43</f>
        <v>0</v>
      </c>
      <c r="AB453" s="493">
        <f>AB450*地域経済性分析・初期条件!$P$43</f>
        <v>0</v>
      </c>
      <c r="AC453" s="493">
        <f>AC450*地域経済性分析・初期条件!$P$43</f>
        <v>0</v>
      </c>
      <c r="AD453" s="493">
        <f>AD450*地域経済性分析・初期条件!$P$43</f>
        <v>0</v>
      </c>
      <c r="AE453" s="493">
        <f>AE450*地域経済性分析・初期条件!$P$43</f>
        <v>0</v>
      </c>
      <c r="AF453" s="493">
        <f>AF450*地域経済性分析・初期条件!$P$43</f>
        <v>0</v>
      </c>
      <c r="AG453" s="493">
        <f>AG450*地域経済性分析・初期条件!$P$43</f>
        <v>0</v>
      </c>
      <c r="AH453" s="493">
        <f>AH450*地域経済性分析・初期条件!$P$43</f>
        <v>0</v>
      </c>
      <c r="AI453" s="535">
        <f t="shared" ref="AI453:AI458" si="441">SUM(D453:N453)</f>
        <v>0</v>
      </c>
      <c r="AJ453" s="535">
        <f>SUM(D453:X453)</f>
        <v>0</v>
      </c>
      <c r="AK453" s="497">
        <f>SUM(D453:AH453)</f>
        <v>0</v>
      </c>
    </row>
    <row r="454" spans="1:37" ht="11.5" x14ac:dyDescent="0.25">
      <c r="A454" s="533" t="str">
        <f>A449&amp;B454</f>
        <v>0法人税（国税）</v>
      </c>
      <c r="B454" s="425" t="s">
        <v>576</v>
      </c>
      <c r="C454" s="449" t="s">
        <v>33</v>
      </c>
      <c r="D454" s="493">
        <f>D450*地域経済性分析・初期条件!$Q$43</f>
        <v>0</v>
      </c>
      <c r="E454" s="493">
        <f>E450*地域経済性分析・初期条件!$Q$43</f>
        <v>0</v>
      </c>
      <c r="F454" s="493">
        <f>F450*地域経済性分析・初期条件!$Q$43</f>
        <v>0</v>
      </c>
      <c r="G454" s="493">
        <f>G450*地域経済性分析・初期条件!$Q$43</f>
        <v>0</v>
      </c>
      <c r="H454" s="493">
        <f>H450*地域経済性分析・初期条件!$Q$43</f>
        <v>0</v>
      </c>
      <c r="I454" s="493">
        <f>I450*地域経済性分析・初期条件!$Q$43</f>
        <v>0</v>
      </c>
      <c r="J454" s="493">
        <f>J450*地域経済性分析・初期条件!$Q$43</f>
        <v>0</v>
      </c>
      <c r="K454" s="493">
        <f>K450*地域経済性分析・初期条件!$Q$43</f>
        <v>0</v>
      </c>
      <c r="L454" s="493">
        <f>L450*地域経済性分析・初期条件!$Q$43</f>
        <v>0</v>
      </c>
      <c r="M454" s="493">
        <f>M450*地域経済性分析・初期条件!$Q$43</f>
        <v>0</v>
      </c>
      <c r="N454" s="493">
        <f>N450*地域経済性分析・初期条件!$Q$43</f>
        <v>0</v>
      </c>
      <c r="O454" s="493">
        <f>O450*地域経済性分析・初期条件!$Q$43</f>
        <v>0</v>
      </c>
      <c r="P454" s="493">
        <f>P450*地域経済性分析・初期条件!$Q$43</f>
        <v>0</v>
      </c>
      <c r="Q454" s="493">
        <f>Q450*地域経済性分析・初期条件!$Q$43</f>
        <v>0</v>
      </c>
      <c r="R454" s="493">
        <f>R450*地域経済性分析・初期条件!$Q$43</f>
        <v>0</v>
      </c>
      <c r="S454" s="493">
        <f>S450*地域経済性分析・初期条件!$Q$43</f>
        <v>0</v>
      </c>
      <c r="T454" s="493">
        <f>T450*地域経済性分析・初期条件!$Q$43</f>
        <v>0</v>
      </c>
      <c r="U454" s="493">
        <f>U450*地域経済性分析・初期条件!$Q$43</f>
        <v>0</v>
      </c>
      <c r="V454" s="493">
        <f>V450*地域経済性分析・初期条件!$Q$43</f>
        <v>0</v>
      </c>
      <c r="W454" s="493">
        <f>W450*地域経済性分析・初期条件!$Q$43</f>
        <v>0</v>
      </c>
      <c r="X454" s="493">
        <f>X450*地域経済性分析・初期条件!$Q$43</f>
        <v>0</v>
      </c>
      <c r="Y454" s="493">
        <f>Y450*地域経済性分析・初期条件!$Q$43</f>
        <v>0</v>
      </c>
      <c r="Z454" s="493">
        <f>Z450*地域経済性分析・初期条件!$Q$43</f>
        <v>0</v>
      </c>
      <c r="AA454" s="493">
        <f>AA450*地域経済性分析・初期条件!$Q$43</f>
        <v>0</v>
      </c>
      <c r="AB454" s="493">
        <f>AB450*地域経済性分析・初期条件!$Q$43</f>
        <v>0</v>
      </c>
      <c r="AC454" s="493">
        <f>AC450*地域経済性分析・初期条件!$Q$43</f>
        <v>0</v>
      </c>
      <c r="AD454" s="493">
        <f>AD450*地域経済性分析・初期条件!$Q$43</f>
        <v>0</v>
      </c>
      <c r="AE454" s="493">
        <f>AE450*地域経済性分析・初期条件!$Q$43</f>
        <v>0</v>
      </c>
      <c r="AF454" s="493">
        <f>AF450*地域経済性分析・初期条件!$Q$43</f>
        <v>0</v>
      </c>
      <c r="AG454" s="493">
        <f>AG450*地域経済性分析・初期条件!$Q$43</f>
        <v>0</v>
      </c>
      <c r="AH454" s="493">
        <f>AH450*地域経済性分析・初期条件!$Q$43</f>
        <v>0</v>
      </c>
      <c r="AI454" s="535">
        <f t="shared" si="441"/>
        <v>0</v>
      </c>
      <c r="AJ454" s="535">
        <f>SUM(D454:X454)</f>
        <v>0</v>
      </c>
      <c r="AK454" s="497">
        <f>SUM(D454:AH454)</f>
        <v>0</v>
      </c>
    </row>
    <row r="455" spans="1:37" ht="11.5" x14ac:dyDescent="0.25">
      <c r="A455" s="533" t="str">
        <f>A449&amp;B455</f>
        <v>0従業員の可処分所得（一次）</v>
      </c>
      <c r="B455" s="425" t="s">
        <v>556</v>
      </c>
      <c r="C455" s="448" t="s">
        <v>33</v>
      </c>
      <c r="D455" s="493">
        <f>D450*地域経済性分析・初期条件!$H$43</f>
        <v>0</v>
      </c>
      <c r="E455" s="493">
        <f>E450*地域経済性分析・初期条件!$H$43</f>
        <v>0</v>
      </c>
      <c r="F455" s="463">
        <f>F450*地域経済性分析・初期条件!$H$43</f>
        <v>0</v>
      </c>
      <c r="G455" s="463">
        <f>G450*地域経済性分析・初期条件!$H$43</f>
        <v>0</v>
      </c>
      <c r="H455" s="463">
        <f>H450*地域経済性分析・初期条件!$H$43</f>
        <v>0</v>
      </c>
      <c r="I455" s="463">
        <f>I450*地域経済性分析・初期条件!$H$43</f>
        <v>0</v>
      </c>
      <c r="J455" s="463">
        <f>J450*地域経済性分析・初期条件!$H$43</f>
        <v>0</v>
      </c>
      <c r="K455" s="463">
        <f>K450*地域経済性分析・初期条件!$H$43</f>
        <v>0</v>
      </c>
      <c r="L455" s="463">
        <f>L450*地域経済性分析・初期条件!$H$43</f>
        <v>0</v>
      </c>
      <c r="M455" s="463">
        <f>M450*地域経済性分析・初期条件!$H$43</f>
        <v>0</v>
      </c>
      <c r="N455" s="463">
        <f>N450*地域経済性分析・初期条件!$H$43</f>
        <v>0</v>
      </c>
      <c r="O455" s="463">
        <f>O450*地域経済性分析・初期条件!$H$43</f>
        <v>0</v>
      </c>
      <c r="P455" s="463">
        <f>P450*地域経済性分析・初期条件!$H$43</f>
        <v>0</v>
      </c>
      <c r="Q455" s="463">
        <f>Q450*地域経済性分析・初期条件!$H$43</f>
        <v>0</v>
      </c>
      <c r="R455" s="463">
        <f>R450*地域経済性分析・初期条件!$H$43</f>
        <v>0</v>
      </c>
      <c r="S455" s="463">
        <f>S450*地域経済性分析・初期条件!$H$43</f>
        <v>0</v>
      </c>
      <c r="T455" s="463">
        <f>T450*地域経済性分析・初期条件!$H$43</f>
        <v>0</v>
      </c>
      <c r="U455" s="463">
        <f>U450*地域経済性分析・初期条件!$H$43</f>
        <v>0</v>
      </c>
      <c r="V455" s="463">
        <f>V450*地域経済性分析・初期条件!$H$43</f>
        <v>0</v>
      </c>
      <c r="W455" s="463">
        <f>W450*地域経済性分析・初期条件!$H$43</f>
        <v>0</v>
      </c>
      <c r="X455" s="463">
        <f>X450*地域経済性分析・初期条件!$H$43</f>
        <v>0</v>
      </c>
      <c r="Y455" s="463">
        <f>Y450*地域経済性分析・初期条件!$H$43</f>
        <v>0</v>
      </c>
      <c r="Z455" s="463">
        <f>Z450*地域経済性分析・初期条件!$H$43</f>
        <v>0</v>
      </c>
      <c r="AA455" s="463">
        <f>AA450*地域経済性分析・初期条件!$H$43</f>
        <v>0</v>
      </c>
      <c r="AB455" s="463">
        <f>AB450*地域経済性分析・初期条件!$H$43</f>
        <v>0</v>
      </c>
      <c r="AC455" s="463">
        <f>AC450*地域経済性分析・初期条件!$H$43</f>
        <v>0</v>
      </c>
      <c r="AD455" s="463">
        <f>AD450*地域経済性分析・初期条件!$H$43</f>
        <v>0</v>
      </c>
      <c r="AE455" s="463">
        <f>AE450*地域経済性分析・初期条件!$H$43</f>
        <v>0</v>
      </c>
      <c r="AF455" s="463">
        <f>AF450*地域経済性分析・初期条件!$H$43</f>
        <v>0</v>
      </c>
      <c r="AG455" s="463">
        <f>AG450*地域経済性分析・初期条件!$H$43</f>
        <v>0</v>
      </c>
      <c r="AH455" s="463">
        <f>AH450*地域経済性分析・初期条件!$H$43</f>
        <v>0</v>
      </c>
      <c r="AI455" s="535">
        <f t="shared" si="441"/>
        <v>0</v>
      </c>
      <c r="AJ455" s="535">
        <f t="shared" ref="AJ455:AJ462" si="442">SUM(D455:X455)</f>
        <v>0</v>
      </c>
      <c r="AK455" s="497">
        <f t="shared" ref="AK455:AK462" si="443">SUM(D455:AH455)</f>
        <v>0</v>
      </c>
    </row>
    <row r="456" spans="1:37" ht="11.5" x14ac:dyDescent="0.25">
      <c r="A456" s="533" t="str">
        <f>A449&amp;B456</f>
        <v>0企業の税引後利益（一次）</v>
      </c>
      <c r="B456" s="425" t="s">
        <v>557</v>
      </c>
      <c r="C456" s="448" t="s">
        <v>33</v>
      </c>
      <c r="D456" s="493">
        <f>D450*地域経済性分析・初期条件!$I$43</f>
        <v>0</v>
      </c>
      <c r="E456" s="493">
        <f>E450*地域経済性分析・初期条件!$I$43</f>
        <v>0</v>
      </c>
      <c r="F456" s="463">
        <f>F450*地域経済性分析・初期条件!$I$43</f>
        <v>0</v>
      </c>
      <c r="G456" s="463">
        <f>G450*地域経済性分析・初期条件!$I$43</f>
        <v>0</v>
      </c>
      <c r="H456" s="463">
        <f>H450*地域経済性分析・初期条件!$I$43</f>
        <v>0</v>
      </c>
      <c r="I456" s="463">
        <f>I450*地域経済性分析・初期条件!$I$43</f>
        <v>0</v>
      </c>
      <c r="J456" s="463">
        <f>J450*地域経済性分析・初期条件!$I$43</f>
        <v>0</v>
      </c>
      <c r="K456" s="463">
        <f>K450*地域経済性分析・初期条件!$I$43</f>
        <v>0</v>
      </c>
      <c r="L456" s="463">
        <f>L450*地域経済性分析・初期条件!$I$43</f>
        <v>0</v>
      </c>
      <c r="M456" s="463">
        <f>M450*地域経済性分析・初期条件!$I$43</f>
        <v>0</v>
      </c>
      <c r="N456" s="463">
        <f>N450*地域経済性分析・初期条件!$I$43</f>
        <v>0</v>
      </c>
      <c r="O456" s="463">
        <f>O450*地域経済性分析・初期条件!$I$43</f>
        <v>0</v>
      </c>
      <c r="P456" s="463">
        <f>P450*地域経済性分析・初期条件!$I$43</f>
        <v>0</v>
      </c>
      <c r="Q456" s="463">
        <f>Q450*地域経済性分析・初期条件!$I$43</f>
        <v>0</v>
      </c>
      <c r="R456" s="463">
        <f>R450*地域経済性分析・初期条件!$I$43</f>
        <v>0</v>
      </c>
      <c r="S456" s="463">
        <f>S450*地域経済性分析・初期条件!$I$43</f>
        <v>0</v>
      </c>
      <c r="T456" s="463">
        <f>T450*地域経済性分析・初期条件!$I$43</f>
        <v>0</v>
      </c>
      <c r="U456" s="463">
        <f>U450*地域経済性分析・初期条件!$I$43</f>
        <v>0</v>
      </c>
      <c r="V456" s="463">
        <f>V450*地域経済性分析・初期条件!$I$43</f>
        <v>0</v>
      </c>
      <c r="W456" s="463">
        <f>W450*地域経済性分析・初期条件!$I$43</f>
        <v>0</v>
      </c>
      <c r="X456" s="463">
        <f>X450*地域経済性分析・初期条件!$I$43</f>
        <v>0</v>
      </c>
      <c r="Y456" s="463">
        <f>Y450*地域経済性分析・初期条件!$I$43</f>
        <v>0</v>
      </c>
      <c r="Z456" s="463">
        <f>Z450*地域経済性分析・初期条件!$I$43</f>
        <v>0</v>
      </c>
      <c r="AA456" s="463">
        <f>AA450*地域経済性分析・初期条件!$I$43</f>
        <v>0</v>
      </c>
      <c r="AB456" s="463">
        <f>AB450*地域経済性分析・初期条件!$I$43</f>
        <v>0</v>
      </c>
      <c r="AC456" s="463">
        <f>AC450*地域経済性分析・初期条件!$I$43</f>
        <v>0</v>
      </c>
      <c r="AD456" s="463">
        <f>AD450*地域経済性分析・初期条件!$I$43</f>
        <v>0</v>
      </c>
      <c r="AE456" s="463">
        <f>AE450*地域経済性分析・初期条件!$I$43</f>
        <v>0</v>
      </c>
      <c r="AF456" s="463">
        <f>AF450*地域経済性分析・初期条件!$I$43</f>
        <v>0</v>
      </c>
      <c r="AG456" s="463">
        <f>AG450*地域経済性分析・初期条件!$I$43</f>
        <v>0</v>
      </c>
      <c r="AH456" s="463">
        <f>AH450*地域経済性分析・初期条件!$I$43</f>
        <v>0</v>
      </c>
      <c r="AI456" s="535">
        <f t="shared" si="441"/>
        <v>0</v>
      </c>
      <c r="AJ456" s="535">
        <f t="shared" si="442"/>
        <v>0</v>
      </c>
      <c r="AK456" s="497">
        <f t="shared" si="443"/>
        <v>0</v>
      </c>
    </row>
    <row r="457" spans="1:37" ht="11.5" x14ac:dyDescent="0.25">
      <c r="A457" s="533" t="str">
        <f>A449&amp;B457</f>
        <v>0都道府県税収（一次）</v>
      </c>
      <c r="B457" s="425" t="s">
        <v>558</v>
      </c>
      <c r="C457" s="448" t="s">
        <v>33</v>
      </c>
      <c r="D457" s="493">
        <f>D450*地域経済性分析・初期条件!$J$43</f>
        <v>0</v>
      </c>
      <c r="E457" s="493">
        <f>E450*地域経済性分析・初期条件!$J$43</f>
        <v>0</v>
      </c>
      <c r="F457" s="463">
        <f>F450*地域経済性分析・初期条件!$J$43</f>
        <v>0</v>
      </c>
      <c r="G457" s="463">
        <f>G450*地域経済性分析・初期条件!$J$43</f>
        <v>0</v>
      </c>
      <c r="H457" s="463">
        <f>H450*地域経済性分析・初期条件!$J$43</f>
        <v>0</v>
      </c>
      <c r="I457" s="463">
        <f>I450*地域経済性分析・初期条件!$J$43</f>
        <v>0</v>
      </c>
      <c r="J457" s="463">
        <f>J450*地域経済性分析・初期条件!$J$43</f>
        <v>0</v>
      </c>
      <c r="K457" s="463">
        <f>K450*地域経済性分析・初期条件!$J$43</f>
        <v>0</v>
      </c>
      <c r="L457" s="463">
        <f>L450*地域経済性分析・初期条件!$J$43</f>
        <v>0</v>
      </c>
      <c r="M457" s="463">
        <f>M450*地域経済性分析・初期条件!$J$43</f>
        <v>0</v>
      </c>
      <c r="N457" s="463">
        <f>N450*地域経済性分析・初期条件!$J$43</f>
        <v>0</v>
      </c>
      <c r="O457" s="463">
        <f>O450*地域経済性分析・初期条件!$J$43</f>
        <v>0</v>
      </c>
      <c r="P457" s="463">
        <f>P450*地域経済性分析・初期条件!$J$43</f>
        <v>0</v>
      </c>
      <c r="Q457" s="463">
        <f>Q450*地域経済性分析・初期条件!$J$43</f>
        <v>0</v>
      </c>
      <c r="R457" s="463">
        <f>R450*地域経済性分析・初期条件!$J$43</f>
        <v>0</v>
      </c>
      <c r="S457" s="463">
        <f>S450*地域経済性分析・初期条件!$J$43</f>
        <v>0</v>
      </c>
      <c r="T457" s="463">
        <f>T450*地域経済性分析・初期条件!$J$43</f>
        <v>0</v>
      </c>
      <c r="U457" s="463">
        <f>U450*地域経済性分析・初期条件!$J$43</f>
        <v>0</v>
      </c>
      <c r="V457" s="463">
        <f>V450*地域経済性分析・初期条件!$J$43</f>
        <v>0</v>
      </c>
      <c r="W457" s="463">
        <f>W450*地域経済性分析・初期条件!$J$43</f>
        <v>0</v>
      </c>
      <c r="X457" s="463">
        <f>X450*地域経済性分析・初期条件!$J$43</f>
        <v>0</v>
      </c>
      <c r="Y457" s="463">
        <f>Y450*地域経済性分析・初期条件!$J$43</f>
        <v>0</v>
      </c>
      <c r="Z457" s="463">
        <f>Z450*地域経済性分析・初期条件!$J$43</f>
        <v>0</v>
      </c>
      <c r="AA457" s="463">
        <f>AA450*地域経済性分析・初期条件!$J$43</f>
        <v>0</v>
      </c>
      <c r="AB457" s="463">
        <f>AB450*地域経済性分析・初期条件!$J$43</f>
        <v>0</v>
      </c>
      <c r="AC457" s="463">
        <f>AC450*地域経済性分析・初期条件!$J$43</f>
        <v>0</v>
      </c>
      <c r="AD457" s="463">
        <f>AD450*地域経済性分析・初期条件!$J$43</f>
        <v>0</v>
      </c>
      <c r="AE457" s="463">
        <f>AE450*地域経済性分析・初期条件!$J$43</f>
        <v>0</v>
      </c>
      <c r="AF457" s="463">
        <f>AF450*地域経済性分析・初期条件!$J$43</f>
        <v>0</v>
      </c>
      <c r="AG457" s="463">
        <f>AG450*地域経済性分析・初期条件!$J$43</f>
        <v>0</v>
      </c>
      <c r="AH457" s="463">
        <f>AH450*地域経済性分析・初期条件!$J$43</f>
        <v>0</v>
      </c>
      <c r="AI457" s="535">
        <f t="shared" si="441"/>
        <v>0</v>
      </c>
      <c r="AJ457" s="535">
        <f t="shared" si="442"/>
        <v>0</v>
      </c>
      <c r="AK457" s="497">
        <f t="shared" si="443"/>
        <v>0</v>
      </c>
    </row>
    <row r="458" spans="1:37" ht="11.5" x14ac:dyDescent="0.25">
      <c r="A458" s="533" t="str">
        <f>A449&amp;B458</f>
        <v>0市町村税収（一次）</v>
      </c>
      <c r="B458" s="425" t="s">
        <v>559</v>
      </c>
      <c r="C458" s="449" t="s">
        <v>33</v>
      </c>
      <c r="D458" s="493">
        <f>D450*地域経済性分析・初期条件!$K$43</f>
        <v>0</v>
      </c>
      <c r="E458" s="463">
        <f>E450*地域経済性分析・初期条件!$K$43</f>
        <v>0</v>
      </c>
      <c r="F458" s="463">
        <f>F450*地域経済性分析・初期条件!$K$43</f>
        <v>0</v>
      </c>
      <c r="G458" s="463">
        <f>G450*地域経済性分析・初期条件!$K$43</f>
        <v>0</v>
      </c>
      <c r="H458" s="463">
        <f>H450*地域経済性分析・初期条件!$K$43</f>
        <v>0</v>
      </c>
      <c r="I458" s="463">
        <f>I450*地域経済性分析・初期条件!$K$43</f>
        <v>0</v>
      </c>
      <c r="J458" s="463">
        <f>J450*地域経済性分析・初期条件!$K$43</f>
        <v>0</v>
      </c>
      <c r="K458" s="463">
        <f>K450*地域経済性分析・初期条件!$K$43</f>
        <v>0</v>
      </c>
      <c r="L458" s="463">
        <f>L450*地域経済性分析・初期条件!$K$43</f>
        <v>0</v>
      </c>
      <c r="M458" s="463">
        <f>M450*地域経済性分析・初期条件!$K$43</f>
        <v>0</v>
      </c>
      <c r="N458" s="463">
        <f>N450*地域経済性分析・初期条件!$K$43</f>
        <v>0</v>
      </c>
      <c r="O458" s="463">
        <f>O450*地域経済性分析・初期条件!$K$43</f>
        <v>0</v>
      </c>
      <c r="P458" s="463">
        <f>P450*地域経済性分析・初期条件!$K$43</f>
        <v>0</v>
      </c>
      <c r="Q458" s="463">
        <f>Q450*地域経済性分析・初期条件!$K$43</f>
        <v>0</v>
      </c>
      <c r="R458" s="463">
        <f>R450*地域経済性分析・初期条件!$K$43</f>
        <v>0</v>
      </c>
      <c r="S458" s="463">
        <f>S450*地域経済性分析・初期条件!$K$43</f>
        <v>0</v>
      </c>
      <c r="T458" s="463">
        <f>T450*地域経済性分析・初期条件!$K$43</f>
        <v>0</v>
      </c>
      <c r="U458" s="463">
        <f>U450*地域経済性分析・初期条件!$K$43</f>
        <v>0</v>
      </c>
      <c r="V458" s="463">
        <f>V450*地域経済性分析・初期条件!$K$43</f>
        <v>0</v>
      </c>
      <c r="W458" s="463">
        <f>W450*地域経済性分析・初期条件!$K$43</f>
        <v>0</v>
      </c>
      <c r="X458" s="463">
        <f>X450*地域経済性分析・初期条件!$K$43</f>
        <v>0</v>
      </c>
      <c r="Y458" s="463">
        <f>Y450*地域経済性分析・初期条件!$K$43</f>
        <v>0</v>
      </c>
      <c r="Z458" s="463">
        <f>Z450*地域経済性分析・初期条件!$K$43</f>
        <v>0</v>
      </c>
      <c r="AA458" s="463">
        <f>AA450*地域経済性分析・初期条件!$K$43</f>
        <v>0</v>
      </c>
      <c r="AB458" s="463">
        <f>AB450*地域経済性分析・初期条件!$K$43</f>
        <v>0</v>
      </c>
      <c r="AC458" s="463">
        <f>AC450*地域経済性分析・初期条件!$K$43</f>
        <v>0</v>
      </c>
      <c r="AD458" s="463">
        <f>AD450*地域経済性分析・初期条件!$K$43</f>
        <v>0</v>
      </c>
      <c r="AE458" s="463">
        <f>AE450*地域経済性分析・初期条件!$K$43</f>
        <v>0</v>
      </c>
      <c r="AF458" s="463">
        <f>AF450*地域経済性分析・初期条件!$K$43</f>
        <v>0</v>
      </c>
      <c r="AG458" s="463">
        <f>AG450*地域経済性分析・初期条件!$K$43</f>
        <v>0</v>
      </c>
      <c r="AH458" s="463">
        <f>AH450*地域経済性分析・初期条件!$K$43</f>
        <v>0</v>
      </c>
      <c r="AI458" s="535">
        <f t="shared" si="441"/>
        <v>0</v>
      </c>
      <c r="AJ458" s="535">
        <f t="shared" si="442"/>
        <v>0</v>
      </c>
      <c r="AK458" s="497">
        <f t="shared" si="443"/>
        <v>0</v>
      </c>
    </row>
    <row r="459" spans="1:37" ht="11.5" x14ac:dyDescent="0.25">
      <c r="A459" s="533" t="str">
        <f>A449&amp;B459</f>
        <v>0従業員の可処分所得（二次以降）</v>
      </c>
      <c r="B459" s="425" t="s">
        <v>561</v>
      </c>
      <c r="C459" s="449" t="s">
        <v>33</v>
      </c>
      <c r="D459" s="493">
        <f>D450*地域経済性分析・初期条件!$L$43</f>
        <v>0</v>
      </c>
      <c r="E459" s="493">
        <f>E450*地域経済性分析・初期条件!$L$43</f>
        <v>0</v>
      </c>
      <c r="F459" s="493">
        <f>F450*地域経済性分析・初期条件!$L$43</f>
        <v>0</v>
      </c>
      <c r="G459" s="493">
        <f>G450*地域経済性分析・初期条件!$L$43</f>
        <v>0</v>
      </c>
      <c r="H459" s="493">
        <f>H450*地域経済性分析・初期条件!$L$43</f>
        <v>0</v>
      </c>
      <c r="I459" s="493">
        <f>I450*地域経済性分析・初期条件!$L$43</f>
        <v>0</v>
      </c>
      <c r="J459" s="493">
        <f>J450*地域経済性分析・初期条件!$L$43</f>
        <v>0</v>
      </c>
      <c r="K459" s="493">
        <f>K450*地域経済性分析・初期条件!$L$43</f>
        <v>0</v>
      </c>
      <c r="L459" s="493">
        <f>L450*地域経済性分析・初期条件!$L$43</f>
        <v>0</v>
      </c>
      <c r="M459" s="493">
        <f>M450*地域経済性分析・初期条件!$L$43</f>
        <v>0</v>
      </c>
      <c r="N459" s="493">
        <f>N450*地域経済性分析・初期条件!$L$43</f>
        <v>0</v>
      </c>
      <c r="O459" s="493">
        <f>O450*地域経済性分析・初期条件!$L$43</f>
        <v>0</v>
      </c>
      <c r="P459" s="493">
        <f>P450*地域経済性分析・初期条件!$L$43</f>
        <v>0</v>
      </c>
      <c r="Q459" s="493">
        <f>Q450*地域経済性分析・初期条件!$L$43</f>
        <v>0</v>
      </c>
      <c r="R459" s="493">
        <f>R450*地域経済性分析・初期条件!$L$43</f>
        <v>0</v>
      </c>
      <c r="S459" s="493">
        <f>S450*地域経済性分析・初期条件!$L$43</f>
        <v>0</v>
      </c>
      <c r="T459" s="493">
        <f>T450*地域経済性分析・初期条件!$L$43</f>
        <v>0</v>
      </c>
      <c r="U459" s="493">
        <f>U450*地域経済性分析・初期条件!$L$43</f>
        <v>0</v>
      </c>
      <c r="V459" s="493">
        <f>V450*地域経済性分析・初期条件!$L$43</f>
        <v>0</v>
      </c>
      <c r="W459" s="493">
        <f>W450*地域経済性分析・初期条件!$L$43</f>
        <v>0</v>
      </c>
      <c r="X459" s="493">
        <f>X450*地域経済性分析・初期条件!$L$43</f>
        <v>0</v>
      </c>
      <c r="Y459" s="493">
        <f>Y450*地域経済性分析・初期条件!$L$43</f>
        <v>0</v>
      </c>
      <c r="Z459" s="493">
        <f>Z450*地域経済性分析・初期条件!$L$43</f>
        <v>0</v>
      </c>
      <c r="AA459" s="493">
        <f>AA450*地域経済性分析・初期条件!$L$43</f>
        <v>0</v>
      </c>
      <c r="AB459" s="493">
        <f>AB450*地域経済性分析・初期条件!$L$43</f>
        <v>0</v>
      </c>
      <c r="AC459" s="493">
        <f>AC450*地域経済性分析・初期条件!$L$43</f>
        <v>0</v>
      </c>
      <c r="AD459" s="493">
        <f>AD450*地域経済性分析・初期条件!$L$43</f>
        <v>0</v>
      </c>
      <c r="AE459" s="493">
        <f>AE450*地域経済性分析・初期条件!$L$43</f>
        <v>0</v>
      </c>
      <c r="AF459" s="493">
        <f>AF450*地域経済性分析・初期条件!$L$43</f>
        <v>0</v>
      </c>
      <c r="AG459" s="493">
        <f>AG450*地域経済性分析・初期条件!$L$43</f>
        <v>0</v>
      </c>
      <c r="AH459" s="493">
        <f>AH450*地域経済性分析・初期条件!$L$43</f>
        <v>0</v>
      </c>
      <c r="AI459" s="535">
        <f>SUM(D459:N459)</f>
        <v>0</v>
      </c>
      <c r="AJ459" s="535">
        <f t="shared" si="442"/>
        <v>0</v>
      </c>
      <c r="AK459" s="497">
        <f t="shared" si="443"/>
        <v>0</v>
      </c>
    </row>
    <row r="460" spans="1:37" ht="11.5" x14ac:dyDescent="0.25">
      <c r="A460" s="533" t="str">
        <f>A449&amp;B460</f>
        <v>0企業の税引後利益（二次以降）</v>
      </c>
      <c r="B460" s="425" t="s">
        <v>562</v>
      </c>
      <c r="C460" s="449" t="s">
        <v>33</v>
      </c>
      <c r="D460" s="493">
        <f>D450*地域経済性分析・初期条件!$M$43</f>
        <v>0</v>
      </c>
      <c r="E460" s="493">
        <f>E450*地域経済性分析・初期条件!$M$43</f>
        <v>0</v>
      </c>
      <c r="F460" s="493">
        <f>F450*地域経済性分析・初期条件!$M$43</f>
        <v>0</v>
      </c>
      <c r="G460" s="493">
        <f>G450*地域経済性分析・初期条件!$M$43</f>
        <v>0</v>
      </c>
      <c r="H460" s="493">
        <f>H450*地域経済性分析・初期条件!$M$43</f>
        <v>0</v>
      </c>
      <c r="I460" s="493">
        <f>I450*地域経済性分析・初期条件!$M$43</f>
        <v>0</v>
      </c>
      <c r="J460" s="493">
        <f>J450*地域経済性分析・初期条件!$M$43</f>
        <v>0</v>
      </c>
      <c r="K460" s="493">
        <f>K450*地域経済性分析・初期条件!$M$43</f>
        <v>0</v>
      </c>
      <c r="L460" s="493">
        <f>L450*地域経済性分析・初期条件!$M$43</f>
        <v>0</v>
      </c>
      <c r="M460" s="493">
        <f>M450*地域経済性分析・初期条件!$M$43</f>
        <v>0</v>
      </c>
      <c r="N460" s="493">
        <f>N450*地域経済性分析・初期条件!$M$43</f>
        <v>0</v>
      </c>
      <c r="O460" s="493">
        <f>O450*地域経済性分析・初期条件!$M$43</f>
        <v>0</v>
      </c>
      <c r="P460" s="493">
        <f>P450*地域経済性分析・初期条件!$M$43</f>
        <v>0</v>
      </c>
      <c r="Q460" s="493">
        <f>Q450*地域経済性分析・初期条件!$M$43</f>
        <v>0</v>
      </c>
      <c r="R460" s="493">
        <f>R450*地域経済性分析・初期条件!$M$43</f>
        <v>0</v>
      </c>
      <c r="S460" s="493">
        <f>S450*地域経済性分析・初期条件!$M$43</f>
        <v>0</v>
      </c>
      <c r="T460" s="493">
        <f>T450*地域経済性分析・初期条件!$M$43</f>
        <v>0</v>
      </c>
      <c r="U460" s="493">
        <f>U450*地域経済性分析・初期条件!$M$43</f>
        <v>0</v>
      </c>
      <c r="V460" s="493">
        <f>V450*地域経済性分析・初期条件!$M$43</f>
        <v>0</v>
      </c>
      <c r="W460" s="493">
        <f>W450*地域経済性分析・初期条件!$M$43</f>
        <v>0</v>
      </c>
      <c r="X460" s="493">
        <f>X450*地域経済性分析・初期条件!$M$43</f>
        <v>0</v>
      </c>
      <c r="Y460" s="493">
        <f>Y450*地域経済性分析・初期条件!$M$43</f>
        <v>0</v>
      </c>
      <c r="Z460" s="493">
        <f>Z450*地域経済性分析・初期条件!$M$43</f>
        <v>0</v>
      </c>
      <c r="AA460" s="493">
        <f>AA450*地域経済性分析・初期条件!$M$43</f>
        <v>0</v>
      </c>
      <c r="AB460" s="493">
        <f>AB450*地域経済性分析・初期条件!$M$43</f>
        <v>0</v>
      </c>
      <c r="AC460" s="493">
        <f>AC450*地域経済性分析・初期条件!$M$43</f>
        <v>0</v>
      </c>
      <c r="AD460" s="493">
        <f>AD450*地域経済性分析・初期条件!$M$43</f>
        <v>0</v>
      </c>
      <c r="AE460" s="493">
        <f>AE450*地域経済性分析・初期条件!$M$43</f>
        <v>0</v>
      </c>
      <c r="AF460" s="493">
        <f>AF450*地域経済性分析・初期条件!$M$43</f>
        <v>0</v>
      </c>
      <c r="AG460" s="493">
        <f>AG450*地域経済性分析・初期条件!$M$43</f>
        <v>0</v>
      </c>
      <c r="AH460" s="493">
        <f>AH450*地域経済性分析・初期条件!$M$43</f>
        <v>0</v>
      </c>
      <c r="AI460" s="535">
        <f>SUM(D460:N460)</f>
        <v>0</v>
      </c>
      <c r="AJ460" s="535">
        <f t="shared" si="442"/>
        <v>0</v>
      </c>
      <c r="AK460" s="497">
        <f t="shared" si="443"/>
        <v>0</v>
      </c>
    </row>
    <row r="461" spans="1:37" ht="11.5" x14ac:dyDescent="0.25">
      <c r="A461" s="533" t="str">
        <f>A449&amp;B461</f>
        <v>0都道府県税収（二次以降）</v>
      </c>
      <c r="B461" s="425" t="s">
        <v>563</v>
      </c>
      <c r="C461" s="449" t="s">
        <v>33</v>
      </c>
      <c r="D461" s="493">
        <f>D450*地域経済性分析・初期条件!$N$43</f>
        <v>0</v>
      </c>
      <c r="E461" s="493">
        <f>E450*地域経済性分析・初期条件!$N$43</f>
        <v>0</v>
      </c>
      <c r="F461" s="493">
        <f>F450*地域経済性分析・初期条件!$N$43</f>
        <v>0</v>
      </c>
      <c r="G461" s="493">
        <f>G450*地域経済性分析・初期条件!$N$43</f>
        <v>0</v>
      </c>
      <c r="H461" s="493">
        <f>H450*地域経済性分析・初期条件!$N$43</f>
        <v>0</v>
      </c>
      <c r="I461" s="493">
        <f>I450*地域経済性分析・初期条件!$N$43</f>
        <v>0</v>
      </c>
      <c r="J461" s="493">
        <f>J450*地域経済性分析・初期条件!$N$43</f>
        <v>0</v>
      </c>
      <c r="K461" s="493">
        <f>K450*地域経済性分析・初期条件!$N$43</f>
        <v>0</v>
      </c>
      <c r="L461" s="493">
        <f>L450*地域経済性分析・初期条件!$N$43</f>
        <v>0</v>
      </c>
      <c r="M461" s="493">
        <f>M450*地域経済性分析・初期条件!$N$43</f>
        <v>0</v>
      </c>
      <c r="N461" s="493">
        <f>N450*地域経済性分析・初期条件!$N$43</f>
        <v>0</v>
      </c>
      <c r="O461" s="493">
        <f>O450*地域経済性分析・初期条件!$N$43</f>
        <v>0</v>
      </c>
      <c r="P461" s="493">
        <f>P450*地域経済性分析・初期条件!$N$43</f>
        <v>0</v>
      </c>
      <c r="Q461" s="493">
        <f>Q450*地域経済性分析・初期条件!$N$43</f>
        <v>0</v>
      </c>
      <c r="R461" s="493">
        <f>R450*地域経済性分析・初期条件!$N$43</f>
        <v>0</v>
      </c>
      <c r="S461" s="493">
        <f>S450*地域経済性分析・初期条件!$N$43</f>
        <v>0</v>
      </c>
      <c r="T461" s="493">
        <f>T450*地域経済性分析・初期条件!$N$43</f>
        <v>0</v>
      </c>
      <c r="U461" s="493">
        <f>U450*地域経済性分析・初期条件!$N$43</f>
        <v>0</v>
      </c>
      <c r="V461" s="493">
        <f>V450*地域経済性分析・初期条件!$N$43</f>
        <v>0</v>
      </c>
      <c r="W461" s="493">
        <f>W450*地域経済性分析・初期条件!$N$43</f>
        <v>0</v>
      </c>
      <c r="X461" s="493">
        <f>X450*地域経済性分析・初期条件!$N$43</f>
        <v>0</v>
      </c>
      <c r="Y461" s="493">
        <f>Y450*地域経済性分析・初期条件!$N$43</f>
        <v>0</v>
      </c>
      <c r="Z461" s="493">
        <f>Z450*地域経済性分析・初期条件!$N$43</f>
        <v>0</v>
      </c>
      <c r="AA461" s="493">
        <f>AA450*地域経済性分析・初期条件!$N$43</f>
        <v>0</v>
      </c>
      <c r="AB461" s="493">
        <f>AB450*地域経済性分析・初期条件!$N$43</f>
        <v>0</v>
      </c>
      <c r="AC461" s="493">
        <f>AC450*地域経済性分析・初期条件!$N$43</f>
        <v>0</v>
      </c>
      <c r="AD461" s="493">
        <f>AD450*地域経済性分析・初期条件!$N$43</f>
        <v>0</v>
      </c>
      <c r="AE461" s="493">
        <f>AE450*地域経済性分析・初期条件!$N$43</f>
        <v>0</v>
      </c>
      <c r="AF461" s="493">
        <f>AF450*地域経済性分析・初期条件!$N$43</f>
        <v>0</v>
      </c>
      <c r="AG461" s="493">
        <f>AG450*地域経済性分析・初期条件!$N$43</f>
        <v>0</v>
      </c>
      <c r="AH461" s="493">
        <f>AH450*地域経済性分析・初期条件!$N$43</f>
        <v>0</v>
      </c>
      <c r="AI461" s="535">
        <f>SUM(D461:N461)</f>
        <v>0</v>
      </c>
      <c r="AJ461" s="535">
        <f t="shared" si="442"/>
        <v>0</v>
      </c>
      <c r="AK461" s="497">
        <f t="shared" si="443"/>
        <v>0</v>
      </c>
    </row>
    <row r="462" spans="1:37" ht="12" thickBot="1" x14ac:dyDescent="0.3">
      <c r="A462" s="684" t="str">
        <f>A449&amp;B462</f>
        <v>0市町村税収（二次以降）</v>
      </c>
      <c r="B462" s="685" t="s">
        <v>564</v>
      </c>
      <c r="C462" s="686" t="s">
        <v>33</v>
      </c>
      <c r="D462" s="687">
        <f>D450*地域経済性分析・初期条件!$O$43</f>
        <v>0</v>
      </c>
      <c r="E462" s="687">
        <f>E450*地域経済性分析・初期条件!$O$43</f>
        <v>0</v>
      </c>
      <c r="F462" s="687">
        <f>F450*地域経済性分析・初期条件!$O$43</f>
        <v>0</v>
      </c>
      <c r="G462" s="687">
        <f>G450*地域経済性分析・初期条件!$O$43</f>
        <v>0</v>
      </c>
      <c r="H462" s="687">
        <f>H450*地域経済性分析・初期条件!$O$43</f>
        <v>0</v>
      </c>
      <c r="I462" s="687">
        <f>I450*地域経済性分析・初期条件!$O$43</f>
        <v>0</v>
      </c>
      <c r="J462" s="687">
        <f>J450*地域経済性分析・初期条件!$O$43</f>
        <v>0</v>
      </c>
      <c r="K462" s="687">
        <f>K450*地域経済性分析・初期条件!$O$43</f>
        <v>0</v>
      </c>
      <c r="L462" s="687">
        <f>L450*地域経済性分析・初期条件!$O$43</f>
        <v>0</v>
      </c>
      <c r="M462" s="687">
        <f>M450*地域経済性分析・初期条件!$O$43</f>
        <v>0</v>
      </c>
      <c r="N462" s="687">
        <f>N450*地域経済性分析・初期条件!$O$43</f>
        <v>0</v>
      </c>
      <c r="O462" s="687">
        <f>O450*地域経済性分析・初期条件!$O$43</f>
        <v>0</v>
      </c>
      <c r="P462" s="687">
        <f>P450*地域経済性分析・初期条件!$O$43</f>
        <v>0</v>
      </c>
      <c r="Q462" s="687">
        <f>Q450*地域経済性分析・初期条件!$O$43</f>
        <v>0</v>
      </c>
      <c r="R462" s="687">
        <f>R450*地域経済性分析・初期条件!$O$43</f>
        <v>0</v>
      </c>
      <c r="S462" s="687">
        <f>S450*地域経済性分析・初期条件!$O$43</f>
        <v>0</v>
      </c>
      <c r="T462" s="687">
        <f>T450*地域経済性分析・初期条件!$O$43</f>
        <v>0</v>
      </c>
      <c r="U462" s="687">
        <f>U450*地域経済性分析・初期条件!$O$43</f>
        <v>0</v>
      </c>
      <c r="V462" s="687">
        <f>V450*地域経済性分析・初期条件!$O$43</f>
        <v>0</v>
      </c>
      <c r="W462" s="687">
        <f>W450*地域経済性分析・初期条件!$O$43</f>
        <v>0</v>
      </c>
      <c r="X462" s="687">
        <f>X450*地域経済性分析・初期条件!$O$43</f>
        <v>0</v>
      </c>
      <c r="Y462" s="687">
        <f>Y450*地域経済性分析・初期条件!$O$43</f>
        <v>0</v>
      </c>
      <c r="Z462" s="687">
        <f>Z450*地域経済性分析・初期条件!$O$43</f>
        <v>0</v>
      </c>
      <c r="AA462" s="687">
        <f>AA450*地域経済性分析・初期条件!$O$43</f>
        <v>0</v>
      </c>
      <c r="AB462" s="687">
        <f>AB450*地域経済性分析・初期条件!$O$43</f>
        <v>0</v>
      </c>
      <c r="AC462" s="687">
        <f>AC450*地域経済性分析・初期条件!$O$43</f>
        <v>0</v>
      </c>
      <c r="AD462" s="687">
        <f>AD450*地域経済性分析・初期条件!$O$43</f>
        <v>0</v>
      </c>
      <c r="AE462" s="687">
        <f>AE450*地域経済性分析・初期条件!$O$43</f>
        <v>0</v>
      </c>
      <c r="AF462" s="687">
        <f>AF450*地域経済性分析・初期条件!$O$43</f>
        <v>0</v>
      </c>
      <c r="AG462" s="687">
        <f>AG450*地域経済性分析・初期条件!$O$43</f>
        <v>0</v>
      </c>
      <c r="AH462" s="687">
        <f>AH450*地域経済性分析・初期条件!$O$43</f>
        <v>0</v>
      </c>
      <c r="AI462" s="688">
        <f>SUM(D462:N462)</f>
        <v>0</v>
      </c>
      <c r="AJ462" s="688">
        <f t="shared" si="442"/>
        <v>0</v>
      </c>
      <c r="AK462" s="689">
        <f t="shared" si="443"/>
        <v>0</v>
      </c>
    </row>
    <row r="463" spans="1:37" ht="12" thickTop="1" x14ac:dyDescent="0.25">
      <c r="A463" s="1347" t="s">
        <v>1157</v>
      </c>
      <c r="B463" s="425"/>
      <c r="C463" s="449" t="s">
        <v>1158</v>
      </c>
      <c r="D463" s="493">
        <f>SUM(D423:D424,D427:D434,D437:D438,D441:D448,D451:D452,D455:D462)</f>
        <v>0</v>
      </c>
      <c r="E463" s="493">
        <f>SUM(E423:E424,E427:E434,E437:E438,E441:E448,E451:E452,E455:E462)</f>
        <v>1615881.3875691101</v>
      </c>
      <c r="F463" s="493">
        <f t="shared" ref="F463" si="444">SUM(F423:F424,F427:F434,F437:F438,F441:F448,F451:F452,F455:F462)</f>
        <v>1615881.3875691101</v>
      </c>
      <c r="G463" s="493">
        <f t="shared" ref="G463" si="445">SUM(G423:G424,G427:G434,G437:G438,G441:G448,G451:G452,G455:G462)</f>
        <v>1615881.3875691101</v>
      </c>
      <c r="H463" s="493">
        <f t="shared" ref="H463" si="446">SUM(H423:H424,H427:H434,H437:H438,H441:H448,H451:H452,H455:H462)</f>
        <v>1615881.3875691101</v>
      </c>
      <c r="I463" s="493">
        <f t="shared" ref="I463" si="447">SUM(I423:I424,I427:I434,I437:I438,I441:I448,I451:I452,I455:I462)</f>
        <v>1615881.3875691101</v>
      </c>
      <c r="J463" s="493">
        <f t="shared" ref="J463" si="448">SUM(J423:J424,J427:J434,J437:J438,J441:J448,J451:J452,J455:J462)</f>
        <v>1615881.3875691101</v>
      </c>
      <c r="K463" s="493">
        <f t="shared" ref="K463" si="449">SUM(K423:K424,K427:K434,K437:K438,K441:K448,K451:K452,K455:K462)</f>
        <v>1615881.3875691101</v>
      </c>
      <c r="L463" s="493">
        <f t="shared" ref="L463" si="450">SUM(L423:L424,L427:L434,L437:L438,L441:L448,L451:L452,L455:L462)</f>
        <v>1615881.3875691101</v>
      </c>
      <c r="M463" s="493">
        <f t="shared" ref="M463" si="451">SUM(M423:M424,M427:M434,M437:M438,M441:M448,M451:M452,M455:M462)</f>
        <v>1615881.3875691101</v>
      </c>
      <c r="N463" s="493">
        <f t="shared" ref="N463" si="452">SUM(N423:N424,N427:N434,N437:N438,N441:N448,N451:N452,N455:N462)</f>
        <v>1615881.3875691101</v>
      </c>
      <c r="O463" s="493">
        <f t="shared" ref="O463" si="453">SUM(O423:O424,O427:O434,O437:O438,O441:O448,O451:O452,O455:O462)</f>
        <v>1615881.3875691101</v>
      </c>
      <c r="P463" s="493">
        <f t="shared" ref="P463" si="454">SUM(P423:P424,P427:P434,P437:P438,P441:P448,P451:P452,P455:P462)</f>
        <v>1615881.3875691101</v>
      </c>
      <c r="Q463" s="493">
        <f t="shared" ref="Q463" si="455">SUM(Q423:Q424,Q427:Q434,Q437:Q438,Q441:Q448,Q451:Q452,Q455:Q462)</f>
        <v>1615881.3875691101</v>
      </c>
      <c r="R463" s="493">
        <f t="shared" ref="R463" si="456">SUM(R423:R424,R427:R434,R437:R438,R441:R448,R451:R452,R455:R462)</f>
        <v>1615881.3875691101</v>
      </c>
      <c r="S463" s="493">
        <f t="shared" ref="S463" si="457">SUM(S423:S424,S427:S434,S437:S438,S441:S448,S451:S452,S455:S462)</f>
        <v>1615881.3875691101</v>
      </c>
      <c r="T463" s="493">
        <f t="shared" ref="T463" si="458">SUM(T423:T424,T427:T434,T437:T438,T441:T448,T451:T452,T455:T462)</f>
        <v>1615881.3875691101</v>
      </c>
      <c r="U463" s="493">
        <f t="shared" ref="U463" si="459">SUM(U423:U424,U427:U434,U437:U438,U441:U448,U451:U452,U455:U462)</f>
        <v>1615881.3875691101</v>
      </c>
      <c r="V463" s="493">
        <f t="shared" ref="V463" si="460">SUM(V423:V424,V427:V434,V437:V438,V441:V448,V451:V452,V455:V462)</f>
        <v>1615881.3875691101</v>
      </c>
      <c r="W463" s="493">
        <f t="shared" ref="W463" si="461">SUM(W423:W424,W427:W434,W437:W438,W441:W448,W451:W452,W455:W462)</f>
        <v>1615881.3875691101</v>
      </c>
      <c r="X463" s="493">
        <f t="shared" ref="X463" si="462">SUM(X423:X424,X427:X434,X437:X438,X441:X448,X451:X452,X455:X462)</f>
        <v>1615881.3875691101</v>
      </c>
      <c r="Y463" s="493">
        <f t="shared" ref="Y463" si="463">SUM(Y423:Y424,Y427:Y434,Y437:Y438,Y441:Y448,Y451:Y452,Y455:Y462)</f>
        <v>0</v>
      </c>
      <c r="Z463" s="493">
        <f t="shared" ref="Z463" si="464">SUM(Z423:Z424,Z427:Z434,Z437:Z438,Z441:Z448,Z451:Z452,Z455:Z462)</f>
        <v>0</v>
      </c>
      <c r="AA463" s="493">
        <f t="shared" ref="AA463" si="465">SUM(AA423:AA424,AA427:AA434,AA437:AA438,AA441:AA448,AA451:AA452,AA455:AA462)</f>
        <v>0</v>
      </c>
      <c r="AB463" s="493">
        <f t="shared" ref="AB463" si="466">SUM(AB423:AB424,AB427:AB434,AB437:AB438,AB441:AB448,AB451:AB452,AB455:AB462)</f>
        <v>0</v>
      </c>
      <c r="AC463" s="493">
        <f t="shared" ref="AC463" si="467">SUM(AC423:AC424,AC427:AC434,AC437:AC438,AC441:AC448,AC451:AC452,AC455:AC462)</f>
        <v>0</v>
      </c>
      <c r="AD463" s="493">
        <f t="shared" ref="AD463" si="468">SUM(AD423:AD424,AD427:AD434,AD437:AD438,AD441:AD448,AD451:AD452,AD455:AD462)</f>
        <v>0</v>
      </c>
      <c r="AE463" s="493">
        <f t="shared" ref="AE463" si="469">SUM(AE423:AE424,AE427:AE434,AE437:AE438,AE441:AE448,AE451:AE452,AE455:AE462)</f>
        <v>0</v>
      </c>
      <c r="AF463" s="493">
        <f t="shared" ref="AF463" si="470">SUM(AF423:AF424,AF427:AF434,AF437:AF438,AF441:AF448,AF451:AF452,AF455:AF462)</f>
        <v>0</v>
      </c>
      <c r="AG463" s="493">
        <f t="shared" ref="AG463" si="471">SUM(AG423:AG424,AG427:AG434,AG437:AG438,AG441:AG448,AG451:AG452,AG455:AG462)</f>
        <v>0</v>
      </c>
      <c r="AH463" s="493">
        <f t="shared" ref="AH463" si="472">SUM(AH423:AH424,AH427:AH434,AH437:AH438,AH441:AH448,AH451:AH452,AH455:AH462)</f>
        <v>0</v>
      </c>
      <c r="AI463" s="535">
        <f t="shared" ref="AI463" si="473">SUM(AI423:AI424,AI427:AI434,AI437:AI438,AI441:AI448,AI451:AI452,AI455:AI462)</f>
        <v>16158813.875691105</v>
      </c>
      <c r="AJ463" s="535">
        <f t="shared" ref="AJ463" si="474">SUM(AJ423:AJ424,AJ427:AJ434,AJ437:AJ438,AJ441:AJ448,AJ451:AJ452,AJ455:AJ462)</f>
        <v>32317627.751382209</v>
      </c>
      <c r="AK463" s="497">
        <f t="shared" ref="AK463" si="475">SUM(AK423:AK424,AK427:AK434,AK437:AK438,AK441:AK448,AK451:AK452,AK455:AK462)</f>
        <v>32317627.751382209</v>
      </c>
    </row>
    <row r="464" spans="1:37" ht="11.5" x14ac:dyDescent="0.25">
      <c r="A464" s="1348" t="s">
        <v>1159</v>
      </c>
      <c r="B464" s="1349"/>
      <c r="C464" s="450" t="s">
        <v>33</v>
      </c>
      <c r="D464" s="1350">
        <f>D420*1.1-D463</f>
        <v>0</v>
      </c>
      <c r="E464" s="1350">
        <f>E420*1.1-E463</f>
        <v>6414118.612430891</v>
      </c>
      <c r="F464" s="1350">
        <f t="shared" ref="F464" si="476">F420*1.1-F463</f>
        <v>6414118.612430891</v>
      </c>
      <c r="G464" s="1350">
        <f t="shared" ref="G464" si="477">G420*1.1-G463</f>
        <v>6414118.612430891</v>
      </c>
      <c r="H464" s="1350">
        <f t="shared" ref="H464" si="478">H420*1.1-H463</f>
        <v>6414118.612430891</v>
      </c>
      <c r="I464" s="1350">
        <f t="shared" ref="I464" si="479">I420*1.1-I463</f>
        <v>6414118.612430891</v>
      </c>
      <c r="J464" s="1350">
        <f t="shared" ref="J464" si="480">J420*1.1-J463</f>
        <v>6414118.612430891</v>
      </c>
      <c r="K464" s="1350">
        <f t="shared" ref="K464" si="481">K420*1.1-K463</f>
        <v>6414118.612430891</v>
      </c>
      <c r="L464" s="1350">
        <f t="shared" ref="L464" si="482">L420*1.1-L463</f>
        <v>6414118.612430891</v>
      </c>
      <c r="M464" s="1350">
        <f t="shared" ref="M464" si="483">M420*1.1-M463</f>
        <v>6414118.612430891</v>
      </c>
      <c r="N464" s="1350">
        <f t="shared" ref="N464" si="484">N420*1.1-N463</f>
        <v>6414118.612430891</v>
      </c>
      <c r="O464" s="1350">
        <f t="shared" ref="O464" si="485">O420*1.1-O463</f>
        <v>6414118.612430891</v>
      </c>
      <c r="P464" s="1350">
        <f t="shared" ref="P464" si="486">P420*1.1-P463</f>
        <v>6414118.612430891</v>
      </c>
      <c r="Q464" s="1350">
        <f t="shared" ref="Q464" si="487">Q420*1.1-Q463</f>
        <v>6414118.612430891</v>
      </c>
      <c r="R464" s="1350">
        <f t="shared" ref="R464" si="488">R420*1.1-R463</f>
        <v>6414118.612430891</v>
      </c>
      <c r="S464" s="1350">
        <f t="shared" ref="S464" si="489">S420*1.1-S463</f>
        <v>6414118.612430891</v>
      </c>
      <c r="T464" s="1350">
        <f t="shared" ref="T464" si="490">T420*1.1-T463</f>
        <v>6414118.612430891</v>
      </c>
      <c r="U464" s="1350">
        <f t="shared" ref="U464" si="491">U420*1.1-U463</f>
        <v>6414118.612430891</v>
      </c>
      <c r="V464" s="1350">
        <f t="shared" ref="V464" si="492">V420*1.1-V463</f>
        <v>6414118.612430891</v>
      </c>
      <c r="W464" s="1350">
        <f t="shared" ref="W464" si="493">W420*1.1-W463</f>
        <v>6414118.612430891</v>
      </c>
      <c r="X464" s="1350">
        <f t="shared" ref="X464" si="494">X420*1.1-X463</f>
        <v>6414118.612430891</v>
      </c>
      <c r="Y464" s="1350">
        <f t="shared" ref="Y464" si="495">Y420*1.1-Y463</f>
        <v>0</v>
      </c>
      <c r="Z464" s="1350">
        <f t="shared" ref="Z464" si="496">Z420*1.1-Z463</f>
        <v>0</v>
      </c>
      <c r="AA464" s="1350">
        <f t="shared" ref="AA464" si="497">AA420*1.1-AA463</f>
        <v>0</v>
      </c>
      <c r="AB464" s="1350">
        <f t="shared" ref="AB464" si="498">AB420*1.1-AB463</f>
        <v>0</v>
      </c>
      <c r="AC464" s="1350">
        <f t="shared" ref="AC464" si="499">AC420*1.1-AC463</f>
        <v>0</v>
      </c>
      <c r="AD464" s="1350">
        <f t="shared" ref="AD464" si="500">AD420*1.1-AD463</f>
        <v>0</v>
      </c>
      <c r="AE464" s="1350">
        <f t="shared" ref="AE464" si="501">AE420*1.1-AE463</f>
        <v>0</v>
      </c>
      <c r="AF464" s="1350">
        <f t="shared" ref="AF464" si="502">AF420*1.1-AF463</f>
        <v>0</v>
      </c>
      <c r="AG464" s="1350">
        <f t="shared" ref="AG464" si="503">AG420*1.1-AG463</f>
        <v>0</v>
      </c>
      <c r="AH464" s="1350">
        <f t="shared" ref="AH464" si="504">AH420*1.1-AH463</f>
        <v>0</v>
      </c>
      <c r="AI464" s="537">
        <f t="shared" ref="AI464" si="505">AI420*1.1-AI463</f>
        <v>64141186.124308899</v>
      </c>
      <c r="AJ464" s="537">
        <f t="shared" ref="AJ464" si="506">AJ420*1.1-AJ463</f>
        <v>128282372.2486178</v>
      </c>
      <c r="AK464" s="538">
        <f t="shared" ref="AK464" si="507">AK420*1.1-AK463</f>
        <v>128282372.2486178</v>
      </c>
    </row>
    <row r="465" spans="1:37" ht="11.5" x14ac:dyDescent="0.25">
      <c r="A465" s="425" t="str">
        <f>B38</f>
        <v>ユーティリティ費用</v>
      </c>
      <c r="B465" s="391"/>
      <c r="C465" s="448" t="s">
        <v>33</v>
      </c>
      <c r="D465" s="493"/>
      <c r="E465" s="493">
        <f t="shared" ref="E465:AH465" si="508">E38</f>
        <v>12200000</v>
      </c>
      <c r="F465" s="493">
        <f t="shared" si="508"/>
        <v>12200000</v>
      </c>
      <c r="G465" s="493">
        <f t="shared" si="508"/>
        <v>12200000</v>
      </c>
      <c r="H465" s="493">
        <f t="shared" si="508"/>
        <v>12200000</v>
      </c>
      <c r="I465" s="493">
        <f t="shared" si="508"/>
        <v>12200000</v>
      </c>
      <c r="J465" s="493">
        <f t="shared" si="508"/>
        <v>12200000</v>
      </c>
      <c r="K465" s="493">
        <f t="shared" si="508"/>
        <v>12200000</v>
      </c>
      <c r="L465" s="493">
        <f t="shared" si="508"/>
        <v>12200000</v>
      </c>
      <c r="M465" s="493">
        <f t="shared" si="508"/>
        <v>12200000</v>
      </c>
      <c r="N465" s="493">
        <f t="shared" si="508"/>
        <v>12200000</v>
      </c>
      <c r="O465" s="493">
        <f t="shared" si="508"/>
        <v>12200000</v>
      </c>
      <c r="P465" s="493">
        <f t="shared" si="508"/>
        <v>12200000</v>
      </c>
      <c r="Q465" s="493">
        <f t="shared" si="508"/>
        <v>12200000</v>
      </c>
      <c r="R465" s="493">
        <f t="shared" si="508"/>
        <v>12200000</v>
      </c>
      <c r="S465" s="493">
        <f t="shared" si="508"/>
        <v>12200000</v>
      </c>
      <c r="T465" s="493">
        <f t="shared" si="508"/>
        <v>12200000</v>
      </c>
      <c r="U465" s="493">
        <f t="shared" si="508"/>
        <v>12200000</v>
      </c>
      <c r="V465" s="493">
        <f t="shared" si="508"/>
        <v>12200000</v>
      </c>
      <c r="W465" s="493">
        <f t="shared" si="508"/>
        <v>12200000</v>
      </c>
      <c r="X465" s="493">
        <f t="shared" si="508"/>
        <v>12200000</v>
      </c>
      <c r="Y465" s="493">
        <f t="shared" si="508"/>
        <v>0</v>
      </c>
      <c r="Z465" s="493">
        <f t="shared" si="508"/>
        <v>0</v>
      </c>
      <c r="AA465" s="493">
        <f t="shared" si="508"/>
        <v>0</v>
      </c>
      <c r="AB465" s="493">
        <f t="shared" si="508"/>
        <v>0</v>
      </c>
      <c r="AC465" s="493">
        <f t="shared" si="508"/>
        <v>0</v>
      </c>
      <c r="AD465" s="493">
        <f t="shared" si="508"/>
        <v>0</v>
      </c>
      <c r="AE465" s="493">
        <f t="shared" si="508"/>
        <v>0</v>
      </c>
      <c r="AF465" s="493">
        <f t="shared" si="508"/>
        <v>0</v>
      </c>
      <c r="AG465" s="493">
        <f t="shared" si="508"/>
        <v>0</v>
      </c>
      <c r="AH465" s="493">
        <f t="shared" si="508"/>
        <v>0</v>
      </c>
      <c r="AI465" s="535">
        <f>SUM(D465:N465)</f>
        <v>122000000</v>
      </c>
      <c r="AJ465" s="535">
        <f>SUM(D465:X465)</f>
        <v>244000000</v>
      </c>
      <c r="AK465" s="497">
        <f>SUM(D465:AH465)</f>
        <v>244000000</v>
      </c>
    </row>
    <row r="466" spans="1:37" ht="11.5" x14ac:dyDescent="0.25">
      <c r="A466" s="487" t="str">
        <f>地域経済性分析・初期条件!$G$45</f>
        <v>ガス・熱供給・水道業</v>
      </c>
      <c r="C466" s="449"/>
      <c r="D466" s="493"/>
      <c r="E466" s="463"/>
      <c r="F466" s="464"/>
      <c r="G466" s="463"/>
      <c r="H466" s="463"/>
      <c r="I466" s="463"/>
      <c r="J466" s="463"/>
      <c r="K466" s="463"/>
      <c r="L466" s="463"/>
      <c r="M466" s="463"/>
      <c r="N466" s="463"/>
      <c r="O466" s="463"/>
      <c r="P466" s="463"/>
      <c r="Q466" s="463"/>
      <c r="R466" s="463"/>
      <c r="S466" s="463"/>
      <c r="T466" s="463"/>
      <c r="U466" s="463"/>
      <c r="V466" s="463"/>
      <c r="W466" s="463"/>
      <c r="X466" s="463"/>
      <c r="Y466" s="463"/>
      <c r="Z466" s="463"/>
      <c r="AA466" s="463"/>
      <c r="AB466" s="463"/>
      <c r="AC466" s="463"/>
      <c r="AD466" s="463"/>
      <c r="AE466" s="463"/>
      <c r="AF466" s="463"/>
      <c r="AG466" s="463"/>
      <c r="AH466" s="463"/>
      <c r="AI466" s="535"/>
      <c r="AJ466" s="535"/>
      <c r="AK466" s="497"/>
    </row>
    <row r="467" spans="1:37" ht="11.5" x14ac:dyDescent="0.25">
      <c r="A467" s="533" t="str">
        <f>A466&amp;B467</f>
        <v>ガス・熱供給・水道業売上（税別）</v>
      </c>
      <c r="B467" s="425" t="s">
        <v>1166</v>
      </c>
      <c r="C467" s="448" t="s">
        <v>33</v>
      </c>
      <c r="D467" s="493">
        <f>D465*地域経済性分析・初期条件!$F$45</f>
        <v>0</v>
      </c>
      <c r="E467" s="493">
        <f>E465*地域経済性分析・初期条件!$F$45</f>
        <v>9150000</v>
      </c>
      <c r="F467" s="493">
        <f>F465*地域経済性分析・初期条件!$F$45</f>
        <v>9150000</v>
      </c>
      <c r="G467" s="493">
        <f>G465*地域経済性分析・初期条件!$F$45</f>
        <v>9150000</v>
      </c>
      <c r="H467" s="493">
        <f>H465*地域経済性分析・初期条件!$F$45</f>
        <v>9150000</v>
      </c>
      <c r="I467" s="493">
        <f>I465*地域経済性分析・初期条件!$F$45</f>
        <v>9150000</v>
      </c>
      <c r="J467" s="493">
        <f>J465*地域経済性分析・初期条件!$F$45</f>
        <v>9150000</v>
      </c>
      <c r="K467" s="493">
        <f>K465*地域経済性分析・初期条件!$F$45</f>
        <v>9150000</v>
      </c>
      <c r="L467" s="493">
        <f>L465*地域経済性分析・初期条件!$F$45</f>
        <v>9150000</v>
      </c>
      <c r="M467" s="493">
        <f>M465*地域経済性分析・初期条件!$F$45</f>
        <v>9150000</v>
      </c>
      <c r="N467" s="493">
        <f>N465*地域経済性分析・初期条件!$F$45</f>
        <v>9150000</v>
      </c>
      <c r="O467" s="493">
        <f>O465*地域経済性分析・初期条件!$F$45</f>
        <v>9150000</v>
      </c>
      <c r="P467" s="493">
        <f>P465*地域経済性分析・初期条件!$F$45</f>
        <v>9150000</v>
      </c>
      <c r="Q467" s="493">
        <f>Q465*地域経済性分析・初期条件!$F$45</f>
        <v>9150000</v>
      </c>
      <c r="R467" s="493">
        <f>R465*地域経済性分析・初期条件!$F$45</f>
        <v>9150000</v>
      </c>
      <c r="S467" s="493">
        <f>S465*地域経済性分析・初期条件!$F$45</f>
        <v>9150000</v>
      </c>
      <c r="T467" s="493">
        <f>T465*地域経済性分析・初期条件!$F$45</f>
        <v>9150000</v>
      </c>
      <c r="U467" s="493">
        <f>U465*地域経済性分析・初期条件!$F$45</f>
        <v>9150000</v>
      </c>
      <c r="V467" s="493">
        <f>V465*地域経済性分析・初期条件!$F$45</f>
        <v>9150000</v>
      </c>
      <c r="W467" s="493">
        <f>W465*地域経済性分析・初期条件!$F$45</f>
        <v>9150000</v>
      </c>
      <c r="X467" s="493">
        <f>X465*地域経済性分析・初期条件!$F$45</f>
        <v>9150000</v>
      </c>
      <c r="Y467" s="493">
        <f>Y465*地域経済性分析・初期条件!$F$45</f>
        <v>0</v>
      </c>
      <c r="Z467" s="493">
        <f>Z465*地域経済性分析・初期条件!$F$45</f>
        <v>0</v>
      </c>
      <c r="AA467" s="493">
        <f>AA465*地域経済性分析・初期条件!$F$45</f>
        <v>0</v>
      </c>
      <c r="AB467" s="493">
        <f>AB465*地域経済性分析・初期条件!$F$45</f>
        <v>0</v>
      </c>
      <c r="AC467" s="493">
        <f>AC465*地域経済性分析・初期条件!$F$45</f>
        <v>0</v>
      </c>
      <c r="AD467" s="493">
        <f>AD465*地域経済性分析・初期条件!$F$45</f>
        <v>0</v>
      </c>
      <c r="AE467" s="493">
        <f>AE465*地域経済性分析・初期条件!$F$45</f>
        <v>0</v>
      </c>
      <c r="AF467" s="493">
        <f>AF465*地域経済性分析・初期条件!$F$45</f>
        <v>0</v>
      </c>
      <c r="AG467" s="493">
        <f>AG465*地域経済性分析・初期条件!$F$45</f>
        <v>0</v>
      </c>
      <c r="AH467" s="493">
        <f>AH465*地域経済性分析・初期条件!$F$45</f>
        <v>0</v>
      </c>
      <c r="AI467" s="535">
        <f t="shared" ref="AI467:AI475" si="509">SUM(D467:N467)</f>
        <v>91500000</v>
      </c>
      <c r="AJ467" s="535">
        <f t="shared" ref="AJ467:AJ475" si="510">SUM(D467:X467)</f>
        <v>183000000</v>
      </c>
      <c r="AK467" s="497">
        <f t="shared" ref="AK467:AK475" si="511">SUM(D467:AH467)</f>
        <v>183000000</v>
      </c>
    </row>
    <row r="468" spans="1:37" ht="11.5" x14ac:dyDescent="0.25">
      <c r="A468" s="533" t="str">
        <f>A466&amp;B468</f>
        <v>ガス・熱供給・水道業消費税（都道府県）</v>
      </c>
      <c r="B468" s="425" t="s">
        <v>270</v>
      </c>
      <c r="C468" s="448" t="s">
        <v>33</v>
      </c>
      <c r="D468" s="493">
        <f>D467*波及効果シート!$D$72</f>
        <v>0</v>
      </c>
      <c r="E468" s="493">
        <f>E467*波及効果シート!$D$72</f>
        <v>100650</v>
      </c>
      <c r="F468" s="493">
        <f>F467*波及効果シート!$D$72</f>
        <v>100650</v>
      </c>
      <c r="G468" s="493">
        <f>G467*波及効果シート!$D$72</f>
        <v>100650</v>
      </c>
      <c r="H468" s="493">
        <f>H467*波及効果シート!$D$72</f>
        <v>100650</v>
      </c>
      <c r="I468" s="493">
        <f>I467*波及効果シート!$D$72</f>
        <v>100650</v>
      </c>
      <c r="J468" s="493">
        <f>J467*波及効果シート!$D$72</f>
        <v>100650</v>
      </c>
      <c r="K468" s="493">
        <f>K467*波及効果シート!$D$72</f>
        <v>100650</v>
      </c>
      <c r="L468" s="493">
        <f>L467*波及効果シート!$D$72</f>
        <v>100650</v>
      </c>
      <c r="M468" s="493">
        <f>M467*波及効果シート!$D$72</f>
        <v>100650</v>
      </c>
      <c r="N468" s="493">
        <f>N467*波及効果シート!$D$72</f>
        <v>100650</v>
      </c>
      <c r="O468" s="493">
        <f>O467*波及効果シート!$D$72</f>
        <v>100650</v>
      </c>
      <c r="P468" s="493">
        <f>P467*波及効果シート!$D$72</f>
        <v>100650</v>
      </c>
      <c r="Q468" s="493">
        <f>Q467*波及効果シート!$D$72</f>
        <v>100650</v>
      </c>
      <c r="R468" s="493">
        <f>R467*波及効果シート!$D$72</f>
        <v>100650</v>
      </c>
      <c r="S468" s="493">
        <f>S467*波及効果シート!$D$72</f>
        <v>100650</v>
      </c>
      <c r="T468" s="493">
        <f>T467*波及効果シート!$D$72</f>
        <v>100650</v>
      </c>
      <c r="U468" s="493">
        <f>U467*波及効果シート!$D$72</f>
        <v>100650</v>
      </c>
      <c r="V468" s="493">
        <f>V467*波及効果シート!$D$72</f>
        <v>100650</v>
      </c>
      <c r="W468" s="493">
        <f>W467*波及効果シート!$D$72</f>
        <v>100650</v>
      </c>
      <c r="X468" s="493">
        <f>X467*波及効果シート!$D$72</f>
        <v>100650</v>
      </c>
      <c r="Y468" s="493">
        <f>Y467*波及効果シート!$D$72</f>
        <v>0</v>
      </c>
      <c r="Z468" s="493">
        <f>Z467*波及効果シート!$D$72</f>
        <v>0</v>
      </c>
      <c r="AA468" s="493">
        <f>AA467*波及効果シート!$D$72</f>
        <v>0</v>
      </c>
      <c r="AB468" s="493">
        <f>AB467*波及効果シート!$D$72</f>
        <v>0</v>
      </c>
      <c r="AC468" s="493">
        <f>AC467*波及効果シート!$D$72</f>
        <v>0</v>
      </c>
      <c r="AD468" s="493">
        <f>AD467*波及効果シート!$D$72</f>
        <v>0</v>
      </c>
      <c r="AE468" s="493">
        <f>AE467*波及効果シート!$D$72</f>
        <v>0</v>
      </c>
      <c r="AF468" s="493">
        <f>AF467*波及効果シート!$D$72</f>
        <v>0</v>
      </c>
      <c r="AG468" s="493">
        <f>AG467*波及効果シート!$D$72</f>
        <v>0</v>
      </c>
      <c r="AH468" s="493">
        <f>AH467*波及効果シート!$D$72</f>
        <v>0</v>
      </c>
      <c r="AI468" s="535">
        <f t="shared" si="509"/>
        <v>1006500</v>
      </c>
      <c r="AJ468" s="535">
        <f t="shared" si="510"/>
        <v>2013000</v>
      </c>
      <c r="AK468" s="497">
        <f t="shared" si="511"/>
        <v>2013000</v>
      </c>
    </row>
    <row r="469" spans="1:37" ht="11.5" x14ac:dyDescent="0.25">
      <c r="A469" s="533" t="str">
        <f>A466&amp;B469</f>
        <v>ガス・熱供給・水道業消費税（市町村）</v>
      </c>
      <c r="B469" s="425" t="s">
        <v>1156</v>
      </c>
      <c r="C469" s="449" t="s">
        <v>33</v>
      </c>
      <c r="D469" s="493">
        <f>D467*波及効果シート!$D$74</f>
        <v>0</v>
      </c>
      <c r="E469" s="493">
        <f>E467*波及効果シート!$D$74</f>
        <v>100650</v>
      </c>
      <c r="F469" s="493">
        <f>F467*波及効果シート!$D$74</f>
        <v>100650</v>
      </c>
      <c r="G469" s="493">
        <f>G467*波及効果シート!$D$74</f>
        <v>100650</v>
      </c>
      <c r="H469" s="493">
        <f>H467*波及効果シート!$D$74</f>
        <v>100650</v>
      </c>
      <c r="I469" s="493">
        <f>I467*波及効果シート!$D$74</f>
        <v>100650</v>
      </c>
      <c r="J469" s="493">
        <f>J467*波及効果シート!$D$74</f>
        <v>100650</v>
      </c>
      <c r="K469" s="493">
        <f>K467*波及効果シート!$D$74</f>
        <v>100650</v>
      </c>
      <c r="L469" s="493">
        <f>L467*波及効果シート!$D$74</f>
        <v>100650</v>
      </c>
      <c r="M469" s="493">
        <f>M467*波及効果シート!$D$74</f>
        <v>100650</v>
      </c>
      <c r="N469" s="493">
        <f>N467*波及効果シート!$D$74</f>
        <v>100650</v>
      </c>
      <c r="O469" s="493">
        <f>O467*波及効果シート!$D$74</f>
        <v>100650</v>
      </c>
      <c r="P469" s="493">
        <f>P467*波及効果シート!$D$74</f>
        <v>100650</v>
      </c>
      <c r="Q469" s="493">
        <f>Q467*波及効果シート!$D$74</f>
        <v>100650</v>
      </c>
      <c r="R469" s="493">
        <f>R467*波及効果シート!$D$74</f>
        <v>100650</v>
      </c>
      <c r="S469" s="493">
        <f>S467*波及効果シート!$D$74</f>
        <v>100650</v>
      </c>
      <c r="T469" s="493">
        <f>T467*波及効果シート!$D$74</f>
        <v>100650</v>
      </c>
      <c r="U469" s="493">
        <f>U467*波及効果シート!$D$74</f>
        <v>100650</v>
      </c>
      <c r="V469" s="493">
        <f>V467*波及効果シート!$D$74</f>
        <v>100650</v>
      </c>
      <c r="W469" s="493">
        <f>W467*波及効果シート!$D$74</f>
        <v>100650</v>
      </c>
      <c r="X469" s="493">
        <f>X467*波及効果シート!$D$74</f>
        <v>100650</v>
      </c>
      <c r="Y469" s="493">
        <f>Y467*波及効果シート!$D$74</f>
        <v>0</v>
      </c>
      <c r="Z469" s="493">
        <f>Z467*波及効果シート!$D$74</f>
        <v>0</v>
      </c>
      <c r="AA469" s="493">
        <f>AA467*波及効果シート!$D$74</f>
        <v>0</v>
      </c>
      <c r="AB469" s="493">
        <f>AB467*波及効果シート!$D$74</f>
        <v>0</v>
      </c>
      <c r="AC469" s="493">
        <f>AC467*波及効果シート!$D$74</f>
        <v>0</v>
      </c>
      <c r="AD469" s="493">
        <f>AD467*波及効果シート!$D$74</f>
        <v>0</v>
      </c>
      <c r="AE469" s="493">
        <f>AE467*波及効果シート!$D$74</f>
        <v>0</v>
      </c>
      <c r="AF469" s="493">
        <f>AF467*波及効果シート!$D$74</f>
        <v>0</v>
      </c>
      <c r="AG469" s="493">
        <f>AG467*波及効果シート!$D$74</f>
        <v>0</v>
      </c>
      <c r="AH469" s="493">
        <f>AH467*波及効果シート!$D$74</f>
        <v>0</v>
      </c>
      <c r="AI469" s="535">
        <f t="shared" si="509"/>
        <v>1006500</v>
      </c>
      <c r="AJ469" s="535">
        <f t="shared" si="510"/>
        <v>2013000</v>
      </c>
      <c r="AK469" s="497">
        <f t="shared" si="511"/>
        <v>2013000</v>
      </c>
    </row>
    <row r="470" spans="1:37" ht="11.5" x14ac:dyDescent="0.25">
      <c r="A470" s="533" t="str">
        <f>A466&amp;B470</f>
        <v>ガス・熱供給・水道業所得税（国税）</v>
      </c>
      <c r="B470" s="425" t="s">
        <v>577</v>
      </c>
      <c r="C470" s="449" t="s">
        <v>33</v>
      </c>
      <c r="D470" s="493">
        <f>D467*地域経済性分析・初期条件!$P$45</f>
        <v>0</v>
      </c>
      <c r="E470" s="493">
        <f>E467*地域経済性分析・初期条件!$P$45</f>
        <v>114604.33912510969</v>
      </c>
      <c r="F470" s="493">
        <f>F467*地域経済性分析・初期条件!$P$45</f>
        <v>114604.33912510969</v>
      </c>
      <c r="G470" s="493">
        <f>G467*地域経済性分析・初期条件!$P$45</f>
        <v>114604.33912510969</v>
      </c>
      <c r="H470" s="493">
        <f>H467*地域経済性分析・初期条件!$P$45</f>
        <v>114604.33912510969</v>
      </c>
      <c r="I470" s="493">
        <f>I467*地域経済性分析・初期条件!$P$45</f>
        <v>114604.33912510969</v>
      </c>
      <c r="J470" s="493">
        <f>J467*地域経済性分析・初期条件!$P$45</f>
        <v>114604.33912510969</v>
      </c>
      <c r="K470" s="493">
        <f>K467*地域経済性分析・初期条件!$P$45</f>
        <v>114604.33912510969</v>
      </c>
      <c r="L470" s="493">
        <f>L467*地域経済性分析・初期条件!$P$45</f>
        <v>114604.33912510969</v>
      </c>
      <c r="M470" s="493">
        <f>M467*地域経済性分析・初期条件!$P$45</f>
        <v>114604.33912510969</v>
      </c>
      <c r="N470" s="493">
        <f>N467*地域経済性分析・初期条件!$P$45</f>
        <v>114604.33912510969</v>
      </c>
      <c r="O470" s="493">
        <f>O467*地域経済性分析・初期条件!$P$45</f>
        <v>114604.33912510969</v>
      </c>
      <c r="P470" s="493">
        <f>P467*地域経済性分析・初期条件!$P$45</f>
        <v>114604.33912510969</v>
      </c>
      <c r="Q470" s="493">
        <f>Q467*地域経済性分析・初期条件!$P$45</f>
        <v>114604.33912510969</v>
      </c>
      <c r="R470" s="493">
        <f>R467*地域経済性分析・初期条件!$P$45</f>
        <v>114604.33912510969</v>
      </c>
      <c r="S470" s="493">
        <f>S467*地域経済性分析・初期条件!$P$45</f>
        <v>114604.33912510969</v>
      </c>
      <c r="T470" s="493">
        <f>T467*地域経済性分析・初期条件!$P$45</f>
        <v>114604.33912510969</v>
      </c>
      <c r="U470" s="493">
        <f>U467*地域経済性分析・初期条件!$P$45</f>
        <v>114604.33912510969</v>
      </c>
      <c r="V470" s="493">
        <f>V467*地域経済性分析・初期条件!$P$45</f>
        <v>114604.33912510969</v>
      </c>
      <c r="W470" s="493">
        <f>W467*地域経済性分析・初期条件!$P$45</f>
        <v>114604.33912510969</v>
      </c>
      <c r="X470" s="493">
        <f>X467*地域経済性分析・初期条件!$P$45</f>
        <v>114604.33912510969</v>
      </c>
      <c r="Y470" s="493">
        <f>Y467*地域経済性分析・初期条件!$P$45</f>
        <v>0</v>
      </c>
      <c r="Z470" s="493">
        <f>Z467*地域経済性分析・初期条件!$P$45</f>
        <v>0</v>
      </c>
      <c r="AA470" s="493">
        <f>AA467*地域経済性分析・初期条件!$P$45</f>
        <v>0</v>
      </c>
      <c r="AB470" s="493">
        <f>AB467*地域経済性分析・初期条件!$P$45</f>
        <v>0</v>
      </c>
      <c r="AC470" s="493">
        <f>AC467*地域経済性分析・初期条件!$P$45</f>
        <v>0</v>
      </c>
      <c r="AD470" s="493">
        <f>AD467*地域経済性分析・初期条件!$P$45</f>
        <v>0</v>
      </c>
      <c r="AE470" s="493">
        <f>AE467*地域経済性分析・初期条件!$P$45</f>
        <v>0</v>
      </c>
      <c r="AF470" s="493">
        <f>AF467*地域経済性分析・初期条件!$P$45</f>
        <v>0</v>
      </c>
      <c r="AG470" s="493">
        <f>AG467*地域経済性分析・初期条件!$P$45</f>
        <v>0</v>
      </c>
      <c r="AH470" s="493">
        <f>AH467*地域経済性分析・初期条件!$P$45</f>
        <v>0</v>
      </c>
      <c r="AI470" s="535">
        <f t="shared" si="509"/>
        <v>1146043.391251097</v>
      </c>
      <c r="AJ470" s="535">
        <f t="shared" si="510"/>
        <v>2292086.7825021935</v>
      </c>
      <c r="AK470" s="497">
        <f t="shared" si="511"/>
        <v>2292086.7825021935</v>
      </c>
    </row>
    <row r="471" spans="1:37" ht="11.5" x14ac:dyDescent="0.25">
      <c r="A471" s="533" t="str">
        <f>A466&amp;B471</f>
        <v>ガス・熱供給・水道業法人税（国税）</v>
      </c>
      <c r="B471" s="425" t="s">
        <v>576</v>
      </c>
      <c r="C471" s="449" t="s">
        <v>33</v>
      </c>
      <c r="D471" s="493">
        <f>D467*地域経済性分析・初期条件!$Q$45</f>
        <v>0</v>
      </c>
      <c r="E471" s="493">
        <f>E467*地域経済性分析・初期条件!$Q$45</f>
        <v>79143.355748926479</v>
      </c>
      <c r="F471" s="493">
        <f>F467*地域経済性分析・初期条件!$Q$45</f>
        <v>79143.355748926479</v>
      </c>
      <c r="G471" s="493">
        <f>G467*地域経済性分析・初期条件!$Q$45</f>
        <v>79143.355748926479</v>
      </c>
      <c r="H471" s="493">
        <f>H467*地域経済性分析・初期条件!$Q$45</f>
        <v>79143.355748926479</v>
      </c>
      <c r="I471" s="493">
        <f>I467*地域経済性分析・初期条件!$Q$45</f>
        <v>79143.355748926479</v>
      </c>
      <c r="J471" s="493">
        <f>J467*地域経済性分析・初期条件!$Q$45</f>
        <v>79143.355748926479</v>
      </c>
      <c r="K471" s="493">
        <f>K467*地域経済性分析・初期条件!$Q$45</f>
        <v>79143.355748926479</v>
      </c>
      <c r="L471" s="493">
        <f>L467*地域経済性分析・初期条件!$Q$45</f>
        <v>79143.355748926479</v>
      </c>
      <c r="M471" s="493">
        <f>M467*地域経済性分析・初期条件!$Q$45</f>
        <v>79143.355748926479</v>
      </c>
      <c r="N471" s="493">
        <f>N467*地域経済性分析・初期条件!$Q$45</f>
        <v>79143.355748926479</v>
      </c>
      <c r="O471" s="493">
        <f>O467*地域経済性分析・初期条件!$Q$45</f>
        <v>79143.355748926479</v>
      </c>
      <c r="P471" s="493">
        <f>P467*地域経済性分析・初期条件!$Q$45</f>
        <v>79143.355748926479</v>
      </c>
      <c r="Q471" s="493">
        <f>Q467*地域経済性分析・初期条件!$Q$45</f>
        <v>79143.355748926479</v>
      </c>
      <c r="R471" s="493">
        <f>R467*地域経済性分析・初期条件!$Q$45</f>
        <v>79143.355748926479</v>
      </c>
      <c r="S471" s="493">
        <f>S467*地域経済性分析・初期条件!$Q$45</f>
        <v>79143.355748926479</v>
      </c>
      <c r="T471" s="493">
        <f>T467*地域経済性分析・初期条件!$Q$45</f>
        <v>79143.355748926479</v>
      </c>
      <c r="U471" s="493">
        <f>U467*地域経済性分析・初期条件!$Q$45</f>
        <v>79143.355748926479</v>
      </c>
      <c r="V471" s="493">
        <f>V467*地域経済性分析・初期条件!$Q$45</f>
        <v>79143.355748926479</v>
      </c>
      <c r="W471" s="493">
        <f>W467*地域経済性分析・初期条件!$Q$45</f>
        <v>79143.355748926479</v>
      </c>
      <c r="X471" s="493">
        <f>X467*地域経済性分析・初期条件!$Q$45</f>
        <v>79143.355748926479</v>
      </c>
      <c r="Y471" s="493">
        <f>Y467*地域経済性分析・初期条件!$Q$45</f>
        <v>0</v>
      </c>
      <c r="Z471" s="493">
        <f>Z467*地域経済性分析・初期条件!$Q$45</f>
        <v>0</v>
      </c>
      <c r="AA471" s="493">
        <f>AA467*地域経済性分析・初期条件!$Q$45</f>
        <v>0</v>
      </c>
      <c r="AB471" s="493">
        <f>AB467*地域経済性分析・初期条件!$Q$45</f>
        <v>0</v>
      </c>
      <c r="AC471" s="493">
        <f>AC467*地域経済性分析・初期条件!$Q$45</f>
        <v>0</v>
      </c>
      <c r="AD471" s="493">
        <f>AD467*地域経済性分析・初期条件!$Q$45</f>
        <v>0</v>
      </c>
      <c r="AE471" s="493">
        <f>AE467*地域経済性分析・初期条件!$Q$45</f>
        <v>0</v>
      </c>
      <c r="AF471" s="493">
        <f>AF467*地域経済性分析・初期条件!$Q$45</f>
        <v>0</v>
      </c>
      <c r="AG471" s="493">
        <f>AG467*地域経済性分析・初期条件!$Q$45</f>
        <v>0</v>
      </c>
      <c r="AH471" s="493">
        <f>AH467*地域経済性分析・初期条件!$Q$45</f>
        <v>0</v>
      </c>
      <c r="AI471" s="535">
        <f t="shared" si="509"/>
        <v>791433.55748926487</v>
      </c>
      <c r="AJ471" s="535">
        <f t="shared" si="510"/>
        <v>1582867.11497853</v>
      </c>
      <c r="AK471" s="497">
        <f t="shared" si="511"/>
        <v>1582867.11497853</v>
      </c>
    </row>
    <row r="472" spans="1:37" ht="11.5" x14ac:dyDescent="0.25">
      <c r="A472" s="533" t="str">
        <f>A466&amp;B472</f>
        <v>ガス・熱供給・水道業従業員の可処分所得（一次）</v>
      </c>
      <c r="B472" s="425" t="s">
        <v>556</v>
      </c>
      <c r="C472" s="448" t="s">
        <v>33</v>
      </c>
      <c r="D472" s="493">
        <f>D467*地域経済性分析・初期条件!$H$45</f>
        <v>0</v>
      </c>
      <c r="E472" s="493">
        <f>E467*地域経済性分析・初期条件!$H$45</f>
        <v>399731.2688385552</v>
      </c>
      <c r="F472" s="493">
        <f>F467*地域経済性分析・初期条件!$H$45</f>
        <v>399731.2688385552</v>
      </c>
      <c r="G472" s="493">
        <f>G467*地域経済性分析・初期条件!$H$45</f>
        <v>399731.2688385552</v>
      </c>
      <c r="H472" s="493">
        <f>H467*地域経済性分析・初期条件!$H$45</f>
        <v>399731.2688385552</v>
      </c>
      <c r="I472" s="493">
        <f>I467*地域経済性分析・初期条件!$H$45</f>
        <v>399731.2688385552</v>
      </c>
      <c r="J472" s="493">
        <f>J467*地域経済性分析・初期条件!$H$45</f>
        <v>399731.2688385552</v>
      </c>
      <c r="K472" s="493">
        <f>K467*地域経済性分析・初期条件!$H$45</f>
        <v>399731.2688385552</v>
      </c>
      <c r="L472" s="493">
        <f>L467*地域経済性分析・初期条件!$H$45</f>
        <v>399731.2688385552</v>
      </c>
      <c r="M472" s="493">
        <f>M467*地域経済性分析・初期条件!$H$45</f>
        <v>399731.2688385552</v>
      </c>
      <c r="N472" s="493">
        <f>N467*地域経済性分析・初期条件!$H$45</f>
        <v>399731.2688385552</v>
      </c>
      <c r="O472" s="493">
        <f>O467*地域経済性分析・初期条件!$H$45</f>
        <v>399731.2688385552</v>
      </c>
      <c r="P472" s="493">
        <f>P467*地域経済性分析・初期条件!$H$45</f>
        <v>399731.2688385552</v>
      </c>
      <c r="Q472" s="493">
        <f>Q467*地域経済性分析・初期条件!$H$45</f>
        <v>399731.2688385552</v>
      </c>
      <c r="R472" s="493">
        <f>R467*地域経済性分析・初期条件!$H$45</f>
        <v>399731.2688385552</v>
      </c>
      <c r="S472" s="493">
        <f>S467*地域経済性分析・初期条件!$H$45</f>
        <v>399731.2688385552</v>
      </c>
      <c r="T472" s="493">
        <f>T467*地域経済性分析・初期条件!$H$45</f>
        <v>399731.2688385552</v>
      </c>
      <c r="U472" s="493">
        <f>U467*地域経済性分析・初期条件!$H$45</f>
        <v>399731.2688385552</v>
      </c>
      <c r="V472" s="493">
        <f>V467*地域経済性分析・初期条件!$H$45</f>
        <v>399731.2688385552</v>
      </c>
      <c r="W472" s="493">
        <f>W467*地域経済性分析・初期条件!$H$45</f>
        <v>399731.2688385552</v>
      </c>
      <c r="X472" s="493">
        <f>X467*地域経済性分析・初期条件!$H$45</f>
        <v>399731.2688385552</v>
      </c>
      <c r="Y472" s="493">
        <f>Y467*地域経済性分析・初期条件!$H$45</f>
        <v>0</v>
      </c>
      <c r="Z472" s="493">
        <f>Z467*地域経済性分析・初期条件!$H$45</f>
        <v>0</v>
      </c>
      <c r="AA472" s="493">
        <f>AA467*地域経済性分析・初期条件!$H$45</f>
        <v>0</v>
      </c>
      <c r="AB472" s="493">
        <f>AB467*地域経済性分析・初期条件!$H$45</f>
        <v>0</v>
      </c>
      <c r="AC472" s="493">
        <f>AC467*地域経済性分析・初期条件!$H$45</f>
        <v>0</v>
      </c>
      <c r="AD472" s="493">
        <f>AD467*地域経済性分析・初期条件!$H$45</f>
        <v>0</v>
      </c>
      <c r="AE472" s="493">
        <f>AE467*地域経済性分析・初期条件!$H$45</f>
        <v>0</v>
      </c>
      <c r="AF472" s="493">
        <f>AF467*地域経済性分析・初期条件!$H$45</f>
        <v>0</v>
      </c>
      <c r="AG472" s="493">
        <f>AG467*地域経済性分析・初期条件!$H$45</f>
        <v>0</v>
      </c>
      <c r="AH472" s="493">
        <f>AH467*地域経済性分析・初期条件!$H$45</f>
        <v>0</v>
      </c>
      <c r="AI472" s="535">
        <f t="shared" si="509"/>
        <v>3997312.6883855513</v>
      </c>
      <c r="AJ472" s="535">
        <f t="shared" si="510"/>
        <v>7994625.3767711064</v>
      </c>
      <c r="AK472" s="497">
        <f t="shared" si="511"/>
        <v>7994625.3767711064</v>
      </c>
    </row>
    <row r="473" spans="1:37" ht="11.5" x14ac:dyDescent="0.25">
      <c r="A473" s="533" t="str">
        <f>A466&amp;B473</f>
        <v>ガス・熱供給・水道業企業の税引後利益（一次）</v>
      </c>
      <c r="B473" s="425" t="s">
        <v>557</v>
      </c>
      <c r="C473" s="448" t="s">
        <v>33</v>
      </c>
      <c r="D473" s="493">
        <f>D467*地域経済性分析・初期条件!$I$45</f>
        <v>0</v>
      </c>
      <c r="E473" s="493">
        <f>E467*地域経済性分析・初期条件!$I$45</f>
        <v>390879.71480071411</v>
      </c>
      <c r="F473" s="493">
        <f>F467*地域経済性分析・初期条件!$I$45</f>
        <v>390879.71480071411</v>
      </c>
      <c r="G473" s="493">
        <f>G467*地域経済性分析・初期条件!$I$45</f>
        <v>390879.71480071411</v>
      </c>
      <c r="H473" s="493">
        <f>H467*地域経済性分析・初期条件!$I$45</f>
        <v>390879.71480071411</v>
      </c>
      <c r="I473" s="493">
        <f>I467*地域経済性分析・初期条件!$I$45</f>
        <v>390879.71480071411</v>
      </c>
      <c r="J473" s="493">
        <f>J467*地域経済性分析・初期条件!$I$45</f>
        <v>390879.71480071411</v>
      </c>
      <c r="K473" s="493">
        <f>K467*地域経済性分析・初期条件!$I$45</f>
        <v>390879.71480071411</v>
      </c>
      <c r="L473" s="493">
        <f>L467*地域経済性分析・初期条件!$I$45</f>
        <v>390879.71480071411</v>
      </c>
      <c r="M473" s="493">
        <f>M467*地域経済性分析・初期条件!$I$45</f>
        <v>390879.71480071411</v>
      </c>
      <c r="N473" s="493">
        <f>N467*地域経済性分析・初期条件!$I$45</f>
        <v>390879.71480071411</v>
      </c>
      <c r="O473" s="493">
        <f>O467*地域経済性分析・初期条件!$I$45</f>
        <v>390879.71480071411</v>
      </c>
      <c r="P473" s="493">
        <f>P467*地域経済性分析・初期条件!$I$45</f>
        <v>390879.71480071411</v>
      </c>
      <c r="Q473" s="493">
        <f>Q467*地域経済性分析・初期条件!$I$45</f>
        <v>390879.71480071411</v>
      </c>
      <c r="R473" s="493">
        <f>R467*地域経済性分析・初期条件!$I$45</f>
        <v>390879.71480071411</v>
      </c>
      <c r="S473" s="493">
        <f>S467*地域経済性分析・初期条件!$I$45</f>
        <v>390879.71480071411</v>
      </c>
      <c r="T473" s="493">
        <f>T467*地域経済性分析・初期条件!$I$45</f>
        <v>390879.71480071411</v>
      </c>
      <c r="U473" s="493">
        <f>U467*地域経済性分析・初期条件!$I$45</f>
        <v>390879.71480071411</v>
      </c>
      <c r="V473" s="493">
        <f>V467*地域経済性分析・初期条件!$I$45</f>
        <v>390879.71480071411</v>
      </c>
      <c r="W473" s="493">
        <f>W467*地域経済性分析・初期条件!$I$45</f>
        <v>390879.71480071411</v>
      </c>
      <c r="X473" s="493">
        <f>X467*地域経済性分析・初期条件!$I$45</f>
        <v>390879.71480071411</v>
      </c>
      <c r="Y473" s="493">
        <f>Y467*地域経済性分析・初期条件!$I$45</f>
        <v>0</v>
      </c>
      <c r="Z473" s="493">
        <f>Z467*地域経済性分析・初期条件!$I$45</f>
        <v>0</v>
      </c>
      <c r="AA473" s="493">
        <f>AA467*地域経済性分析・初期条件!$I$45</f>
        <v>0</v>
      </c>
      <c r="AB473" s="493">
        <f>AB467*地域経済性分析・初期条件!$I$45</f>
        <v>0</v>
      </c>
      <c r="AC473" s="493">
        <f>AC467*地域経済性分析・初期条件!$I$45</f>
        <v>0</v>
      </c>
      <c r="AD473" s="493">
        <f>AD467*地域経済性分析・初期条件!$I$45</f>
        <v>0</v>
      </c>
      <c r="AE473" s="493">
        <f>AE467*地域経済性分析・初期条件!$I$45</f>
        <v>0</v>
      </c>
      <c r="AF473" s="493">
        <f>AF467*地域経済性分析・初期条件!$I$45</f>
        <v>0</v>
      </c>
      <c r="AG473" s="493">
        <f>AG467*地域経済性分析・初期条件!$I$45</f>
        <v>0</v>
      </c>
      <c r="AH473" s="493">
        <f>AH467*地域経済性分析・初期条件!$I$45</f>
        <v>0</v>
      </c>
      <c r="AI473" s="535">
        <f t="shared" si="509"/>
        <v>3908797.148007141</v>
      </c>
      <c r="AJ473" s="535">
        <f t="shared" si="510"/>
        <v>7817594.2960142856</v>
      </c>
      <c r="AK473" s="497">
        <f t="shared" si="511"/>
        <v>7817594.2960142856</v>
      </c>
    </row>
    <row r="474" spans="1:37" ht="11.5" x14ac:dyDescent="0.25">
      <c r="A474" s="533" t="str">
        <f>A466&amp;B474</f>
        <v>ガス・熱供給・水道業都道府県税収（一次）</v>
      </c>
      <c r="B474" s="425" t="s">
        <v>558</v>
      </c>
      <c r="C474" s="448" t="s">
        <v>33</v>
      </c>
      <c r="D474" s="493">
        <f>D467*地域経済性分析・初期条件!$J$45</f>
        <v>0</v>
      </c>
      <c r="E474" s="493">
        <f>E467*地域経済性分析・初期条件!$J$45</f>
        <v>86731.981363131068</v>
      </c>
      <c r="F474" s="493">
        <f>F467*地域経済性分析・初期条件!$J$45</f>
        <v>86731.981363131068</v>
      </c>
      <c r="G474" s="493">
        <f>G467*地域経済性分析・初期条件!$J$45</f>
        <v>86731.981363131068</v>
      </c>
      <c r="H474" s="493">
        <f>H467*地域経済性分析・初期条件!$J$45</f>
        <v>86731.981363131068</v>
      </c>
      <c r="I474" s="493">
        <f>I467*地域経済性分析・初期条件!$J$45</f>
        <v>86731.981363131068</v>
      </c>
      <c r="J474" s="493">
        <f>J467*地域経済性分析・初期条件!$J$45</f>
        <v>86731.981363131068</v>
      </c>
      <c r="K474" s="493">
        <f>K467*地域経済性分析・初期条件!$J$45</f>
        <v>86731.981363131068</v>
      </c>
      <c r="L474" s="493">
        <f>L467*地域経済性分析・初期条件!$J$45</f>
        <v>86731.981363131068</v>
      </c>
      <c r="M474" s="493">
        <f>M467*地域経済性分析・初期条件!$J$45</f>
        <v>86731.981363131068</v>
      </c>
      <c r="N474" s="493">
        <f>N467*地域経済性分析・初期条件!$J$45</f>
        <v>86731.981363131068</v>
      </c>
      <c r="O474" s="493">
        <f>O467*地域経済性分析・初期条件!$J$45</f>
        <v>86731.981363131068</v>
      </c>
      <c r="P474" s="493">
        <f>P467*地域経済性分析・初期条件!$J$45</f>
        <v>86731.981363131068</v>
      </c>
      <c r="Q474" s="493">
        <f>Q467*地域経済性分析・初期条件!$J$45</f>
        <v>86731.981363131068</v>
      </c>
      <c r="R474" s="493">
        <f>R467*地域経済性分析・初期条件!$J$45</f>
        <v>86731.981363131068</v>
      </c>
      <c r="S474" s="493">
        <f>S467*地域経済性分析・初期条件!$J$45</f>
        <v>86731.981363131068</v>
      </c>
      <c r="T474" s="493">
        <f>T467*地域経済性分析・初期条件!$J$45</f>
        <v>86731.981363131068</v>
      </c>
      <c r="U474" s="493">
        <f>U467*地域経済性分析・初期条件!$J$45</f>
        <v>86731.981363131068</v>
      </c>
      <c r="V474" s="493">
        <f>V467*地域経済性分析・初期条件!$J$45</f>
        <v>86731.981363131068</v>
      </c>
      <c r="W474" s="493">
        <f>W467*地域経済性分析・初期条件!$J$45</f>
        <v>86731.981363131068</v>
      </c>
      <c r="X474" s="493">
        <f>X467*地域経済性分析・初期条件!$J$45</f>
        <v>86731.981363131068</v>
      </c>
      <c r="Y474" s="493">
        <f>Y467*地域経済性分析・初期条件!$J$45</f>
        <v>0</v>
      </c>
      <c r="Z474" s="493">
        <f>Z467*地域経済性分析・初期条件!$J$45</f>
        <v>0</v>
      </c>
      <c r="AA474" s="493">
        <f>AA467*地域経済性分析・初期条件!$J$45</f>
        <v>0</v>
      </c>
      <c r="AB474" s="493">
        <f>AB467*地域経済性分析・初期条件!$J$45</f>
        <v>0</v>
      </c>
      <c r="AC474" s="493">
        <f>AC467*地域経済性分析・初期条件!$J$45</f>
        <v>0</v>
      </c>
      <c r="AD474" s="493">
        <f>AD467*地域経済性分析・初期条件!$J$45</f>
        <v>0</v>
      </c>
      <c r="AE474" s="493">
        <f>AE467*地域経済性分析・初期条件!$J$45</f>
        <v>0</v>
      </c>
      <c r="AF474" s="493">
        <f>AF467*地域経済性分析・初期条件!$J$45</f>
        <v>0</v>
      </c>
      <c r="AG474" s="493">
        <f>AG467*地域経済性分析・初期条件!$J$45</f>
        <v>0</v>
      </c>
      <c r="AH474" s="493">
        <f>AH467*地域経済性分析・初期条件!$J$45</f>
        <v>0</v>
      </c>
      <c r="AI474" s="535">
        <f t="shared" si="509"/>
        <v>867319.81363131071</v>
      </c>
      <c r="AJ474" s="535">
        <f t="shared" si="510"/>
        <v>1734639.6272626207</v>
      </c>
      <c r="AK474" s="497">
        <f t="shared" si="511"/>
        <v>1734639.6272626207</v>
      </c>
    </row>
    <row r="475" spans="1:37" ht="11.5" x14ac:dyDescent="0.25">
      <c r="A475" s="533" t="str">
        <f>A466&amp;B475</f>
        <v>ガス・熱供給・水道業市町村税収（一次）</v>
      </c>
      <c r="B475" s="425" t="s">
        <v>559</v>
      </c>
      <c r="C475" s="449" t="s">
        <v>33</v>
      </c>
      <c r="D475" s="493">
        <f>D467*地域経済性分析・初期条件!$K$45</f>
        <v>0</v>
      </c>
      <c r="E475" s="493">
        <f>E467*地域経済性分析・初期条件!$K$45</f>
        <v>29553.407408621792</v>
      </c>
      <c r="F475" s="493">
        <f>F467*地域経済性分析・初期条件!$K$45</f>
        <v>29553.407408621792</v>
      </c>
      <c r="G475" s="493">
        <f>G467*地域経済性分析・初期条件!$K$45</f>
        <v>29553.407408621792</v>
      </c>
      <c r="H475" s="493">
        <f>H467*地域経済性分析・初期条件!$K$45</f>
        <v>29553.407408621792</v>
      </c>
      <c r="I475" s="493">
        <f>I467*地域経済性分析・初期条件!$K$45</f>
        <v>29553.407408621792</v>
      </c>
      <c r="J475" s="493">
        <f>J467*地域経済性分析・初期条件!$K$45</f>
        <v>29553.407408621792</v>
      </c>
      <c r="K475" s="493">
        <f>K467*地域経済性分析・初期条件!$K$45</f>
        <v>29553.407408621792</v>
      </c>
      <c r="L475" s="493">
        <f>L467*地域経済性分析・初期条件!$K$45</f>
        <v>29553.407408621792</v>
      </c>
      <c r="M475" s="493">
        <f>M467*地域経済性分析・初期条件!$K$45</f>
        <v>29553.407408621792</v>
      </c>
      <c r="N475" s="493">
        <f>N467*地域経済性分析・初期条件!$K$45</f>
        <v>29553.407408621792</v>
      </c>
      <c r="O475" s="493">
        <f>O467*地域経済性分析・初期条件!$K$45</f>
        <v>29553.407408621792</v>
      </c>
      <c r="P475" s="493">
        <f>P467*地域経済性分析・初期条件!$K$45</f>
        <v>29553.407408621792</v>
      </c>
      <c r="Q475" s="493">
        <f>Q467*地域経済性分析・初期条件!$K$45</f>
        <v>29553.407408621792</v>
      </c>
      <c r="R475" s="493">
        <f>R467*地域経済性分析・初期条件!$K$45</f>
        <v>29553.407408621792</v>
      </c>
      <c r="S475" s="493">
        <f>S467*地域経済性分析・初期条件!$K$45</f>
        <v>29553.407408621792</v>
      </c>
      <c r="T475" s="493">
        <f>T467*地域経済性分析・初期条件!$K$45</f>
        <v>29553.407408621792</v>
      </c>
      <c r="U475" s="493">
        <f>U467*地域経済性分析・初期条件!$K$45</f>
        <v>29553.407408621792</v>
      </c>
      <c r="V475" s="493">
        <f>V467*地域経済性分析・初期条件!$K$45</f>
        <v>29553.407408621792</v>
      </c>
      <c r="W475" s="493">
        <f>W467*地域経済性分析・初期条件!$K$45</f>
        <v>29553.407408621792</v>
      </c>
      <c r="X475" s="493">
        <f>X467*地域経済性分析・初期条件!$K$45</f>
        <v>29553.407408621792</v>
      </c>
      <c r="Y475" s="493">
        <f>Y467*地域経済性分析・初期条件!$K$45</f>
        <v>0</v>
      </c>
      <c r="Z475" s="493">
        <f>Z467*地域経済性分析・初期条件!$K$45</f>
        <v>0</v>
      </c>
      <c r="AA475" s="493">
        <f>AA467*地域経済性分析・初期条件!$K$45</f>
        <v>0</v>
      </c>
      <c r="AB475" s="493">
        <f>AB467*地域経済性分析・初期条件!$K$45</f>
        <v>0</v>
      </c>
      <c r="AC475" s="493">
        <f>AC467*地域経済性分析・初期条件!$K$45</f>
        <v>0</v>
      </c>
      <c r="AD475" s="493">
        <f>AD467*地域経済性分析・初期条件!$K$45</f>
        <v>0</v>
      </c>
      <c r="AE475" s="493">
        <f>AE467*地域経済性分析・初期条件!$K$45</f>
        <v>0</v>
      </c>
      <c r="AF475" s="493">
        <f>AF467*地域経済性分析・初期条件!$K$45</f>
        <v>0</v>
      </c>
      <c r="AG475" s="493">
        <f>AG467*地域経済性分析・初期条件!$K$45</f>
        <v>0</v>
      </c>
      <c r="AH475" s="493">
        <f>AH467*地域経済性分析・初期条件!$K$45</f>
        <v>0</v>
      </c>
      <c r="AI475" s="535">
        <f t="shared" si="509"/>
        <v>295534.07408621797</v>
      </c>
      <c r="AJ475" s="535">
        <f t="shared" si="510"/>
        <v>591068.14817243582</v>
      </c>
      <c r="AK475" s="497">
        <f t="shared" si="511"/>
        <v>591068.14817243582</v>
      </c>
    </row>
    <row r="476" spans="1:37" ht="11.5" x14ac:dyDescent="0.25">
      <c r="A476" s="533" t="str">
        <f>A466&amp;B476</f>
        <v>ガス・熱供給・水道業従業員の可処分所得（二次以降）</v>
      </c>
      <c r="B476" s="425" t="s">
        <v>561</v>
      </c>
      <c r="C476" s="449" t="s">
        <v>33</v>
      </c>
      <c r="D476" s="493">
        <f>D467*地域経済性分析・初期条件!$L$45</f>
        <v>0</v>
      </c>
      <c r="E476" s="493">
        <f>E467*地域経済性分析・初期条件!$L$45</f>
        <v>589149.83445437206</v>
      </c>
      <c r="F476" s="493">
        <f>F467*地域経済性分析・初期条件!$L$45</f>
        <v>589149.83445437206</v>
      </c>
      <c r="G476" s="493">
        <f>G467*地域経済性分析・初期条件!$L$45</f>
        <v>589149.83445437206</v>
      </c>
      <c r="H476" s="493">
        <f>H467*地域経済性分析・初期条件!$L$45</f>
        <v>589149.83445437206</v>
      </c>
      <c r="I476" s="493">
        <f>I467*地域経済性分析・初期条件!$L$45</f>
        <v>589149.83445437206</v>
      </c>
      <c r="J476" s="493">
        <f>J467*地域経済性分析・初期条件!$L$45</f>
        <v>589149.83445437206</v>
      </c>
      <c r="K476" s="493">
        <f>K467*地域経済性分析・初期条件!$L$45</f>
        <v>589149.83445437206</v>
      </c>
      <c r="L476" s="493">
        <f>L467*地域経済性分析・初期条件!$L$45</f>
        <v>589149.83445437206</v>
      </c>
      <c r="M476" s="493">
        <f>M467*地域経済性分析・初期条件!$L$45</f>
        <v>589149.83445437206</v>
      </c>
      <c r="N476" s="493">
        <f>N467*地域経済性分析・初期条件!$L$45</f>
        <v>589149.83445437206</v>
      </c>
      <c r="O476" s="493">
        <f>O467*地域経済性分析・初期条件!$L$45</f>
        <v>589149.83445437206</v>
      </c>
      <c r="P476" s="493">
        <f>P467*地域経済性分析・初期条件!$L$45</f>
        <v>589149.83445437206</v>
      </c>
      <c r="Q476" s="493">
        <f>Q467*地域経済性分析・初期条件!$L$45</f>
        <v>589149.83445437206</v>
      </c>
      <c r="R476" s="493">
        <f>R467*地域経済性分析・初期条件!$L$45</f>
        <v>589149.83445437206</v>
      </c>
      <c r="S476" s="493">
        <f>S467*地域経済性分析・初期条件!$L$45</f>
        <v>589149.83445437206</v>
      </c>
      <c r="T476" s="493">
        <f>T467*地域経済性分析・初期条件!$L$45</f>
        <v>589149.83445437206</v>
      </c>
      <c r="U476" s="493">
        <f>U467*地域経済性分析・初期条件!$L$45</f>
        <v>589149.83445437206</v>
      </c>
      <c r="V476" s="493">
        <f>V467*地域経済性分析・初期条件!$L$45</f>
        <v>589149.83445437206</v>
      </c>
      <c r="W476" s="493">
        <f>W467*地域経済性分析・初期条件!$L$45</f>
        <v>589149.83445437206</v>
      </c>
      <c r="X476" s="493">
        <f>X467*地域経済性分析・初期条件!$L$45</f>
        <v>589149.83445437206</v>
      </c>
      <c r="Y476" s="493">
        <f>Y467*地域経済性分析・初期条件!$L$45</f>
        <v>0</v>
      </c>
      <c r="Z476" s="493">
        <f>Z467*地域経済性分析・初期条件!$L$45</f>
        <v>0</v>
      </c>
      <c r="AA476" s="493">
        <f>AA467*地域経済性分析・初期条件!$L$45</f>
        <v>0</v>
      </c>
      <c r="AB476" s="493">
        <f>AB467*地域経済性分析・初期条件!$L$45</f>
        <v>0</v>
      </c>
      <c r="AC476" s="493">
        <f>AC467*地域経済性分析・初期条件!$L$45</f>
        <v>0</v>
      </c>
      <c r="AD476" s="493">
        <f>AD467*地域経済性分析・初期条件!$L$45</f>
        <v>0</v>
      </c>
      <c r="AE476" s="493">
        <f>AE467*地域経済性分析・初期条件!$L$45</f>
        <v>0</v>
      </c>
      <c r="AF476" s="493">
        <f>AF467*地域経済性分析・初期条件!$L$45</f>
        <v>0</v>
      </c>
      <c r="AG476" s="493">
        <f>AG467*地域経済性分析・初期条件!$L$45</f>
        <v>0</v>
      </c>
      <c r="AH476" s="493">
        <f>AH467*地域経済性分析・初期条件!$L$45</f>
        <v>0</v>
      </c>
      <c r="AI476" s="535">
        <f>SUM(D476:N476)</f>
        <v>5891498.3445437215</v>
      </c>
      <c r="AJ476" s="535">
        <f>SUM(D476:X476)</f>
        <v>11782996.689087447</v>
      </c>
      <c r="AK476" s="497">
        <f>SUM(D476:AH476)</f>
        <v>11782996.689087447</v>
      </c>
    </row>
    <row r="477" spans="1:37" ht="11.5" x14ac:dyDescent="0.25">
      <c r="A477" s="533" t="str">
        <f>A466&amp;B477</f>
        <v>ガス・熱供給・水道業企業の税引後利益（二次以降）</v>
      </c>
      <c r="B477" s="425" t="s">
        <v>562</v>
      </c>
      <c r="C477" s="449" t="s">
        <v>33</v>
      </c>
      <c r="D477" s="493">
        <f>D467*地域経済性分析・初期条件!$M$45</f>
        <v>0</v>
      </c>
      <c r="E477" s="493">
        <f>E467*地域経済性分析・初期条件!$M$45</f>
        <v>479921.02111900109</v>
      </c>
      <c r="F477" s="493">
        <f>F467*地域経済性分析・初期条件!$M$45</f>
        <v>479921.02111900109</v>
      </c>
      <c r="G477" s="493">
        <f>G467*地域経済性分析・初期条件!$M$45</f>
        <v>479921.02111900109</v>
      </c>
      <c r="H477" s="493">
        <f>H467*地域経済性分析・初期条件!$M$45</f>
        <v>479921.02111900109</v>
      </c>
      <c r="I477" s="493">
        <f>I467*地域経済性分析・初期条件!$M$45</f>
        <v>479921.02111900109</v>
      </c>
      <c r="J477" s="493">
        <f>J467*地域経済性分析・初期条件!$M$45</f>
        <v>479921.02111900109</v>
      </c>
      <c r="K477" s="493">
        <f>K467*地域経済性分析・初期条件!$M$45</f>
        <v>479921.02111900109</v>
      </c>
      <c r="L477" s="493">
        <f>L467*地域経済性分析・初期条件!$M$45</f>
        <v>479921.02111900109</v>
      </c>
      <c r="M477" s="493">
        <f>M467*地域経済性分析・初期条件!$M$45</f>
        <v>479921.02111900109</v>
      </c>
      <c r="N477" s="493">
        <f>N467*地域経済性分析・初期条件!$M$45</f>
        <v>479921.02111900109</v>
      </c>
      <c r="O477" s="493">
        <f>O467*地域経済性分析・初期条件!$M$45</f>
        <v>479921.02111900109</v>
      </c>
      <c r="P477" s="493">
        <f>P467*地域経済性分析・初期条件!$M$45</f>
        <v>479921.02111900109</v>
      </c>
      <c r="Q477" s="493">
        <f>Q467*地域経済性分析・初期条件!$M$45</f>
        <v>479921.02111900109</v>
      </c>
      <c r="R477" s="493">
        <f>R467*地域経済性分析・初期条件!$M$45</f>
        <v>479921.02111900109</v>
      </c>
      <c r="S477" s="493">
        <f>S467*地域経済性分析・初期条件!$M$45</f>
        <v>479921.02111900109</v>
      </c>
      <c r="T477" s="493">
        <f>T467*地域経済性分析・初期条件!$M$45</f>
        <v>479921.02111900109</v>
      </c>
      <c r="U477" s="493">
        <f>U467*地域経済性分析・初期条件!$M$45</f>
        <v>479921.02111900109</v>
      </c>
      <c r="V477" s="493">
        <f>V467*地域経済性分析・初期条件!$M$45</f>
        <v>479921.02111900109</v>
      </c>
      <c r="W477" s="493">
        <f>W467*地域経済性分析・初期条件!$M$45</f>
        <v>479921.02111900109</v>
      </c>
      <c r="X477" s="493">
        <f>X467*地域経済性分析・初期条件!$M$45</f>
        <v>479921.02111900109</v>
      </c>
      <c r="Y477" s="493">
        <f>Y467*地域経済性分析・初期条件!$M$45</f>
        <v>0</v>
      </c>
      <c r="Z477" s="493">
        <f>Z467*地域経済性分析・初期条件!$M$45</f>
        <v>0</v>
      </c>
      <c r="AA477" s="493">
        <f>AA467*地域経済性分析・初期条件!$M$45</f>
        <v>0</v>
      </c>
      <c r="AB477" s="493">
        <f>AB467*地域経済性分析・初期条件!$M$45</f>
        <v>0</v>
      </c>
      <c r="AC477" s="493">
        <f>AC467*地域経済性分析・初期条件!$M$45</f>
        <v>0</v>
      </c>
      <c r="AD477" s="493">
        <f>AD467*地域経済性分析・初期条件!$M$45</f>
        <v>0</v>
      </c>
      <c r="AE477" s="493">
        <f>AE467*地域経済性分析・初期条件!$M$45</f>
        <v>0</v>
      </c>
      <c r="AF477" s="493">
        <f>AF467*地域経済性分析・初期条件!$M$45</f>
        <v>0</v>
      </c>
      <c r="AG477" s="493">
        <f>AG467*地域経済性分析・初期条件!$M$45</f>
        <v>0</v>
      </c>
      <c r="AH477" s="493">
        <f>AH467*地域経済性分析・初期条件!$M$45</f>
        <v>0</v>
      </c>
      <c r="AI477" s="535">
        <f>SUM(D477:N477)</f>
        <v>4799210.2111900123</v>
      </c>
      <c r="AJ477" s="535">
        <f>SUM(D477:X477)</f>
        <v>9598420.4223800227</v>
      </c>
      <c r="AK477" s="497">
        <f>SUM(D477:AH477)</f>
        <v>9598420.4223800227</v>
      </c>
    </row>
    <row r="478" spans="1:37" ht="11.5" x14ac:dyDescent="0.25">
      <c r="A478" s="533" t="str">
        <f>A466&amp;B478</f>
        <v>ガス・熱供給・水道業都道府県税収（二次以降）</v>
      </c>
      <c r="B478" s="425" t="s">
        <v>563</v>
      </c>
      <c r="C478" s="449" t="s">
        <v>33</v>
      </c>
      <c r="D478" s="493">
        <f>D467*地域経済性分析・初期条件!$N$45</f>
        <v>0</v>
      </c>
      <c r="E478" s="493">
        <f>E467*地域経済性分析・初期条件!$N$45</f>
        <v>115133.46187951183</v>
      </c>
      <c r="F478" s="493">
        <f>F467*地域経済性分析・初期条件!$N$45</f>
        <v>115133.46187951183</v>
      </c>
      <c r="G478" s="493">
        <f>G467*地域経済性分析・初期条件!$N$45</f>
        <v>115133.46187951183</v>
      </c>
      <c r="H478" s="493">
        <f>H467*地域経済性分析・初期条件!$N$45</f>
        <v>115133.46187951183</v>
      </c>
      <c r="I478" s="493">
        <f>I467*地域経済性分析・初期条件!$N$45</f>
        <v>115133.46187951183</v>
      </c>
      <c r="J478" s="493">
        <f>J467*地域経済性分析・初期条件!$N$45</f>
        <v>115133.46187951183</v>
      </c>
      <c r="K478" s="493">
        <f>K467*地域経済性分析・初期条件!$N$45</f>
        <v>115133.46187951183</v>
      </c>
      <c r="L478" s="493">
        <f>L467*地域経済性分析・初期条件!$N$45</f>
        <v>115133.46187951183</v>
      </c>
      <c r="M478" s="493">
        <f>M467*地域経済性分析・初期条件!$N$45</f>
        <v>115133.46187951183</v>
      </c>
      <c r="N478" s="493">
        <f>N467*地域経済性分析・初期条件!$N$45</f>
        <v>115133.46187951183</v>
      </c>
      <c r="O478" s="493">
        <f>O467*地域経済性分析・初期条件!$N$45</f>
        <v>115133.46187951183</v>
      </c>
      <c r="P478" s="493">
        <f>P467*地域経済性分析・初期条件!$N$45</f>
        <v>115133.46187951183</v>
      </c>
      <c r="Q478" s="493">
        <f>Q467*地域経済性分析・初期条件!$N$45</f>
        <v>115133.46187951183</v>
      </c>
      <c r="R478" s="493">
        <f>R467*地域経済性分析・初期条件!$N$45</f>
        <v>115133.46187951183</v>
      </c>
      <c r="S478" s="493">
        <f>S467*地域経済性分析・初期条件!$N$45</f>
        <v>115133.46187951183</v>
      </c>
      <c r="T478" s="493">
        <f>T467*地域経済性分析・初期条件!$N$45</f>
        <v>115133.46187951183</v>
      </c>
      <c r="U478" s="493">
        <f>U467*地域経済性分析・初期条件!$N$45</f>
        <v>115133.46187951183</v>
      </c>
      <c r="V478" s="493">
        <f>V467*地域経済性分析・初期条件!$N$45</f>
        <v>115133.46187951183</v>
      </c>
      <c r="W478" s="493">
        <f>W467*地域経済性分析・初期条件!$N$45</f>
        <v>115133.46187951183</v>
      </c>
      <c r="X478" s="493">
        <f>X467*地域経済性分析・初期条件!$N$45</f>
        <v>115133.46187951183</v>
      </c>
      <c r="Y478" s="493">
        <f>Y467*地域経済性分析・初期条件!$N$45</f>
        <v>0</v>
      </c>
      <c r="Z478" s="493">
        <f>Z467*地域経済性分析・初期条件!$N$45</f>
        <v>0</v>
      </c>
      <c r="AA478" s="493">
        <f>AA467*地域経済性分析・初期条件!$N$45</f>
        <v>0</v>
      </c>
      <c r="AB478" s="493">
        <f>AB467*地域経済性分析・初期条件!$N$45</f>
        <v>0</v>
      </c>
      <c r="AC478" s="493">
        <f>AC467*地域経済性分析・初期条件!$N$45</f>
        <v>0</v>
      </c>
      <c r="AD478" s="493">
        <f>AD467*地域経済性分析・初期条件!$N$45</f>
        <v>0</v>
      </c>
      <c r="AE478" s="493">
        <f>AE467*地域経済性分析・初期条件!$N$45</f>
        <v>0</v>
      </c>
      <c r="AF478" s="493">
        <f>AF467*地域経済性分析・初期条件!$N$45</f>
        <v>0</v>
      </c>
      <c r="AG478" s="493">
        <f>AG467*地域経済性分析・初期条件!$N$45</f>
        <v>0</v>
      </c>
      <c r="AH478" s="493">
        <f>AH467*地域経済性分析・初期条件!$N$45</f>
        <v>0</v>
      </c>
      <c r="AI478" s="535">
        <f>SUM(D478:N478)</f>
        <v>1151334.6187951183</v>
      </c>
      <c r="AJ478" s="535">
        <f>SUM(D478:X478)</f>
        <v>2302669.2375902366</v>
      </c>
      <c r="AK478" s="497">
        <f>SUM(D478:AH478)</f>
        <v>2302669.2375902366</v>
      </c>
    </row>
    <row r="479" spans="1:37" ht="11.5" x14ac:dyDescent="0.25">
      <c r="A479" s="533" t="str">
        <f>A466&amp;B479</f>
        <v>ガス・熱供給・水道業市町村税収（二次以降）</v>
      </c>
      <c r="B479" s="425" t="s">
        <v>564</v>
      </c>
      <c r="C479" s="449" t="s">
        <v>33</v>
      </c>
      <c r="D479" s="493">
        <f>D467*地域経済性分析・初期条件!$O$45</f>
        <v>0</v>
      </c>
      <c r="E479" s="493">
        <f>E467*地域経済性分析・初期条件!$O$45</f>
        <v>42082.156074349528</v>
      </c>
      <c r="F479" s="493">
        <f>F467*地域経済性分析・初期条件!$O$45</f>
        <v>42082.156074349528</v>
      </c>
      <c r="G479" s="493">
        <f>G467*地域経済性分析・初期条件!$O$45</f>
        <v>42082.156074349528</v>
      </c>
      <c r="H479" s="493">
        <f>H467*地域経済性分析・初期条件!$O$45</f>
        <v>42082.156074349528</v>
      </c>
      <c r="I479" s="493">
        <f>I467*地域経済性分析・初期条件!$O$45</f>
        <v>42082.156074349528</v>
      </c>
      <c r="J479" s="493">
        <f>J467*地域経済性分析・初期条件!$O$45</f>
        <v>42082.156074349528</v>
      </c>
      <c r="K479" s="493">
        <f>K467*地域経済性分析・初期条件!$O$45</f>
        <v>42082.156074349528</v>
      </c>
      <c r="L479" s="493">
        <f>L467*地域経済性分析・初期条件!$O$45</f>
        <v>42082.156074349528</v>
      </c>
      <c r="M479" s="493">
        <f>M467*地域経済性分析・初期条件!$O$45</f>
        <v>42082.156074349528</v>
      </c>
      <c r="N479" s="493">
        <f>N467*地域経済性分析・初期条件!$O$45</f>
        <v>42082.156074349528</v>
      </c>
      <c r="O479" s="493">
        <f>O467*地域経済性分析・初期条件!$O$45</f>
        <v>42082.156074349528</v>
      </c>
      <c r="P479" s="493">
        <f>P467*地域経済性分析・初期条件!$O$45</f>
        <v>42082.156074349528</v>
      </c>
      <c r="Q479" s="493">
        <f>Q467*地域経済性分析・初期条件!$O$45</f>
        <v>42082.156074349528</v>
      </c>
      <c r="R479" s="493">
        <f>R467*地域経済性分析・初期条件!$O$45</f>
        <v>42082.156074349528</v>
      </c>
      <c r="S479" s="493">
        <f>S467*地域経済性分析・初期条件!$O$45</f>
        <v>42082.156074349528</v>
      </c>
      <c r="T479" s="493">
        <f>T467*地域経済性分析・初期条件!$O$45</f>
        <v>42082.156074349528</v>
      </c>
      <c r="U479" s="493">
        <f>U467*地域経済性分析・初期条件!$O$45</f>
        <v>42082.156074349528</v>
      </c>
      <c r="V479" s="493">
        <f>V467*地域経済性分析・初期条件!$O$45</f>
        <v>42082.156074349528</v>
      </c>
      <c r="W479" s="493">
        <f>W467*地域経済性分析・初期条件!$O$45</f>
        <v>42082.156074349528</v>
      </c>
      <c r="X479" s="493">
        <f>X467*地域経済性分析・初期条件!$O$45</f>
        <v>42082.156074349528</v>
      </c>
      <c r="Y479" s="493">
        <f>Y467*地域経済性分析・初期条件!$O$45</f>
        <v>0</v>
      </c>
      <c r="Z479" s="493">
        <f>Z467*地域経済性分析・初期条件!$O$45</f>
        <v>0</v>
      </c>
      <c r="AA479" s="493">
        <f>AA467*地域経済性分析・初期条件!$O$45</f>
        <v>0</v>
      </c>
      <c r="AB479" s="493">
        <f>AB467*地域経済性分析・初期条件!$O$45</f>
        <v>0</v>
      </c>
      <c r="AC479" s="493">
        <f>AC467*地域経済性分析・初期条件!$O$45</f>
        <v>0</v>
      </c>
      <c r="AD479" s="493">
        <f>AD467*地域経済性分析・初期条件!$O$45</f>
        <v>0</v>
      </c>
      <c r="AE479" s="493">
        <f>AE467*地域経済性分析・初期条件!$O$45</f>
        <v>0</v>
      </c>
      <c r="AF479" s="493">
        <f>AF467*地域経済性分析・初期条件!$O$45</f>
        <v>0</v>
      </c>
      <c r="AG479" s="493">
        <f>AG467*地域経済性分析・初期条件!$O$45</f>
        <v>0</v>
      </c>
      <c r="AH479" s="493">
        <f>AH467*地域経済性分析・初期条件!$O$45</f>
        <v>0</v>
      </c>
      <c r="AI479" s="535">
        <f>SUM(D479:N479)</f>
        <v>420821.5607434953</v>
      </c>
      <c r="AJ479" s="535">
        <f>SUM(D479:X479)</f>
        <v>841643.1214869906</v>
      </c>
      <c r="AK479" s="497">
        <f>SUM(D479:AH479)</f>
        <v>841643.1214869906</v>
      </c>
    </row>
    <row r="480" spans="1:37" ht="11.5" x14ac:dyDescent="0.25">
      <c r="A480" s="488">
        <f>地域経済性分析・初期条件!$G$46</f>
        <v>0</v>
      </c>
      <c r="C480" s="449"/>
      <c r="D480" s="493"/>
      <c r="E480" s="493"/>
      <c r="F480" s="463"/>
      <c r="G480" s="463"/>
      <c r="H480" s="463"/>
      <c r="I480" s="463"/>
      <c r="J480" s="463"/>
      <c r="K480" s="463"/>
      <c r="L480" s="463"/>
      <c r="M480" s="463"/>
      <c r="N480" s="463"/>
      <c r="O480" s="463"/>
      <c r="P480" s="463"/>
      <c r="Q480" s="463"/>
      <c r="R480" s="463"/>
      <c r="S480" s="463"/>
      <c r="T480" s="463"/>
      <c r="U480" s="463"/>
      <c r="V480" s="463"/>
      <c r="W480" s="463"/>
      <c r="X480" s="463"/>
      <c r="Y480" s="463"/>
      <c r="Z480" s="463"/>
      <c r="AA480" s="463"/>
      <c r="AB480" s="463"/>
      <c r="AC480" s="463"/>
      <c r="AD480" s="463"/>
      <c r="AE480" s="463"/>
      <c r="AF480" s="463"/>
      <c r="AG480" s="463"/>
      <c r="AH480" s="463"/>
      <c r="AI480" s="535"/>
      <c r="AJ480" s="535"/>
      <c r="AK480" s="497"/>
    </row>
    <row r="481" spans="1:37" ht="11.5" x14ac:dyDescent="0.25">
      <c r="A481" s="533" t="str">
        <f>A480&amp;B481</f>
        <v>0売上（税別）</v>
      </c>
      <c r="B481" s="425" t="s">
        <v>1166</v>
      </c>
      <c r="C481" s="448" t="s">
        <v>33</v>
      </c>
      <c r="D481" s="493">
        <f>D465*地域経済性分析・初期条件!$F$46</f>
        <v>0</v>
      </c>
      <c r="E481" s="493">
        <f>E465*地域経済性分析・初期条件!$F$46</f>
        <v>0</v>
      </c>
      <c r="F481" s="493">
        <f>F465*地域経済性分析・初期条件!$F$46</f>
        <v>0</v>
      </c>
      <c r="G481" s="493">
        <f>G465*地域経済性分析・初期条件!$F$46</f>
        <v>0</v>
      </c>
      <c r="H481" s="493">
        <f>H465*地域経済性分析・初期条件!$F$46</f>
        <v>0</v>
      </c>
      <c r="I481" s="493">
        <f>I465*地域経済性分析・初期条件!$F$46</f>
        <v>0</v>
      </c>
      <c r="J481" s="493">
        <f>J465*地域経済性分析・初期条件!$F$46</f>
        <v>0</v>
      </c>
      <c r="K481" s="493">
        <f>K465*地域経済性分析・初期条件!$F$46</f>
        <v>0</v>
      </c>
      <c r="L481" s="493">
        <f>L465*地域経済性分析・初期条件!$F$46</f>
        <v>0</v>
      </c>
      <c r="M481" s="493">
        <f>M465*地域経済性分析・初期条件!$F$46</f>
        <v>0</v>
      </c>
      <c r="N481" s="493">
        <f>N465*地域経済性分析・初期条件!$F$46</f>
        <v>0</v>
      </c>
      <c r="O481" s="493">
        <f>O465*地域経済性分析・初期条件!$F$46</f>
        <v>0</v>
      </c>
      <c r="P481" s="493">
        <f>P465*地域経済性分析・初期条件!$F$46</f>
        <v>0</v>
      </c>
      <c r="Q481" s="493">
        <f>Q465*地域経済性分析・初期条件!$F$46</f>
        <v>0</v>
      </c>
      <c r="R481" s="493">
        <f>R465*地域経済性分析・初期条件!$F$46</f>
        <v>0</v>
      </c>
      <c r="S481" s="493">
        <f>S465*地域経済性分析・初期条件!$F$46</f>
        <v>0</v>
      </c>
      <c r="T481" s="493">
        <f>T465*地域経済性分析・初期条件!$F$46</f>
        <v>0</v>
      </c>
      <c r="U481" s="493">
        <f>U465*地域経済性分析・初期条件!$F$46</f>
        <v>0</v>
      </c>
      <c r="V481" s="493">
        <f>V465*地域経済性分析・初期条件!$F$46</f>
        <v>0</v>
      </c>
      <c r="W481" s="493">
        <f>W465*地域経済性分析・初期条件!$F$46</f>
        <v>0</v>
      </c>
      <c r="X481" s="493">
        <f>X465*地域経済性分析・初期条件!$F$46</f>
        <v>0</v>
      </c>
      <c r="Y481" s="493">
        <f>Y465*地域経済性分析・初期条件!$F$46</f>
        <v>0</v>
      </c>
      <c r="Z481" s="493">
        <f>Z465*地域経済性分析・初期条件!$F$46</f>
        <v>0</v>
      </c>
      <c r="AA481" s="493">
        <f>AA465*地域経済性分析・初期条件!$F$46</f>
        <v>0</v>
      </c>
      <c r="AB481" s="493">
        <f>AB465*地域経済性分析・初期条件!$F$46</f>
        <v>0</v>
      </c>
      <c r="AC481" s="493">
        <f>AC465*地域経済性分析・初期条件!$F$46</f>
        <v>0</v>
      </c>
      <c r="AD481" s="493">
        <f>AD465*地域経済性分析・初期条件!$F$46</f>
        <v>0</v>
      </c>
      <c r="AE481" s="493">
        <f>AE465*地域経済性分析・初期条件!$F$46</f>
        <v>0</v>
      </c>
      <c r="AF481" s="493">
        <f>AF465*地域経済性分析・初期条件!$F$46</f>
        <v>0</v>
      </c>
      <c r="AG481" s="493">
        <f>AG465*地域経済性分析・初期条件!$F$46</f>
        <v>0</v>
      </c>
      <c r="AH481" s="493">
        <f>AH465*地域経済性分析・初期条件!$F$46</f>
        <v>0</v>
      </c>
      <c r="AI481" s="535">
        <f t="shared" ref="AI481" si="512">SUM(D481:N481)</f>
        <v>0</v>
      </c>
      <c r="AJ481" s="535">
        <f>SUM(D481:X481)</f>
        <v>0</v>
      </c>
      <c r="AK481" s="497">
        <f>SUM(D481:AH481)</f>
        <v>0</v>
      </c>
    </row>
    <row r="482" spans="1:37" ht="11.5" x14ac:dyDescent="0.25">
      <c r="A482" s="533" t="str">
        <f>A480&amp;B482</f>
        <v>0消費税（都道府県）</v>
      </c>
      <c r="B482" s="425" t="s">
        <v>270</v>
      </c>
      <c r="C482" s="448" t="s">
        <v>33</v>
      </c>
      <c r="D482" s="493">
        <f>D481*波及効果シート!$D$72</f>
        <v>0</v>
      </c>
      <c r="E482" s="493">
        <f>E481*波及効果シート!$D$72</f>
        <v>0</v>
      </c>
      <c r="F482" s="493">
        <f>F481*波及効果シート!$D$72</f>
        <v>0</v>
      </c>
      <c r="G482" s="493">
        <f>G481*波及効果シート!$D$72</f>
        <v>0</v>
      </c>
      <c r="H482" s="493">
        <f>H481*波及効果シート!$D$72</f>
        <v>0</v>
      </c>
      <c r="I482" s="493">
        <f>I481*波及効果シート!$D$72</f>
        <v>0</v>
      </c>
      <c r="J482" s="493">
        <f>J481*波及効果シート!$D$72</f>
        <v>0</v>
      </c>
      <c r="K482" s="493">
        <f>K481*波及効果シート!$D$72</f>
        <v>0</v>
      </c>
      <c r="L482" s="493">
        <f>L481*波及効果シート!$D$72</f>
        <v>0</v>
      </c>
      <c r="M482" s="493">
        <f>M481*波及効果シート!$D$72</f>
        <v>0</v>
      </c>
      <c r="N482" s="493">
        <f>N481*波及効果シート!$D$72</f>
        <v>0</v>
      </c>
      <c r="O482" s="493">
        <f>O481*波及効果シート!$D$72</f>
        <v>0</v>
      </c>
      <c r="P482" s="493">
        <f>P481*波及効果シート!$D$72</f>
        <v>0</v>
      </c>
      <c r="Q482" s="493">
        <f>Q481*波及効果シート!$D$72</f>
        <v>0</v>
      </c>
      <c r="R482" s="493">
        <f>R481*波及効果シート!$D$72</f>
        <v>0</v>
      </c>
      <c r="S482" s="493">
        <f>S481*波及効果シート!$D$72</f>
        <v>0</v>
      </c>
      <c r="T482" s="493">
        <f>T481*波及効果シート!$D$72</f>
        <v>0</v>
      </c>
      <c r="U482" s="493">
        <f>U481*波及効果シート!$D$72</f>
        <v>0</v>
      </c>
      <c r="V482" s="493">
        <f>V481*波及効果シート!$D$72</f>
        <v>0</v>
      </c>
      <c r="W482" s="493">
        <f>W481*波及効果シート!$D$72</f>
        <v>0</v>
      </c>
      <c r="X482" s="493">
        <f>X481*波及効果シート!$D$72</f>
        <v>0</v>
      </c>
      <c r="Y482" s="493">
        <f>Y481*波及効果シート!$D$72</f>
        <v>0</v>
      </c>
      <c r="Z482" s="493">
        <f>Z481*波及効果シート!$D$72</f>
        <v>0</v>
      </c>
      <c r="AA482" s="493">
        <f>AA481*波及効果シート!$D$72</f>
        <v>0</v>
      </c>
      <c r="AB482" s="493">
        <f>AB481*波及効果シート!$D$72</f>
        <v>0</v>
      </c>
      <c r="AC482" s="493">
        <f>AC481*波及効果シート!$D$72</f>
        <v>0</v>
      </c>
      <c r="AD482" s="493">
        <f>AD481*波及効果シート!$D$72</f>
        <v>0</v>
      </c>
      <c r="AE482" s="493">
        <f>AE481*波及効果シート!$D$72</f>
        <v>0</v>
      </c>
      <c r="AF482" s="493">
        <f>AF481*波及効果シート!$D$72</f>
        <v>0</v>
      </c>
      <c r="AG482" s="493">
        <f>AG481*波及効果シート!$D$72</f>
        <v>0</v>
      </c>
      <c r="AH482" s="493">
        <f>AH481*波及効果シート!$D$72</f>
        <v>0</v>
      </c>
      <c r="AI482" s="535">
        <f t="shared" ref="AI482:AI483" si="513">SUM(D482:N482)</f>
        <v>0</v>
      </c>
      <c r="AJ482" s="535">
        <f t="shared" ref="AJ482:AJ483" si="514">SUM(D482:X482)</f>
        <v>0</v>
      </c>
      <c r="AK482" s="497">
        <f t="shared" ref="AK482:AK483" si="515">SUM(D482:AH482)</f>
        <v>0</v>
      </c>
    </row>
    <row r="483" spans="1:37" ht="11.5" x14ac:dyDescent="0.25">
      <c r="A483" s="533" t="str">
        <f>A480&amp;B483</f>
        <v>0消費税（市町村）</v>
      </c>
      <c r="B483" s="425" t="s">
        <v>1156</v>
      </c>
      <c r="C483" s="449" t="s">
        <v>33</v>
      </c>
      <c r="D483" s="493">
        <f>D481*波及効果シート!$D$74</f>
        <v>0</v>
      </c>
      <c r="E483" s="493">
        <f>E481*波及効果シート!$D$74</f>
        <v>0</v>
      </c>
      <c r="F483" s="493">
        <f>F481*波及効果シート!$D$74</f>
        <v>0</v>
      </c>
      <c r="G483" s="493">
        <f>G481*波及効果シート!$D$74</f>
        <v>0</v>
      </c>
      <c r="H483" s="493">
        <f>H481*波及効果シート!$D$74</f>
        <v>0</v>
      </c>
      <c r="I483" s="493">
        <f>I481*波及効果シート!$D$74</f>
        <v>0</v>
      </c>
      <c r="J483" s="493">
        <f>J481*波及効果シート!$D$74</f>
        <v>0</v>
      </c>
      <c r="K483" s="493">
        <f>K481*波及効果シート!$D$74</f>
        <v>0</v>
      </c>
      <c r="L483" s="493">
        <f>L481*波及効果シート!$D$74</f>
        <v>0</v>
      </c>
      <c r="M483" s="493">
        <f>M481*波及効果シート!$D$74</f>
        <v>0</v>
      </c>
      <c r="N483" s="493">
        <f>N481*波及効果シート!$D$74</f>
        <v>0</v>
      </c>
      <c r="O483" s="493">
        <f>O481*波及効果シート!$D$74</f>
        <v>0</v>
      </c>
      <c r="P483" s="493">
        <f>P481*波及効果シート!$D$74</f>
        <v>0</v>
      </c>
      <c r="Q483" s="493">
        <f>Q481*波及効果シート!$D$74</f>
        <v>0</v>
      </c>
      <c r="R483" s="493">
        <f>R481*波及効果シート!$D$74</f>
        <v>0</v>
      </c>
      <c r="S483" s="493">
        <f>S481*波及効果シート!$D$74</f>
        <v>0</v>
      </c>
      <c r="T483" s="493">
        <f>T481*波及効果シート!$D$74</f>
        <v>0</v>
      </c>
      <c r="U483" s="493">
        <f>U481*波及効果シート!$D$74</f>
        <v>0</v>
      </c>
      <c r="V483" s="493">
        <f>V481*波及効果シート!$D$74</f>
        <v>0</v>
      </c>
      <c r="W483" s="493">
        <f>W481*波及効果シート!$D$74</f>
        <v>0</v>
      </c>
      <c r="X483" s="493">
        <f>X481*波及効果シート!$D$74</f>
        <v>0</v>
      </c>
      <c r="Y483" s="493">
        <f>Y481*波及効果シート!$D$74</f>
        <v>0</v>
      </c>
      <c r="Z483" s="493">
        <f>Z481*波及効果シート!$D$74</f>
        <v>0</v>
      </c>
      <c r="AA483" s="493">
        <f>AA481*波及効果シート!$D$74</f>
        <v>0</v>
      </c>
      <c r="AB483" s="493">
        <f>AB481*波及効果シート!$D$74</f>
        <v>0</v>
      </c>
      <c r="AC483" s="493">
        <f>AC481*波及効果シート!$D$74</f>
        <v>0</v>
      </c>
      <c r="AD483" s="493">
        <f>AD481*波及効果シート!$D$74</f>
        <v>0</v>
      </c>
      <c r="AE483" s="493">
        <f>AE481*波及効果シート!$D$74</f>
        <v>0</v>
      </c>
      <c r="AF483" s="493">
        <f>AF481*波及効果シート!$D$74</f>
        <v>0</v>
      </c>
      <c r="AG483" s="493">
        <f>AG481*波及効果シート!$D$74</f>
        <v>0</v>
      </c>
      <c r="AH483" s="493">
        <f>AH481*波及効果シート!$D$74</f>
        <v>0</v>
      </c>
      <c r="AI483" s="535">
        <f t="shared" si="513"/>
        <v>0</v>
      </c>
      <c r="AJ483" s="535">
        <f t="shared" si="514"/>
        <v>0</v>
      </c>
      <c r="AK483" s="497">
        <f t="shared" si="515"/>
        <v>0</v>
      </c>
    </row>
    <row r="484" spans="1:37" ht="11.5" x14ac:dyDescent="0.25">
      <c r="A484" s="533" t="str">
        <f>A480&amp;B484</f>
        <v>0所得税（国税）</v>
      </c>
      <c r="B484" s="425" t="s">
        <v>577</v>
      </c>
      <c r="C484" s="449" t="s">
        <v>33</v>
      </c>
      <c r="D484" s="493">
        <f>D481*地域経済性分析・初期条件!$P$46</f>
        <v>0</v>
      </c>
      <c r="E484" s="493">
        <f>E481*地域経済性分析・初期条件!$P$46</f>
        <v>0</v>
      </c>
      <c r="F484" s="493">
        <f>F481*地域経済性分析・初期条件!$P$46</f>
        <v>0</v>
      </c>
      <c r="G484" s="493">
        <f>G481*地域経済性分析・初期条件!$P$46</f>
        <v>0</v>
      </c>
      <c r="H484" s="493">
        <f>H481*地域経済性分析・初期条件!$P$46</f>
        <v>0</v>
      </c>
      <c r="I484" s="493">
        <f>I481*地域経済性分析・初期条件!$P$46</f>
        <v>0</v>
      </c>
      <c r="J484" s="493">
        <f>J481*地域経済性分析・初期条件!$P$46</f>
        <v>0</v>
      </c>
      <c r="K484" s="493">
        <f>K481*地域経済性分析・初期条件!$P$46</f>
        <v>0</v>
      </c>
      <c r="L484" s="493">
        <f>L481*地域経済性分析・初期条件!$P$46</f>
        <v>0</v>
      </c>
      <c r="M484" s="493">
        <f>M481*地域経済性分析・初期条件!$P$46</f>
        <v>0</v>
      </c>
      <c r="N484" s="493">
        <f>N481*地域経済性分析・初期条件!$P$46</f>
        <v>0</v>
      </c>
      <c r="O484" s="493">
        <f>O481*地域経済性分析・初期条件!$P$46</f>
        <v>0</v>
      </c>
      <c r="P484" s="493">
        <f>P481*地域経済性分析・初期条件!$P$46</f>
        <v>0</v>
      </c>
      <c r="Q484" s="493">
        <f>Q481*地域経済性分析・初期条件!$P$46</f>
        <v>0</v>
      </c>
      <c r="R484" s="493">
        <f>R481*地域経済性分析・初期条件!$P$46</f>
        <v>0</v>
      </c>
      <c r="S484" s="493">
        <f>S481*地域経済性分析・初期条件!$P$46</f>
        <v>0</v>
      </c>
      <c r="T484" s="493">
        <f>T481*地域経済性分析・初期条件!$P$46</f>
        <v>0</v>
      </c>
      <c r="U484" s="493">
        <f>U481*地域経済性分析・初期条件!$P$46</f>
        <v>0</v>
      </c>
      <c r="V484" s="493">
        <f>V481*地域経済性分析・初期条件!$P$46</f>
        <v>0</v>
      </c>
      <c r="W484" s="493">
        <f>W481*地域経済性分析・初期条件!$P$46</f>
        <v>0</v>
      </c>
      <c r="X484" s="493">
        <f>X481*地域経済性分析・初期条件!$P$46</f>
        <v>0</v>
      </c>
      <c r="Y484" s="493">
        <f>Y481*地域経済性分析・初期条件!$P$46</f>
        <v>0</v>
      </c>
      <c r="Z484" s="493">
        <f>Z481*地域経済性分析・初期条件!$P$46</f>
        <v>0</v>
      </c>
      <c r="AA484" s="493">
        <f>AA481*地域経済性分析・初期条件!$P$46</f>
        <v>0</v>
      </c>
      <c r="AB484" s="493">
        <f>AB481*地域経済性分析・初期条件!$P$46</f>
        <v>0</v>
      </c>
      <c r="AC484" s="493">
        <f>AC481*地域経済性分析・初期条件!$P$46</f>
        <v>0</v>
      </c>
      <c r="AD484" s="493">
        <f>AD481*地域経済性分析・初期条件!$P$46</f>
        <v>0</v>
      </c>
      <c r="AE484" s="493">
        <f>AE481*地域経済性分析・初期条件!$P$46</f>
        <v>0</v>
      </c>
      <c r="AF484" s="493">
        <f>AF481*地域経済性分析・初期条件!$P$46</f>
        <v>0</v>
      </c>
      <c r="AG484" s="493">
        <f>AG481*地域経済性分析・初期条件!$P$46</f>
        <v>0</v>
      </c>
      <c r="AH484" s="493">
        <f>AH481*地域経済性分析・初期条件!$P$46</f>
        <v>0</v>
      </c>
      <c r="AI484" s="535">
        <f t="shared" ref="AI484:AI489" si="516">SUM(D484:N484)</f>
        <v>0</v>
      </c>
      <c r="AJ484" s="535">
        <f>SUM(D484:X484)</f>
        <v>0</v>
      </c>
      <c r="AK484" s="497">
        <f>SUM(D484:AH484)</f>
        <v>0</v>
      </c>
    </row>
    <row r="485" spans="1:37" ht="11.5" x14ac:dyDescent="0.25">
      <c r="A485" s="533" t="str">
        <f>A480&amp;B485</f>
        <v>0法人税（国税）</v>
      </c>
      <c r="B485" s="425" t="s">
        <v>576</v>
      </c>
      <c r="C485" s="449" t="s">
        <v>33</v>
      </c>
      <c r="D485" s="493">
        <f>D481*地域経済性分析・初期条件!$Q$46</f>
        <v>0</v>
      </c>
      <c r="E485" s="493">
        <f>E481*地域経済性分析・初期条件!$Q$46</f>
        <v>0</v>
      </c>
      <c r="F485" s="493">
        <f>F481*地域経済性分析・初期条件!$Q$46</f>
        <v>0</v>
      </c>
      <c r="G485" s="493">
        <f>G481*地域経済性分析・初期条件!$Q$46</f>
        <v>0</v>
      </c>
      <c r="H485" s="493">
        <f>H481*地域経済性分析・初期条件!$Q$46</f>
        <v>0</v>
      </c>
      <c r="I485" s="493">
        <f>I481*地域経済性分析・初期条件!$Q$46</f>
        <v>0</v>
      </c>
      <c r="J485" s="493">
        <f>J481*地域経済性分析・初期条件!$Q$46</f>
        <v>0</v>
      </c>
      <c r="K485" s="493">
        <f>K481*地域経済性分析・初期条件!$Q$46</f>
        <v>0</v>
      </c>
      <c r="L485" s="493">
        <f>L481*地域経済性分析・初期条件!$Q$46</f>
        <v>0</v>
      </c>
      <c r="M485" s="493">
        <f>M481*地域経済性分析・初期条件!$Q$46</f>
        <v>0</v>
      </c>
      <c r="N485" s="493">
        <f>N481*地域経済性分析・初期条件!$Q$46</f>
        <v>0</v>
      </c>
      <c r="O485" s="493">
        <f>O481*地域経済性分析・初期条件!$Q$46</f>
        <v>0</v>
      </c>
      <c r="P485" s="493">
        <f>P481*地域経済性分析・初期条件!$Q$46</f>
        <v>0</v>
      </c>
      <c r="Q485" s="493">
        <f>Q481*地域経済性分析・初期条件!$Q$46</f>
        <v>0</v>
      </c>
      <c r="R485" s="493">
        <f>R481*地域経済性分析・初期条件!$Q$46</f>
        <v>0</v>
      </c>
      <c r="S485" s="493">
        <f>S481*地域経済性分析・初期条件!$Q$46</f>
        <v>0</v>
      </c>
      <c r="T485" s="493">
        <f>T481*地域経済性分析・初期条件!$Q$46</f>
        <v>0</v>
      </c>
      <c r="U485" s="493">
        <f>U481*地域経済性分析・初期条件!$Q$46</f>
        <v>0</v>
      </c>
      <c r="V485" s="493">
        <f>V481*地域経済性分析・初期条件!$Q$46</f>
        <v>0</v>
      </c>
      <c r="W485" s="493">
        <f>W481*地域経済性分析・初期条件!$Q$46</f>
        <v>0</v>
      </c>
      <c r="X485" s="493">
        <f>X481*地域経済性分析・初期条件!$Q$46</f>
        <v>0</v>
      </c>
      <c r="Y485" s="493">
        <f>Y481*地域経済性分析・初期条件!$Q$46</f>
        <v>0</v>
      </c>
      <c r="Z485" s="493">
        <f>Z481*地域経済性分析・初期条件!$Q$46</f>
        <v>0</v>
      </c>
      <c r="AA485" s="493">
        <f>AA481*地域経済性分析・初期条件!$Q$46</f>
        <v>0</v>
      </c>
      <c r="AB485" s="493">
        <f>AB481*地域経済性分析・初期条件!$Q$46</f>
        <v>0</v>
      </c>
      <c r="AC485" s="493">
        <f>AC481*地域経済性分析・初期条件!$Q$46</f>
        <v>0</v>
      </c>
      <c r="AD485" s="493">
        <f>AD481*地域経済性分析・初期条件!$Q$46</f>
        <v>0</v>
      </c>
      <c r="AE485" s="493">
        <f>AE481*地域経済性分析・初期条件!$Q$46</f>
        <v>0</v>
      </c>
      <c r="AF485" s="493">
        <f>AF481*地域経済性分析・初期条件!$Q$46</f>
        <v>0</v>
      </c>
      <c r="AG485" s="493">
        <f>AG481*地域経済性分析・初期条件!$Q$46</f>
        <v>0</v>
      </c>
      <c r="AH485" s="493">
        <f>AH481*地域経済性分析・初期条件!$Q$46</f>
        <v>0</v>
      </c>
      <c r="AI485" s="535">
        <f t="shared" si="516"/>
        <v>0</v>
      </c>
      <c r="AJ485" s="535">
        <f>SUM(D485:X485)</f>
        <v>0</v>
      </c>
      <c r="AK485" s="497">
        <f>SUM(D485:AH485)</f>
        <v>0</v>
      </c>
    </row>
    <row r="486" spans="1:37" ht="11.5" x14ac:dyDescent="0.25">
      <c r="A486" s="533" t="str">
        <f>A480&amp;B486</f>
        <v>0従業員の可処分所得（一次）</v>
      </c>
      <c r="B486" s="425" t="s">
        <v>556</v>
      </c>
      <c r="C486" s="448" t="s">
        <v>33</v>
      </c>
      <c r="D486" s="493">
        <f>D481*地域経済性分析・初期条件!$H$46</f>
        <v>0</v>
      </c>
      <c r="E486" s="493">
        <f>E481*地域経済性分析・初期条件!$H$46</f>
        <v>0</v>
      </c>
      <c r="F486" s="493">
        <f>F481*地域経済性分析・初期条件!$H$46</f>
        <v>0</v>
      </c>
      <c r="G486" s="493">
        <f>G481*地域経済性分析・初期条件!$H$46</f>
        <v>0</v>
      </c>
      <c r="H486" s="493">
        <f>H481*地域経済性分析・初期条件!$H$46</f>
        <v>0</v>
      </c>
      <c r="I486" s="493">
        <f>I481*地域経済性分析・初期条件!$H$46</f>
        <v>0</v>
      </c>
      <c r="J486" s="493">
        <f>J481*地域経済性分析・初期条件!$H$46</f>
        <v>0</v>
      </c>
      <c r="K486" s="493">
        <f>K481*地域経済性分析・初期条件!$H$46</f>
        <v>0</v>
      </c>
      <c r="L486" s="493">
        <f>L481*地域経済性分析・初期条件!$H$46</f>
        <v>0</v>
      </c>
      <c r="M486" s="493">
        <f>M481*地域経済性分析・初期条件!$H$46</f>
        <v>0</v>
      </c>
      <c r="N486" s="493">
        <f>N481*地域経済性分析・初期条件!$H$46</f>
        <v>0</v>
      </c>
      <c r="O486" s="493">
        <f>O481*地域経済性分析・初期条件!$H$46</f>
        <v>0</v>
      </c>
      <c r="P486" s="493">
        <f>P481*地域経済性分析・初期条件!$H$46</f>
        <v>0</v>
      </c>
      <c r="Q486" s="493">
        <f>Q481*地域経済性分析・初期条件!$H$46</f>
        <v>0</v>
      </c>
      <c r="R486" s="493">
        <f>R481*地域経済性分析・初期条件!$H$46</f>
        <v>0</v>
      </c>
      <c r="S486" s="493">
        <f>S481*地域経済性分析・初期条件!$H$46</f>
        <v>0</v>
      </c>
      <c r="T486" s="493">
        <f>T481*地域経済性分析・初期条件!$H$46</f>
        <v>0</v>
      </c>
      <c r="U486" s="493">
        <f>U481*地域経済性分析・初期条件!$H$46</f>
        <v>0</v>
      </c>
      <c r="V486" s="493">
        <f>V481*地域経済性分析・初期条件!$H$46</f>
        <v>0</v>
      </c>
      <c r="W486" s="493">
        <f>W481*地域経済性分析・初期条件!$H$46</f>
        <v>0</v>
      </c>
      <c r="X486" s="493">
        <f>X481*地域経済性分析・初期条件!$H$46</f>
        <v>0</v>
      </c>
      <c r="Y486" s="493">
        <f>Y481*地域経済性分析・初期条件!$H$46</f>
        <v>0</v>
      </c>
      <c r="Z486" s="493">
        <f>Z481*地域経済性分析・初期条件!$H$46</f>
        <v>0</v>
      </c>
      <c r="AA486" s="493">
        <f>AA481*地域経済性分析・初期条件!$H$46</f>
        <v>0</v>
      </c>
      <c r="AB486" s="493">
        <f>AB481*地域経済性分析・初期条件!$H$46</f>
        <v>0</v>
      </c>
      <c r="AC486" s="493">
        <f>AC481*地域経済性分析・初期条件!$H$46</f>
        <v>0</v>
      </c>
      <c r="AD486" s="493">
        <f>AD481*地域経済性分析・初期条件!$H$46</f>
        <v>0</v>
      </c>
      <c r="AE486" s="493">
        <f>AE481*地域経済性分析・初期条件!$H$46</f>
        <v>0</v>
      </c>
      <c r="AF486" s="493">
        <f>AF481*地域経済性分析・初期条件!$H$46</f>
        <v>0</v>
      </c>
      <c r="AG486" s="493">
        <f>AG481*地域経済性分析・初期条件!$H$46</f>
        <v>0</v>
      </c>
      <c r="AH486" s="493">
        <f>AH481*地域経済性分析・初期条件!$H$46</f>
        <v>0</v>
      </c>
      <c r="AI486" s="535">
        <f t="shared" si="516"/>
        <v>0</v>
      </c>
      <c r="AJ486" s="535">
        <f t="shared" ref="AJ486:AJ493" si="517">SUM(D486:X486)</f>
        <v>0</v>
      </c>
      <c r="AK486" s="497">
        <f t="shared" ref="AK486:AK493" si="518">SUM(D486:AH486)</f>
        <v>0</v>
      </c>
    </row>
    <row r="487" spans="1:37" ht="11.5" x14ac:dyDescent="0.25">
      <c r="A487" s="533" t="str">
        <f>A480&amp;B487</f>
        <v>0企業の税引後利益（一次）</v>
      </c>
      <c r="B487" s="425" t="s">
        <v>557</v>
      </c>
      <c r="C487" s="448" t="s">
        <v>33</v>
      </c>
      <c r="D487" s="493">
        <f>D481*地域経済性分析・初期条件!$I$46</f>
        <v>0</v>
      </c>
      <c r="E487" s="493">
        <f>E481*地域経済性分析・初期条件!$I$46</f>
        <v>0</v>
      </c>
      <c r="F487" s="493">
        <f>F481*地域経済性分析・初期条件!$I$46</f>
        <v>0</v>
      </c>
      <c r="G487" s="493">
        <f>G481*地域経済性分析・初期条件!$I$46</f>
        <v>0</v>
      </c>
      <c r="H487" s="493">
        <f>H481*地域経済性分析・初期条件!$I$46</f>
        <v>0</v>
      </c>
      <c r="I487" s="493">
        <f>I481*地域経済性分析・初期条件!$I$46</f>
        <v>0</v>
      </c>
      <c r="J487" s="493">
        <f>J481*地域経済性分析・初期条件!$I$46</f>
        <v>0</v>
      </c>
      <c r="K487" s="493">
        <f>K481*地域経済性分析・初期条件!$I$46</f>
        <v>0</v>
      </c>
      <c r="L487" s="493">
        <f>L481*地域経済性分析・初期条件!$I$46</f>
        <v>0</v>
      </c>
      <c r="M487" s="493">
        <f>M481*地域経済性分析・初期条件!$I$46</f>
        <v>0</v>
      </c>
      <c r="N487" s="493">
        <f>N481*地域経済性分析・初期条件!$I$46</f>
        <v>0</v>
      </c>
      <c r="O487" s="493">
        <f>O481*地域経済性分析・初期条件!$I$46</f>
        <v>0</v>
      </c>
      <c r="P487" s="493">
        <f>P481*地域経済性分析・初期条件!$I$46</f>
        <v>0</v>
      </c>
      <c r="Q487" s="493">
        <f>Q481*地域経済性分析・初期条件!$I$46</f>
        <v>0</v>
      </c>
      <c r="R487" s="493">
        <f>R481*地域経済性分析・初期条件!$I$46</f>
        <v>0</v>
      </c>
      <c r="S487" s="493">
        <f>S481*地域経済性分析・初期条件!$I$46</f>
        <v>0</v>
      </c>
      <c r="T487" s="493">
        <f>T481*地域経済性分析・初期条件!$I$46</f>
        <v>0</v>
      </c>
      <c r="U487" s="493">
        <f>U481*地域経済性分析・初期条件!$I$46</f>
        <v>0</v>
      </c>
      <c r="V487" s="493">
        <f>V481*地域経済性分析・初期条件!$I$46</f>
        <v>0</v>
      </c>
      <c r="W487" s="493">
        <f>W481*地域経済性分析・初期条件!$I$46</f>
        <v>0</v>
      </c>
      <c r="X487" s="493">
        <f>X481*地域経済性分析・初期条件!$I$46</f>
        <v>0</v>
      </c>
      <c r="Y487" s="493">
        <f>Y481*地域経済性分析・初期条件!$I$46</f>
        <v>0</v>
      </c>
      <c r="Z487" s="493">
        <f>Z481*地域経済性分析・初期条件!$I$46</f>
        <v>0</v>
      </c>
      <c r="AA487" s="493">
        <f>AA481*地域経済性分析・初期条件!$I$46</f>
        <v>0</v>
      </c>
      <c r="AB487" s="493">
        <f>AB481*地域経済性分析・初期条件!$I$46</f>
        <v>0</v>
      </c>
      <c r="AC487" s="493">
        <f>AC481*地域経済性分析・初期条件!$I$46</f>
        <v>0</v>
      </c>
      <c r="AD487" s="493">
        <f>AD481*地域経済性分析・初期条件!$I$46</f>
        <v>0</v>
      </c>
      <c r="AE487" s="493">
        <f>AE481*地域経済性分析・初期条件!$I$46</f>
        <v>0</v>
      </c>
      <c r="AF487" s="493">
        <f>AF481*地域経済性分析・初期条件!$I$46</f>
        <v>0</v>
      </c>
      <c r="AG487" s="493">
        <f>AG481*地域経済性分析・初期条件!$I$46</f>
        <v>0</v>
      </c>
      <c r="AH487" s="493">
        <f>AH481*地域経済性分析・初期条件!$I$46</f>
        <v>0</v>
      </c>
      <c r="AI487" s="535">
        <f t="shared" si="516"/>
        <v>0</v>
      </c>
      <c r="AJ487" s="535">
        <f t="shared" si="517"/>
        <v>0</v>
      </c>
      <c r="AK487" s="497">
        <f t="shared" si="518"/>
        <v>0</v>
      </c>
    </row>
    <row r="488" spans="1:37" ht="11.5" x14ac:dyDescent="0.25">
      <c r="A488" s="533" t="str">
        <f>A480&amp;B488</f>
        <v>0都道府県税収（一次）</v>
      </c>
      <c r="B488" s="425" t="s">
        <v>558</v>
      </c>
      <c r="C488" s="448" t="s">
        <v>33</v>
      </c>
      <c r="D488" s="493">
        <f>D481*地域経済性分析・初期条件!$J$46</f>
        <v>0</v>
      </c>
      <c r="E488" s="493">
        <f>E481*地域経済性分析・初期条件!$J$46</f>
        <v>0</v>
      </c>
      <c r="F488" s="493">
        <f>F481*地域経済性分析・初期条件!$J$46</f>
        <v>0</v>
      </c>
      <c r="G488" s="493">
        <f>G481*地域経済性分析・初期条件!$J$46</f>
        <v>0</v>
      </c>
      <c r="H488" s="493">
        <f>H481*地域経済性分析・初期条件!$J$46</f>
        <v>0</v>
      </c>
      <c r="I488" s="493">
        <f>I481*地域経済性分析・初期条件!$J$46</f>
        <v>0</v>
      </c>
      <c r="J488" s="493">
        <f>J481*地域経済性分析・初期条件!$J$46</f>
        <v>0</v>
      </c>
      <c r="K488" s="493">
        <f>K481*地域経済性分析・初期条件!$J$46</f>
        <v>0</v>
      </c>
      <c r="L488" s="493">
        <f>L481*地域経済性分析・初期条件!$J$46</f>
        <v>0</v>
      </c>
      <c r="M488" s="493">
        <f>M481*地域経済性分析・初期条件!$J$46</f>
        <v>0</v>
      </c>
      <c r="N488" s="493">
        <f>N481*地域経済性分析・初期条件!$J$46</f>
        <v>0</v>
      </c>
      <c r="O488" s="493">
        <f>O481*地域経済性分析・初期条件!$J$46</f>
        <v>0</v>
      </c>
      <c r="P488" s="493">
        <f>P481*地域経済性分析・初期条件!$J$46</f>
        <v>0</v>
      </c>
      <c r="Q488" s="493">
        <f>Q481*地域経済性分析・初期条件!$J$46</f>
        <v>0</v>
      </c>
      <c r="R488" s="493">
        <f>R481*地域経済性分析・初期条件!$J$46</f>
        <v>0</v>
      </c>
      <c r="S488" s="493">
        <f>S481*地域経済性分析・初期条件!$J$46</f>
        <v>0</v>
      </c>
      <c r="T488" s="493">
        <f>T481*地域経済性分析・初期条件!$J$46</f>
        <v>0</v>
      </c>
      <c r="U488" s="493">
        <f>U481*地域経済性分析・初期条件!$J$46</f>
        <v>0</v>
      </c>
      <c r="V488" s="493">
        <f>V481*地域経済性分析・初期条件!$J$46</f>
        <v>0</v>
      </c>
      <c r="W488" s="493">
        <f>W481*地域経済性分析・初期条件!$J$46</f>
        <v>0</v>
      </c>
      <c r="X488" s="493">
        <f>X481*地域経済性分析・初期条件!$J$46</f>
        <v>0</v>
      </c>
      <c r="Y488" s="493">
        <f>Y481*地域経済性分析・初期条件!$J$46</f>
        <v>0</v>
      </c>
      <c r="Z488" s="493">
        <f>Z481*地域経済性分析・初期条件!$J$46</f>
        <v>0</v>
      </c>
      <c r="AA488" s="493">
        <f>AA481*地域経済性分析・初期条件!$J$46</f>
        <v>0</v>
      </c>
      <c r="AB488" s="493">
        <f>AB481*地域経済性分析・初期条件!$J$46</f>
        <v>0</v>
      </c>
      <c r="AC488" s="493">
        <f>AC481*地域経済性分析・初期条件!$J$46</f>
        <v>0</v>
      </c>
      <c r="AD488" s="493">
        <f>AD481*地域経済性分析・初期条件!$J$46</f>
        <v>0</v>
      </c>
      <c r="AE488" s="493">
        <f>AE481*地域経済性分析・初期条件!$J$46</f>
        <v>0</v>
      </c>
      <c r="AF488" s="493">
        <f>AF481*地域経済性分析・初期条件!$J$46</f>
        <v>0</v>
      </c>
      <c r="AG488" s="493">
        <f>AG481*地域経済性分析・初期条件!$J$46</f>
        <v>0</v>
      </c>
      <c r="AH488" s="493">
        <f>AH481*地域経済性分析・初期条件!$J$46</f>
        <v>0</v>
      </c>
      <c r="AI488" s="535">
        <f t="shared" si="516"/>
        <v>0</v>
      </c>
      <c r="AJ488" s="535">
        <f t="shared" si="517"/>
        <v>0</v>
      </c>
      <c r="AK488" s="497">
        <f t="shared" si="518"/>
        <v>0</v>
      </c>
    </row>
    <row r="489" spans="1:37" ht="11.5" x14ac:dyDescent="0.25">
      <c r="A489" s="533" t="str">
        <f>A480&amp;B489</f>
        <v>0市町村税収（一次）</v>
      </c>
      <c r="B489" s="425" t="s">
        <v>559</v>
      </c>
      <c r="C489" s="449" t="s">
        <v>33</v>
      </c>
      <c r="D489" s="493">
        <f>D481*地域経済性分析・初期条件!$K$46</f>
        <v>0</v>
      </c>
      <c r="E489" s="493">
        <f>E481*地域経済性分析・初期条件!$K$46</f>
        <v>0</v>
      </c>
      <c r="F489" s="493">
        <f>F481*地域経済性分析・初期条件!$K$46</f>
        <v>0</v>
      </c>
      <c r="G489" s="493">
        <f>G481*地域経済性分析・初期条件!$K$46</f>
        <v>0</v>
      </c>
      <c r="H489" s="493">
        <f>H481*地域経済性分析・初期条件!$K$46</f>
        <v>0</v>
      </c>
      <c r="I489" s="493">
        <f>I481*地域経済性分析・初期条件!$K$46</f>
        <v>0</v>
      </c>
      <c r="J489" s="493">
        <f>J481*地域経済性分析・初期条件!$K$46</f>
        <v>0</v>
      </c>
      <c r="K489" s="493">
        <f>K481*地域経済性分析・初期条件!$K$46</f>
        <v>0</v>
      </c>
      <c r="L489" s="493">
        <f>L481*地域経済性分析・初期条件!$K$46</f>
        <v>0</v>
      </c>
      <c r="M489" s="493">
        <f>M481*地域経済性分析・初期条件!$K$46</f>
        <v>0</v>
      </c>
      <c r="N489" s="493">
        <f>N481*地域経済性分析・初期条件!$K$46</f>
        <v>0</v>
      </c>
      <c r="O489" s="493">
        <f>O481*地域経済性分析・初期条件!$K$46</f>
        <v>0</v>
      </c>
      <c r="P489" s="493">
        <f>P481*地域経済性分析・初期条件!$K$46</f>
        <v>0</v>
      </c>
      <c r="Q489" s="493">
        <f>Q481*地域経済性分析・初期条件!$K$46</f>
        <v>0</v>
      </c>
      <c r="R489" s="493">
        <f>R481*地域経済性分析・初期条件!$K$46</f>
        <v>0</v>
      </c>
      <c r="S489" s="493">
        <f>S481*地域経済性分析・初期条件!$K$46</f>
        <v>0</v>
      </c>
      <c r="T489" s="493">
        <f>T481*地域経済性分析・初期条件!$K$46</f>
        <v>0</v>
      </c>
      <c r="U489" s="493">
        <f>U481*地域経済性分析・初期条件!$K$46</f>
        <v>0</v>
      </c>
      <c r="V489" s="493">
        <f>V481*地域経済性分析・初期条件!$K$46</f>
        <v>0</v>
      </c>
      <c r="W489" s="493">
        <f>W481*地域経済性分析・初期条件!$K$46</f>
        <v>0</v>
      </c>
      <c r="X489" s="493">
        <f>X481*地域経済性分析・初期条件!$K$46</f>
        <v>0</v>
      </c>
      <c r="Y489" s="493">
        <f>Y481*地域経済性分析・初期条件!$K$46</f>
        <v>0</v>
      </c>
      <c r="Z489" s="493">
        <f>Z481*地域経済性分析・初期条件!$K$46</f>
        <v>0</v>
      </c>
      <c r="AA489" s="493">
        <f>AA481*地域経済性分析・初期条件!$K$46</f>
        <v>0</v>
      </c>
      <c r="AB489" s="493">
        <f>AB481*地域経済性分析・初期条件!$K$46</f>
        <v>0</v>
      </c>
      <c r="AC489" s="493">
        <f>AC481*地域経済性分析・初期条件!$K$46</f>
        <v>0</v>
      </c>
      <c r="AD489" s="493">
        <f>AD481*地域経済性分析・初期条件!$K$46</f>
        <v>0</v>
      </c>
      <c r="AE489" s="493">
        <f>AE481*地域経済性分析・初期条件!$K$46</f>
        <v>0</v>
      </c>
      <c r="AF489" s="493">
        <f>AF481*地域経済性分析・初期条件!$K$46</f>
        <v>0</v>
      </c>
      <c r="AG489" s="493">
        <f>AG481*地域経済性分析・初期条件!$K$46</f>
        <v>0</v>
      </c>
      <c r="AH489" s="493">
        <f>AH481*地域経済性分析・初期条件!$K$46</f>
        <v>0</v>
      </c>
      <c r="AI489" s="535">
        <f t="shared" si="516"/>
        <v>0</v>
      </c>
      <c r="AJ489" s="535">
        <f t="shared" si="517"/>
        <v>0</v>
      </c>
      <c r="AK489" s="497">
        <f t="shared" si="518"/>
        <v>0</v>
      </c>
    </row>
    <row r="490" spans="1:37" ht="11.5" x14ac:dyDescent="0.25">
      <c r="A490" s="533" t="str">
        <f>A480&amp;B490</f>
        <v>0従業員の可処分所得（二次以降）</v>
      </c>
      <c r="B490" s="425" t="s">
        <v>561</v>
      </c>
      <c r="C490" s="449" t="s">
        <v>33</v>
      </c>
      <c r="D490" s="493">
        <f>D481*地域経済性分析・初期条件!$L$46</f>
        <v>0</v>
      </c>
      <c r="E490" s="493">
        <f>E481*地域経済性分析・初期条件!$L$46</f>
        <v>0</v>
      </c>
      <c r="F490" s="493">
        <f>F481*地域経済性分析・初期条件!$L$46</f>
        <v>0</v>
      </c>
      <c r="G490" s="493">
        <f>G481*地域経済性分析・初期条件!$L$46</f>
        <v>0</v>
      </c>
      <c r="H490" s="493">
        <f>H481*地域経済性分析・初期条件!$L$46</f>
        <v>0</v>
      </c>
      <c r="I490" s="493">
        <f>I481*地域経済性分析・初期条件!$L$46</f>
        <v>0</v>
      </c>
      <c r="J490" s="493">
        <f>J481*地域経済性分析・初期条件!$L$46</f>
        <v>0</v>
      </c>
      <c r="K490" s="493">
        <f>K481*地域経済性分析・初期条件!$L$46</f>
        <v>0</v>
      </c>
      <c r="L490" s="493">
        <f>L481*地域経済性分析・初期条件!$L$46</f>
        <v>0</v>
      </c>
      <c r="M490" s="493">
        <f>M481*地域経済性分析・初期条件!$L$46</f>
        <v>0</v>
      </c>
      <c r="N490" s="493">
        <f>N481*地域経済性分析・初期条件!$L$46</f>
        <v>0</v>
      </c>
      <c r="O490" s="493">
        <f>O481*地域経済性分析・初期条件!$L$46</f>
        <v>0</v>
      </c>
      <c r="P490" s="493">
        <f>P481*地域経済性分析・初期条件!$L$46</f>
        <v>0</v>
      </c>
      <c r="Q490" s="493">
        <f>Q481*地域経済性分析・初期条件!$L$46</f>
        <v>0</v>
      </c>
      <c r="R490" s="493">
        <f>R481*地域経済性分析・初期条件!$L$46</f>
        <v>0</v>
      </c>
      <c r="S490" s="493">
        <f>S481*地域経済性分析・初期条件!$L$46</f>
        <v>0</v>
      </c>
      <c r="T490" s="493">
        <f>T481*地域経済性分析・初期条件!$L$46</f>
        <v>0</v>
      </c>
      <c r="U490" s="493">
        <f>U481*地域経済性分析・初期条件!$L$46</f>
        <v>0</v>
      </c>
      <c r="V490" s="493">
        <f>V481*地域経済性分析・初期条件!$L$46</f>
        <v>0</v>
      </c>
      <c r="W490" s="493">
        <f>W481*地域経済性分析・初期条件!$L$46</f>
        <v>0</v>
      </c>
      <c r="X490" s="493">
        <f>X481*地域経済性分析・初期条件!$L$46</f>
        <v>0</v>
      </c>
      <c r="Y490" s="493">
        <f>Y481*地域経済性分析・初期条件!$L$46</f>
        <v>0</v>
      </c>
      <c r="Z490" s="493">
        <f>Z481*地域経済性分析・初期条件!$L$46</f>
        <v>0</v>
      </c>
      <c r="AA490" s="493">
        <f>AA481*地域経済性分析・初期条件!$L$46</f>
        <v>0</v>
      </c>
      <c r="AB490" s="493">
        <f>AB481*地域経済性分析・初期条件!$L$46</f>
        <v>0</v>
      </c>
      <c r="AC490" s="493">
        <f>AC481*地域経済性分析・初期条件!$L$46</f>
        <v>0</v>
      </c>
      <c r="AD490" s="493">
        <f>AD481*地域経済性分析・初期条件!$L$46</f>
        <v>0</v>
      </c>
      <c r="AE490" s="493">
        <f>AE481*地域経済性分析・初期条件!$L$46</f>
        <v>0</v>
      </c>
      <c r="AF490" s="493">
        <f>AF481*地域経済性分析・初期条件!$L$46</f>
        <v>0</v>
      </c>
      <c r="AG490" s="493">
        <f>AG481*地域経済性分析・初期条件!$L$46</f>
        <v>0</v>
      </c>
      <c r="AH490" s="493">
        <f>AH481*地域経済性分析・初期条件!$L$46</f>
        <v>0</v>
      </c>
      <c r="AI490" s="535">
        <f>SUM(D490:N490)</f>
        <v>0</v>
      </c>
      <c r="AJ490" s="535">
        <f t="shared" si="517"/>
        <v>0</v>
      </c>
      <c r="AK490" s="497">
        <f t="shared" si="518"/>
        <v>0</v>
      </c>
    </row>
    <row r="491" spans="1:37" ht="11.5" x14ac:dyDescent="0.25">
      <c r="A491" s="533" t="str">
        <f>A480&amp;B491</f>
        <v>0企業の税引後利益（二次以降）</v>
      </c>
      <c r="B491" s="425" t="s">
        <v>562</v>
      </c>
      <c r="C491" s="449" t="s">
        <v>33</v>
      </c>
      <c r="D491" s="493">
        <f>D481*地域経済性分析・初期条件!$M$46</f>
        <v>0</v>
      </c>
      <c r="E491" s="493">
        <f>E481*地域経済性分析・初期条件!$M$46</f>
        <v>0</v>
      </c>
      <c r="F491" s="493">
        <f>F481*地域経済性分析・初期条件!$M$46</f>
        <v>0</v>
      </c>
      <c r="G491" s="493">
        <f>G481*地域経済性分析・初期条件!$M$46</f>
        <v>0</v>
      </c>
      <c r="H491" s="493">
        <f>H481*地域経済性分析・初期条件!$M$46</f>
        <v>0</v>
      </c>
      <c r="I491" s="493">
        <f>I481*地域経済性分析・初期条件!$M$46</f>
        <v>0</v>
      </c>
      <c r="J491" s="493">
        <f>J481*地域経済性分析・初期条件!$M$46</f>
        <v>0</v>
      </c>
      <c r="K491" s="493">
        <f>K481*地域経済性分析・初期条件!$M$46</f>
        <v>0</v>
      </c>
      <c r="L491" s="493">
        <f>L481*地域経済性分析・初期条件!$M$46</f>
        <v>0</v>
      </c>
      <c r="M491" s="493">
        <f>M481*地域経済性分析・初期条件!$M$46</f>
        <v>0</v>
      </c>
      <c r="N491" s="493">
        <f>N481*地域経済性分析・初期条件!$M$46</f>
        <v>0</v>
      </c>
      <c r="O491" s="493">
        <f>O481*地域経済性分析・初期条件!$M$46</f>
        <v>0</v>
      </c>
      <c r="P491" s="493">
        <f>P481*地域経済性分析・初期条件!$M$46</f>
        <v>0</v>
      </c>
      <c r="Q491" s="493">
        <f>Q481*地域経済性分析・初期条件!$M$46</f>
        <v>0</v>
      </c>
      <c r="R491" s="493">
        <f>R481*地域経済性分析・初期条件!$M$46</f>
        <v>0</v>
      </c>
      <c r="S491" s="493">
        <f>S481*地域経済性分析・初期条件!$M$46</f>
        <v>0</v>
      </c>
      <c r="T491" s="493">
        <f>T481*地域経済性分析・初期条件!$M$46</f>
        <v>0</v>
      </c>
      <c r="U491" s="493">
        <f>U481*地域経済性分析・初期条件!$M$46</f>
        <v>0</v>
      </c>
      <c r="V491" s="493">
        <f>V481*地域経済性分析・初期条件!$M$46</f>
        <v>0</v>
      </c>
      <c r="W491" s="493">
        <f>W481*地域経済性分析・初期条件!$M$46</f>
        <v>0</v>
      </c>
      <c r="X491" s="493">
        <f>X481*地域経済性分析・初期条件!$M$46</f>
        <v>0</v>
      </c>
      <c r="Y491" s="493">
        <f>Y481*地域経済性分析・初期条件!$M$46</f>
        <v>0</v>
      </c>
      <c r="Z491" s="493">
        <f>Z481*地域経済性分析・初期条件!$M$46</f>
        <v>0</v>
      </c>
      <c r="AA491" s="493">
        <f>AA481*地域経済性分析・初期条件!$M$46</f>
        <v>0</v>
      </c>
      <c r="AB491" s="493">
        <f>AB481*地域経済性分析・初期条件!$M$46</f>
        <v>0</v>
      </c>
      <c r="AC491" s="493">
        <f>AC481*地域経済性分析・初期条件!$M$46</f>
        <v>0</v>
      </c>
      <c r="AD491" s="493">
        <f>AD481*地域経済性分析・初期条件!$M$46</f>
        <v>0</v>
      </c>
      <c r="AE491" s="493">
        <f>AE481*地域経済性分析・初期条件!$M$46</f>
        <v>0</v>
      </c>
      <c r="AF491" s="493">
        <f>AF481*地域経済性分析・初期条件!$M$46</f>
        <v>0</v>
      </c>
      <c r="AG491" s="493">
        <f>AG481*地域経済性分析・初期条件!$M$46</f>
        <v>0</v>
      </c>
      <c r="AH491" s="493">
        <f>AH481*地域経済性分析・初期条件!$M$46</f>
        <v>0</v>
      </c>
      <c r="AI491" s="535">
        <f>SUM(D491:N491)</f>
        <v>0</v>
      </c>
      <c r="AJ491" s="535">
        <f t="shared" si="517"/>
        <v>0</v>
      </c>
      <c r="AK491" s="497">
        <f t="shared" si="518"/>
        <v>0</v>
      </c>
    </row>
    <row r="492" spans="1:37" ht="11.5" x14ac:dyDescent="0.25">
      <c r="A492" s="533" t="str">
        <f>A480&amp;B492</f>
        <v>0都道府県税収（二次以降）</v>
      </c>
      <c r="B492" s="425" t="s">
        <v>563</v>
      </c>
      <c r="C492" s="449" t="s">
        <v>33</v>
      </c>
      <c r="D492" s="493">
        <f>D481*地域経済性分析・初期条件!$N$46</f>
        <v>0</v>
      </c>
      <c r="E492" s="493">
        <f>E481*地域経済性分析・初期条件!$N$46</f>
        <v>0</v>
      </c>
      <c r="F492" s="493">
        <f>F481*地域経済性分析・初期条件!$N$46</f>
        <v>0</v>
      </c>
      <c r="G492" s="493">
        <f>G481*地域経済性分析・初期条件!$N$46</f>
        <v>0</v>
      </c>
      <c r="H492" s="493">
        <f>H481*地域経済性分析・初期条件!$N$46</f>
        <v>0</v>
      </c>
      <c r="I492" s="493">
        <f>I481*地域経済性分析・初期条件!$N$46</f>
        <v>0</v>
      </c>
      <c r="J492" s="493">
        <f>J481*地域経済性分析・初期条件!$N$46</f>
        <v>0</v>
      </c>
      <c r="K492" s="493">
        <f>K481*地域経済性分析・初期条件!$N$46</f>
        <v>0</v>
      </c>
      <c r="L492" s="493">
        <f>L481*地域経済性分析・初期条件!$N$46</f>
        <v>0</v>
      </c>
      <c r="M492" s="493">
        <f>M481*地域経済性分析・初期条件!$N$46</f>
        <v>0</v>
      </c>
      <c r="N492" s="493">
        <f>N481*地域経済性分析・初期条件!$N$46</f>
        <v>0</v>
      </c>
      <c r="O492" s="493">
        <f>O481*地域経済性分析・初期条件!$N$46</f>
        <v>0</v>
      </c>
      <c r="P492" s="493">
        <f>P481*地域経済性分析・初期条件!$N$46</f>
        <v>0</v>
      </c>
      <c r="Q492" s="493">
        <f>Q481*地域経済性分析・初期条件!$N$46</f>
        <v>0</v>
      </c>
      <c r="R492" s="493">
        <f>R481*地域経済性分析・初期条件!$N$46</f>
        <v>0</v>
      </c>
      <c r="S492" s="493">
        <f>S481*地域経済性分析・初期条件!$N$46</f>
        <v>0</v>
      </c>
      <c r="T492" s="493">
        <f>T481*地域経済性分析・初期条件!$N$46</f>
        <v>0</v>
      </c>
      <c r="U492" s="493">
        <f>U481*地域経済性分析・初期条件!$N$46</f>
        <v>0</v>
      </c>
      <c r="V492" s="493">
        <f>V481*地域経済性分析・初期条件!$N$46</f>
        <v>0</v>
      </c>
      <c r="W492" s="493">
        <f>W481*地域経済性分析・初期条件!$N$46</f>
        <v>0</v>
      </c>
      <c r="X492" s="493">
        <f>X481*地域経済性分析・初期条件!$N$46</f>
        <v>0</v>
      </c>
      <c r="Y492" s="493">
        <f>Y481*地域経済性分析・初期条件!$N$46</f>
        <v>0</v>
      </c>
      <c r="Z492" s="493">
        <f>Z481*地域経済性分析・初期条件!$N$46</f>
        <v>0</v>
      </c>
      <c r="AA492" s="493">
        <f>AA481*地域経済性分析・初期条件!$N$46</f>
        <v>0</v>
      </c>
      <c r="AB492" s="493">
        <f>AB481*地域経済性分析・初期条件!$N$46</f>
        <v>0</v>
      </c>
      <c r="AC492" s="493">
        <f>AC481*地域経済性分析・初期条件!$N$46</f>
        <v>0</v>
      </c>
      <c r="AD492" s="493">
        <f>AD481*地域経済性分析・初期条件!$N$46</f>
        <v>0</v>
      </c>
      <c r="AE492" s="493">
        <f>AE481*地域経済性分析・初期条件!$N$46</f>
        <v>0</v>
      </c>
      <c r="AF492" s="493">
        <f>AF481*地域経済性分析・初期条件!$N$46</f>
        <v>0</v>
      </c>
      <c r="AG492" s="493">
        <f>AG481*地域経済性分析・初期条件!$N$46</f>
        <v>0</v>
      </c>
      <c r="AH492" s="493">
        <f>AH481*地域経済性分析・初期条件!$N$46</f>
        <v>0</v>
      </c>
      <c r="AI492" s="535">
        <f>SUM(D492:N492)</f>
        <v>0</v>
      </c>
      <c r="AJ492" s="535">
        <f t="shared" si="517"/>
        <v>0</v>
      </c>
      <c r="AK492" s="497">
        <f t="shared" si="518"/>
        <v>0</v>
      </c>
    </row>
    <row r="493" spans="1:37" ht="11.5" x14ac:dyDescent="0.25">
      <c r="A493" s="533" t="str">
        <f>A480&amp;B493</f>
        <v>0市町村税収（二次以降）</v>
      </c>
      <c r="B493" s="425" t="s">
        <v>564</v>
      </c>
      <c r="C493" s="449" t="s">
        <v>33</v>
      </c>
      <c r="D493" s="493">
        <f>D481*地域経済性分析・初期条件!$O$46</f>
        <v>0</v>
      </c>
      <c r="E493" s="493">
        <f>E481*地域経済性分析・初期条件!$O$46</f>
        <v>0</v>
      </c>
      <c r="F493" s="493">
        <f>F481*地域経済性分析・初期条件!$O$46</f>
        <v>0</v>
      </c>
      <c r="G493" s="493">
        <f>G481*地域経済性分析・初期条件!$O$46</f>
        <v>0</v>
      </c>
      <c r="H493" s="493">
        <f>H481*地域経済性分析・初期条件!$O$46</f>
        <v>0</v>
      </c>
      <c r="I493" s="493">
        <f>I481*地域経済性分析・初期条件!$O$46</f>
        <v>0</v>
      </c>
      <c r="J493" s="493">
        <f>J481*地域経済性分析・初期条件!$O$46</f>
        <v>0</v>
      </c>
      <c r="K493" s="493">
        <f>K481*地域経済性分析・初期条件!$O$46</f>
        <v>0</v>
      </c>
      <c r="L493" s="493">
        <f>L481*地域経済性分析・初期条件!$O$46</f>
        <v>0</v>
      </c>
      <c r="M493" s="493">
        <f>M481*地域経済性分析・初期条件!$O$46</f>
        <v>0</v>
      </c>
      <c r="N493" s="493">
        <f>N481*地域経済性分析・初期条件!$O$46</f>
        <v>0</v>
      </c>
      <c r="O493" s="493">
        <f>O481*地域経済性分析・初期条件!$O$46</f>
        <v>0</v>
      </c>
      <c r="P493" s="493">
        <f>P481*地域経済性分析・初期条件!$O$46</f>
        <v>0</v>
      </c>
      <c r="Q493" s="493">
        <f>Q481*地域経済性分析・初期条件!$O$46</f>
        <v>0</v>
      </c>
      <c r="R493" s="493">
        <f>R481*地域経済性分析・初期条件!$O$46</f>
        <v>0</v>
      </c>
      <c r="S493" s="493">
        <f>S481*地域経済性分析・初期条件!$O$46</f>
        <v>0</v>
      </c>
      <c r="T493" s="493">
        <f>T481*地域経済性分析・初期条件!$O$46</f>
        <v>0</v>
      </c>
      <c r="U493" s="493">
        <f>U481*地域経済性分析・初期条件!$O$46</f>
        <v>0</v>
      </c>
      <c r="V493" s="493">
        <f>V481*地域経済性分析・初期条件!$O$46</f>
        <v>0</v>
      </c>
      <c r="W493" s="493">
        <f>W481*地域経済性分析・初期条件!$O$46</f>
        <v>0</v>
      </c>
      <c r="X493" s="493">
        <f>X481*地域経済性分析・初期条件!$O$46</f>
        <v>0</v>
      </c>
      <c r="Y493" s="493">
        <f>Y481*地域経済性分析・初期条件!$O$46</f>
        <v>0</v>
      </c>
      <c r="Z493" s="493">
        <f>Z481*地域経済性分析・初期条件!$O$46</f>
        <v>0</v>
      </c>
      <c r="AA493" s="493">
        <f>AA481*地域経済性分析・初期条件!$O$46</f>
        <v>0</v>
      </c>
      <c r="AB493" s="493">
        <f>AB481*地域経済性分析・初期条件!$O$46</f>
        <v>0</v>
      </c>
      <c r="AC493" s="493">
        <f>AC481*地域経済性分析・初期条件!$O$46</f>
        <v>0</v>
      </c>
      <c r="AD493" s="493">
        <f>AD481*地域経済性分析・初期条件!$O$46</f>
        <v>0</v>
      </c>
      <c r="AE493" s="493">
        <f>AE481*地域経済性分析・初期条件!$O$46</f>
        <v>0</v>
      </c>
      <c r="AF493" s="493">
        <f>AF481*地域経済性分析・初期条件!$O$46</f>
        <v>0</v>
      </c>
      <c r="AG493" s="493">
        <f>AG481*地域経済性分析・初期条件!$O$46</f>
        <v>0</v>
      </c>
      <c r="AH493" s="493">
        <f>AH481*地域経済性分析・初期条件!$O$46</f>
        <v>0</v>
      </c>
      <c r="AI493" s="535">
        <f>SUM(D493:N493)</f>
        <v>0</v>
      </c>
      <c r="AJ493" s="535">
        <f t="shared" si="517"/>
        <v>0</v>
      </c>
      <c r="AK493" s="497">
        <f t="shared" si="518"/>
        <v>0</v>
      </c>
    </row>
    <row r="494" spans="1:37" ht="11.5" x14ac:dyDescent="0.25">
      <c r="A494" s="488">
        <f>地域経済性分析・初期条件!$G$47</f>
        <v>0</v>
      </c>
      <c r="C494" s="449"/>
      <c r="D494" s="493"/>
      <c r="E494" s="493"/>
      <c r="F494" s="463"/>
      <c r="G494" s="463"/>
      <c r="H494" s="463"/>
      <c r="I494" s="463"/>
      <c r="J494" s="463"/>
      <c r="K494" s="463"/>
      <c r="L494" s="463"/>
      <c r="M494" s="463"/>
      <c r="N494" s="463"/>
      <c r="O494" s="463"/>
      <c r="P494" s="463"/>
      <c r="Q494" s="463"/>
      <c r="R494" s="463"/>
      <c r="S494" s="463"/>
      <c r="T494" s="463"/>
      <c r="U494" s="463"/>
      <c r="V494" s="463"/>
      <c r="W494" s="463"/>
      <c r="X494" s="463"/>
      <c r="Y494" s="463"/>
      <c r="Z494" s="463"/>
      <c r="AA494" s="463"/>
      <c r="AB494" s="463"/>
      <c r="AC494" s="463"/>
      <c r="AD494" s="463"/>
      <c r="AE494" s="463"/>
      <c r="AF494" s="463"/>
      <c r="AG494" s="463"/>
      <c r="AH494" s="463"/>
      <c r="AI494" s="535"/>
      <c r="AJ494" s="535"/>
      <c r="AK494" s="497"/>
    </row>
    <row r="495" spans="1:37" ht="11.5" x14ac:dyDescent="0.25">
      <c r="A495" s="533" t="str">
        <f>A494&amp;B495</f>
        <v>0売上（税別）</v>
      </c>
      <c r="B495" s="425" t="s">
        <v>1166</v>
      </c>
      <c r="C495" s="448" t="s">
        <v>33</v>
      </c>
      <c r="D495" s="493">
        <f>D465*地域経済性分析・初期条件!$F$47</f>
        <v>0</v>
      </c>
      <c r="E495" s="493">
        <f>E465*地域経済性分析・初期条件!$F$47</f>
        <v>0</v>
      </c>
      <c r="F495" s="493">
        <f>F465*地域経済性分析・初期条件!$F$47</f>
        <v>0</v>
      </c>
      <c r="G495" s="493">
        <f>G465*地域経済性分析・初期条件!$F$47</f>
        <v>0</v>
      </c>
      <c r="H495" s="493">
        <f>H465*地域経済性分析・初期条件!$F$47</f>
        <v>0</v>
      </c>
      <c r="I495" s="493">
        <f>I465*地域経済性分析・初期条件!$F$47</f>
        <v>0</v>
      </c>
      <c r="J495" s="493">
        <f>J465*地域経済性分析・初期条件!$F$47</f>
        <v>0</v>
      </c>
      <c r="K495" s="493">
        <f>K465*地域経済性分析・初期条件!$F$47</f>
        <v>0</v>
      </c>
      <c r="L495" s="493">
        <f>L465*地域経済性分析・初期条件!$F$47</f>
        <v>0</v>
      </c>
      <c r="M495" s="493">
        <f>M465*地域経済性分析・初期条件!$F$47</f>
        <v>0</v>
      </c>
      <c r="N495" s="493">
        <f>N465*地域経済性分析・初期条件!$F$47</f>
        <v>0</v>
      </c>
      <c r="O495" s="493">
        <f>O465*地域経済性分析・初期条件!$F$47</f>
        <v>0</v>
      </c>
      <c r="P495" s="493">
        <f>P465*地域経済性分析・初期条件!$F$47</f>
        <v>0</v>
      </c>
      <c r="Q495" s="493">
        <f>Q465*地域経済性分析・初期条件!$F$47</f>
        <v>0</v>
      </c>
      <c r="R495" s="493">
        <f>R465*地域経済性分析・初期条件!$F$47</f>
        <v>0</v>
      </c>
      <c r="S495" s="493">
        <f>S465*地域経済性分析・初期条件!$F$47</f>
        <v>0</v>
      </c>
      <c r="T495" s="493">
        <f>T465*地域経済性分析・初期条件!$F$47</f>
        <v>0</v>
      </c>
      <c r="U495" s="493">
        <f>U465*地域経済性分析・初期条件!$F$47</f>
        <v>0</v>
      </c>
      <c r="V495" s="493">
        <f>V465*地域経済性分析・初期条件!$F$47</f>
        <v>0</v>
      </c>
      <c r="W495" s="493">
        <f>W465*地域経済性分析・初期条件!$F$47</f>
        <v>0</v>
      </c>
      <c r="X495" s="493">
        <f>X465*地域経済性分析・初期条件!$F$47</f>
        <v>0</v>
      </c>
      <c r="Y495" s="493">
        <f>Y465*地域経済性分析・初期条件!$F$47</f>
        <v>0</v>
      </c>
      <c r="Z495" s="493">
        <f>Z465*地域経済性分析・初期条件!$F$47</f>
        <v>0</v>
      </c>
      <c r="AA495" s="493">
        <f>AA465*地域経済性分析・初期条件!$F$47</f>
        <v>0</v>
      </c>
      <c r="AB495" s="493">
        <f>AB465*地域経済性分析・初期条件!$F$47</f>
        <v>0</v>
      </c>
      <c r="AC495" s="493">
        <f>AC465*地域経済性分析・初期条件!$F$47</f>
        <v>0</v>
      </c>
      <c r="AD495" s="493">
        <f>AD465*地域経済性分析・初期条件!$F$47</f>
        <v>0</v>
      </c>
      <c r="AE495" s="493">
        <f>AE465*地域経済性分析・初期条件!$F$47</f>
        <v>0</v>
      </c>
      <c r="AF495" s="493">
        <f>AF465*地域経済性分析・初期条件!$F$47</f>
        <v>0</v>
      </c>
      <c r="AG495" s="493">
        <f>AG465*地域経済性分析・初期条件!$F$47</f>
        <v>0</v>
      </c>
      <c r="AH495" s="493">
        <f>AH465*地域経済性分析・初期条件!$F$47</f>
        <v>0</v>
      </c>
      <c r="AI495" s="535">
        <f t="shared" ref="AI495" si="519">SUM(D495:N495)</f>
        <v>0</v>
      </c>
      <c r="AJ495" s="535">
        <f>SUM(D495:X495)</f>
        <v>0</v>
      </c>
      <c r="AK495" s="497">
        <f>SUM(D495:AH495)</f>
        <v>0</v>
      </c>
    </row>
    <row r="496" spans="1:37" ht="11.5" x14ac:dyDescent="0.25">
      <c r="A496" s="533" t="str">
        <f>A494&amp;B496</f>
        <v>0消費税（都道府県）</v>
      </c>
      <c r="B496" s="425" t="s">
        <v>270</v>
      </c>
      <c r="C496" s="448" t="s">
        <v>33</v>
      </c>
      <c r="D496" s="493">
        <f>D495*波及効果シート!$D$72</f>
        <v>0</v>
      </c>
      <c r="E496" s="493">
        <f>E495*波及効果シート!$D$72</f>
        <v>0</v>
      </c>
      <c r="F496" s="493">
        <f>F495*波及効果シート!$D$72</f>
        <v>0</v>
      </c>
      <c r="G496" s="493">
        <f>G495*波及効果シート!$D$72</f>
        <v>0</v>
      </c>
      <c r="H496" s="493">
        <f>H495*波及効果シート!$D$72</f>
        <v>0</v>
      </c>
      <c r="I496" s="493">
        <f>I495*波及効果シート!$D$72</f>
        <v>0</v>
      </c>
      <c r="J496" s="493">
        <f>J495*波及効果シート!$D$72</f>
        <v>0</v>
      </c>
      <c r="K496" s="493">
        <f>K495*波及効果シート!$D$72</f>
        <v>0</v>
      </c>
      <c r="L496" s="493">
        <f>L495*波及効果シート!$D$72</f>
        <v>0</v>
      </c>
      <c r="M496" s="493">
        <f>M495*波及効果シート!$D$72</f>
        <v>0</v>
      </c>
      <c r="N496" s="493">
        <f>N495*波及効果シート!$D$72</f>
        <v>0</v>
      </c>
      <c r="O496" s="493">
        <f>O495*波及効果シート!$D$72</f>
        <v>0</v>
      </c>
      <c r="P496" s="493">
        <f>P495*波及効果シート!$D$72</f>
        <v>0</v>
      </c>
      <c r="Q496" s="493">
        <f>Q495*波及効果シート!$D$72</f>
        <v>0</v>
      </c>
      <c r="R496" s="493">
        <f>R495*波及効果シート!$D$72</f>
        <v>0</v>
      </c>
      <c r="S496" s="493">
        <f>S495*波及効果シート!$D$72</f>
        <v>0</v>
      </c>
      <c r="T496" s="493">
        <f>T495*波及効果シート!$D$72</f>
        <v>0</v>
      </c>
      <c r="U496" s="493">
        <f>U495*波及効果シート!$D$72</f>
        <v>0</v>
      </c>
      <c r="V496" s="493">
        <f>V495*波及効果シート!$D$72</f>
        <v>0</v>
      </c>
      <c r="W496" s="493">
        <f>W495*波及効果シート!$D$72</f>
        <v>0</v>
      </c>
      <c r="X496" s="493">
        <f>X495*波及効果シート!$D$72</f>
        <v>0</v>
      </c>
      <c r="Y496" s="493">
        <f>Y495*波及効果シート!$D$72</f>
        <v>0</v>
      </c>
      <c r="Z496" s="493">
        <f>Z495*波及効果シート!$D$72</f>
        <v>0</v>
      </c>
      <c r="AA496" s="493">
        <f>AA495*波及効果シート!$D$72</f>
        <v>0</v>
      </c>
      <c r="AB496" s="493">
        <f>AB495*波及効果シート!$D$72</f>
        <v>0</v>
      </c>
      <c r="AC496" s="493">
        <f>AC495*波及効果シート!$D$72</f>
        <v>0</v>
      </c>
      <c r="AD496" s="493">
        <f>AD495*波及効果シート!$D$72</f>
        <v>0</v>
      </c>
      <c r="AE496" s="493">
        <f>AE495*波及効果シート!$D$72</f>
        <v>0</v>
      </c>
      <c r="AF496" s="493">
        <f>AF495*波及効果シート!$D$72</f>
        <v>0</v>
      </c>
      <c r="AG496" s="493">
        <f>AG495*波及効果シート!$D$72</f>
        <v>0</v>
      </c>
      <c r="AH496" s="493">
        <f>AH495*波及効果シート!$D$72</f>
        <v>0</v>
      </c>
      <c r="AI496" s="535">
        <f t="shared" ref="AI496:AI497" si="520">SUM(D496:N496)</f>
        <v>0</v>
      </c>
      <c r="AJ496" s="535">
        <f t="shared" ref="AJ496:AJ497" si="521">SUM(D496:X496)</f>
        <v>0</v>
      </c>
      <c r="AK496" s="497">
        <f t="shared" ref="AK496:AK497" si="522">SUM(D496:AH496)</f>
        <v>0</v>
      </c>
    </row>
    <row r="497" spans="1:37" ht="11.5" x14ac:dyDescent="0.25">
      <c r="A497" s="533" t="str">
        <f>A494&amp;B497</f>
        <v>0消費税（市町村）</v>
      </c>
      <c r="B497" s="425" t="s">
        <v>1156</v>
      </c>
      <c r="C497" s="449" t="s">
        <v>33</v>
      </c>
      <c r="D497" s="493">
        <f>D495*波及効果シート!$D$74</f>
        <v>0</v>
      </c>
      <c r="E497" s="493">
        <f>E495*波及効果シート!$D$74</f>
        <v>0</v>
      </c>
      <c r="F497" s="493">
        <f>F495*波及効果シート!$D$74</f>
        <v>0</v>
      </c>
      <c r="G497" s="493">
        <f>G495*波及効果シート!$D$74</f>
        <v>0</v>
      </c>
      <c r="H497" s="493">
        <f>H495*波及効果シート!$D$74</f>
        <v>0</v>
      </c>
      <c r="I497" s="493">
        <f>I495*波及効果シート!$D$74</f>
        <v>0</v>
      </c>
      <c r="J497" s="493">
        <f>J495*波及効果シート!$D$74</f>
        <v>0</v>
      </c>
      <c r="K497" s="493">
        <f>K495*波及効果シート!$D$74</f>
        <v>0</v>
      </c>
      <c r="L497" s="493">
        <f>L495*波及効果シート!$D$74</f>
        <v>0</v>
      </c>
      <c r="M497" s="493">
        <f>M495*波及効果シート!$D$74</f>
        <v>0</v>
      </c>
      <c r="N497" s="493">
        <f>N495*波及効果シート!$D$74</f>
        <v>0</v>
      </c>
      <c r="O497" s="493">
        <f>O495*波及効果シート!$D$74</f>
        <v>0</v>
      </c>
      <c r="P497" s="493">
        <f>P495*波及効果シート!$D$74</f>
        <v>0</v>
      </c>
      <c r="Q497" s="493">
        <f>Q495*波及効果シート!$D$74</f>
        <v>0</v>
      </c>
      <c r="R497" s="493">
        <f>R495*波及効果シート!$D$74</f>
        <v>0</v>
      </c>
      <c r="S497" s="493">
        <f>S495*波及効果シート!$D$74</f>
        <v>0</v>
      </c>
      <c r="T497" s="493">
        <f>T495*波及効果シート!$D$74</f>
        <v>0</v>
      </c>
      <c r="U497" s="493">
        <f>U495*波及効果シート!$D$74</f>
        <v>0</v>
      </c>
      <c r="V497" s="493">
        <f>V495*波及効果シート!$D$74</f>
        <v>0</v>
      </c>
      <c r="W497" s="493">
        <f>W495*波及効果シート!$D$74</f>
        <v>0</v>
      </c>
      <c r="X497" s="493">
        <f>X495*波及効果シート!$D$74</f>
        <v>0</v>
      </c>
      <c r="Y497" s="493">
        <f>Y495*波及効果シート!$D$74</f>
        <v>0</v>
      </c>
      <c r="Z497" s="493">
        <f>Z495*波及効果シート!$D$74</f>
        <v>0</v>
      </c>
      <c r="AA497" s="493">
        <f>AA495*波及効果シート!$D$74</f>
        <v>0</v>
      </c>
      <c r="AB497" s="493">
        <f>AB495*波及効果シート!$D$74</f>
        <v>0</v>
      </c>
      <c r="AC497" s="493">
        <f>AC495*波及効果シート!$D$74</f>
        <v>0</v>
      </c>
      <c r="AD497" s="493">
        <f>AD495*波及効果シート!$D$74</f>
        <v>0</v>
      </c>
      <c r="AE497" s="493">
        <f>AE495*波及効果シート!$D$74</f>
        <v>0</v>
      </c>
      <c r="AF497" s="493">
        <f>AF495*波及効果シート!$D$74</f>
        <v>0</v>
      </c>
      <c r="AG497" s="493">
        <f>AG495*波及効果シート!$D$74</f>
        <v>0</v>
      </c>
      <c r="AH497" s="493">
        <f>AH495*波及効果シート!$D$74</f>
        <v>0</v>
      </c>
      <c r="AI497" s="535">
        <f t="shared" si="520"/>
        <v>0</v>
      </c>
      <c r="AJ497" s="535">
        <f t="shared" si="521"/>
        <v>0</v>
      </c>
      <c r="AK497" s="497">
        <f t="shared" si="522"/>
        <v>0</v>
      </c>
    </row>
    <row r="498" spans="1:37" ht="11.5" x14ac:dyDescent="0.25">
      <c r="A498" s="533" t="str">
        <f>A494&amp;B498</f>
        <v>0所得税（国税）</v>
      </c>
      <c r="B498" s="425" t="s">
        <v>577</v>
      </c>
      <c r="C498" s="449" t="s">
        <v>33</v>
      </c>
      <c r="D498" s="493">
        <f>D495*地域経済性分析・初期条件!$P$47</f>
        <v>0</v>
      </c>
      <c r="E498" s="493">
        <f>E495*地域経済性分析・初期条件!$P$47</f>
        <v>0</v>
      </c>
      <c r="F498" s="493">
        <f>F495*地域経済性分析・初期条件!$P$47</f>
        <v>0</v>
      </c>
      <c r="G498" s="493">
        <f>G495*地域経済性分析・初期条件!$P$47</f>
        <v>0</v>
      </c>
      <c r="H498" s="493">
        <f>H495*地域経済性分析・初期条件!$P$47</f>
        <v>0</v>
      </c>
      <c r="I498" s="493">
        <f>I495*地域経済性分析・初期条件!$P$47</f>
        <v>0</v>
      </c>
      <c r="J498" s="493">
        <f>J495*地域経済性分析・初期条件!$P$47</f>
        <v>0</v>
      </c>
      <c r="K498" s="493">
        <f>K495*地域経済性分析・初期条件!$P$47</f>
        <v>0</v>
      </c>
      <c r="L498" s="493">
        <f>L495*地域経済性分析・初期条件!$P$47</f>
        <v>0</v>
      </c>
      <c r="M498" s="493">
        <f>M495*地域経済性分析・初期条件!$P$47</f>
        <v>0</v>
      </c>
      <c r="N498" s="493">
        <f>N495*地域経済性分析・初期条件!$P$47</f>
        <v>0</v>
      </c>
      <c r="O498" s="493">
        <f>O495*地域経済性分析・初期条件!$P$47</f>
        <v>0</v>
      </c>
      <c r="P498" s="493">
        <f>P495*地域経済性分析・初期条件!$P$47</f>
        <v>0</v>
      </c>
      <c r="Q498" s="493">
        <f>Q495*地域経済性分析・初期条件!$P$47</f>
        <v>0</v>
      </c>
      <c r="R498" s="493">
        <f>R495*地域経済性分析・初期条件!$P$47</f>
        <v>0</v>
      </c>
      <c r="S498" s="493">
        <f>S495*地域経済性分析・初期条件!$P$47</f>
        <v>0</v>
      </c>
      <c r="T498" s="493">
        <f>T495*地域経済性分析・初期条件!$P$47</f>
        <v>0</v>
      </c>
      <c r="U498" s="493">
        <f>U495*地域経済性分析・初期条件!$P$47</f>
        <v>0</v>
      </c>
      <c r="V498" s="493">
        <f>V495*地域経済性分析・初期条件!$P$47</f>
        <v>0</v>
      </c>
      <c r="W498" s="493">
        <f>W495*地域経済性分析・初期条件!$P$47</f>
        <v>0</v>
      </c>
      <c r="X498" s="493">
        <f>X495*地域経済性分析・初期条件!$P$47</f>
        <v>0</v>
      </c>
      <c r="Y498" s="493">
        <f>Y495*地域経済性分析・初期条件!$P$47</f>
        <v>0</v>
      </c>
      <c r="Z498" s="493">
        <f>Z495*地域経済性分析・初期条件!$P$47</f>
        <v>0</v>
      </c>
      <c r="AA498" s="493">
        <f>AA495*地域経済性分析・初期条件!$P$47</f>
        <v>0</v>
      </c>
      <c r="AB498" s="493">
        <f>AB495*地域経済性分析・初期条件!$P$47</f>
        <v>0</v>
      </c>
      <c r="AC498" s="493">
        <f>AC495*地域経済性分析・初期条件!$P$47</f>
        <v>0</v>
      </c>
      <c r="AD498" s="493">
        <f>AD495*地域経済性分析・初期条件!$P$47</f>
        <v>0</v>
      </c>
      <c r="AE498" s="493">
        <f>AE495*地域経済性分析・初期条件!$P$47</f>
        <v>0</v>
      </c>
      <c r="AF498" s="493">
        <f>AF495*地域経済性分析・初期条件!$P$47</f>
        <v>0</v>
      </c>
      <c r="AG498" s="493">
        <f>AG495*地域経済性分析・初期条件!$P$47</f>
        <v>0</v>
      </c>
      <c r="AH498" s="493">
        <f>AH495*地域経済性分析・初期条件!$P$47</f>
        <v>0</v>
      </c>
      <c r="AI498" s="535">
        <f t="shared" ref="AI498:AI503" si="523">SUM(D498:N498)</f>
        <v>0</v>
      </c>
      <c r="AJ498" s="535">
        <f>SUM(D498:X498)</f>
        <v>0</v>
      </c>
      <c r="AK498" s="497">
        <f>SUM(D498:AH498)</f>
        <v>0</v>
      </c>
    </row>
    <row r="499" spans="1:37" ht="11.5" x14ac:dyDescent="0.25">
      <c r="A499" s="533" t="str">
        <f>A494&amp;B499</f>
        <v>0法人税（国税）</v>
      </c>
      <c r="B499" s="425" t="s">
        <v>576</v>
      </c>
      <c r="C499" s="449" t="s">
        <v>33</v>
      </c>
      <c r="D499" s="493">
        <f>D495*地域経済性分析・初期条件!$Q$47</f>
        <v>0</v>
      </c>
      <c r="E499" s="493">
        <f>E495*地域経済性分析・初期条件!$Q$47</f>
        <v>0</v>
      </c>
      <c r="F499" s="493">
        <f>F495*地域経済性分析・初期条件!$Q$47</f>
        <v>0</v>
      </c>
      <c r="G499" s="493">
        <f>G495*地域経済性分析・初期条件!$Q$47</f>
        <v>0</v>
      </c>
      <c r="H499" s="493">
        <f>H495*地域経済性分析・初期条件!$Q$47</f>
        <v>0</v>
      </c>
      <c r="I499" s="493">
        <f>I495*地域経済性分析・初期条件!$Q$47</f>
        <v>0</v>
      </c>
      <c r="J499" s="493">
        <f>J495*地域経済性分析・初期条件!$Q$47</f>
        <v>0</v>
      </c>
      <c r="K499" s="493">
        <f>K495*地域経済性分析・初期条件!$Q$47</f>
        <v>0</v>
      </c>
      <c r="L499" s="493">
        <f>L495*地域経済性分析・初期条件!$Q$47</f>
        <v>0</v>
      </c>
      <c r="M499" s="493">
        <f>M495*地域経済性分析・初期条件!$Q$47</f>
        <v>0</v>
      </c>
      <c r="N499" s="493">
        <f>N495*地域経済性分析・初期条件!$Q$47</f>
        <v>0</v>
      </c>
      <c r="O499" s="493">
        <f>O495*地域経済性分析・初期条件!$Q$47</f>
        <v>0</v>
      </c>
      <c r="P499" s="493">
        <f>P495*地域経済性分析・初期条件!$Q$47</f>
        <v>0</v>
      </c>
      <c r="Q499" s="493">
        <f>Q495*地域経済性分析・初期条件!$Q$47</f>
        <v>0</v>
      </c>
      <c r="R499" s="493">
        <f>R495*地域経済性分析・初期条件!$Q$47</f>
        <v>0</v>
      </c>
      <c r="S499" s="493">
        <f>S495*地域経済性分析・初期条件!$Q$47</f>
        <v>0</v>
      </c>
      <c r="T499" s="493">
        <f>T495*地域経済性分析・初期条件!$Q$47</f>
        <v>0</v>
      </c>
      <c r="U499" s="493">
        <f>U495*地域経済性分析・初期条件!$Q$47</f>
        <v>0</v>
      </c>
      <c r="V499" s="493">
        <f>V495*地域経済性分析・初期条件!$Q$47</f>
        <v>0</v>
      </c>
      <c r="W499" s="493">
        <f>W495*地域経済性分析・初期条件!$Q$47</f>
        <v>0</v>
      </c>
      <c r="X499" s="493">
        <f>X495*地域経済性分析・初期条件!$Q$47</f>
        <v>0</v>
      </c>
      <c r="Y499" s="493">
        <f>Y495*地域経済性分析・初期条件!$Q$47</f>
        <v>0</v>
      </c>
      <c r="Z499" s="493">
        <f>Z495*地域経済性分析・初期条件!$Q$47</f>
        <v>0</v>
      </c>
      <c r="AA499" s="493">
        <f>AA495*地域経済性分析・初期条件!$Q$47</f>
        <v>0</v>
      </c>
      <c r="AB499" s="493">
        <f>AB495*地域経済性分析・初期条件!$Q$47</f>
        <v>0</v>
      </c>
      <c r="AC499" s="493">
        <f>AC495*地域経済性分析・初期条件!$Q$47</f>
        <v>0</v>
      </c>
      <c r="AD499" s="493">
        <f>AD495*地域経済性分析・初期条件!$Q$47</f>
        <v>0</v>
      </c>
      <c r="AE499" s="493">
        <f>AE495*地域経済性分析・初期条件!$Q$47</f>
        <v>0</v>
      </c>
      <c r="AF499" s="493">
        <f>AF495*地域経済性分析・初期条件!$Q$47</f>
        <v>0</v>
      </c>
      <c r="AG499" s="493">
        <f>AG495*地域経済性分析・初期条件!$Q$47</f>
        <v>0</v>
      </c>
      <c r="AH499" s="493">
        <f>AH495*地域経済性分析・初期条件!$Q$47</f>
        <v>0</v>
      </c>
      <c r="AI499" s="535">
        <f t="shared" si="523"/>
        <v>0</v>
      </c>
      <c r="AJ499" s="535">
        <f>SUM(D499:X499)</f>
        <v>0</v>
      </c>
      <c r="AK499" s="497">
        <f>SUM(D499:AH499)</f>
        <v>0</v>
      </c>
    </row>
    <row r="500" spans="1:37" ht="11.5" x14ac:dyDescent="0.25">
      <c r="A500" s="533" t="str">
        <f>A494&amp;B500</f>
        <v>0従業員の可処分所得（一次）</v>
      </c>
      <c r="B500" s="425" t="s">
        <v>556</v>
      </c>
      <c r="C500" s="448" t="s">
        <v>33</v>
      </c>
      <c r="D500" s="493">
        <f>D495*地域経済性分析・初期条件!$H$47</f>
        <v>0</v>
      </c>
      <c r="E500" s="493">
        <f>E495*地域経済性分析・初期条件!$H$47</f>
        <v>0</v>
      </c>
      <c r="F500" s="463">
        <f>F495*地域経済性分析・初期条件!$H$47</f>
        <v>0</v>
      </c>
      <c r="G500" s="463">
        <f>G495*地域経済性分析・初期条件!$H$47</f>
        <v>0</v>
      </c>
      <c r="H500" s="463">
        <f>H495*地域経済性分析・初期条件!$H$47</f>
        <v>0</v>
      </c>
      <c r="I500" s="463">
        <f>I495*地域経済性分析・初期条件!$H$47</f>
        <v>0</v>
      </c>
      <c r="J500" s="463">
        <f>J495*地域経済性分析・初期条件!$H$47</f>
        <v>0</v>
      </c>
      <c r="K500" s="463">
        <f>K495*地域経済性分析・初期条件!$H$47</f>
        <v>0</v>
      </c>
      <c r="L500" s="463">
        <f>L495*地域経済性分析・初期条件!$H$47</f>
        <v>0</v>
      </c>
      <c r="M500" s="463">
        <f>M495*地域経済性分析・初期条件!$H$47</f>
        <v>0</v>
      </c>
      <c r="N500" s="463">
        <f>N495*地域経済性分析・初期条件!$H$47</f>
        <v>0</v>
      </c>
      <c r="O500" s="463">
        <f>O495*地域経済性分析・初期条件!$H$47</f>
        <v>0</v>
      </c>
      <c r="P500" s="463">
        <f>P495*地域経済性分析・初期条件!$H$47</f>
        <v>0</v>
      </c>
      <c r="Q500" s="463">
        <f>Q495*地域経済性分析・初期条件!$H$47</f>
        <v>0</v>
      </c>
      <c r="R500" s="463">
        <f>R495*地域経済性分析・初期条件!$H$47</f>
        <v>0</v>
      </c>
      <c r="S500" s="463">
        <f>S495*地域経済性分析・初期条件!$H$47</f>
        <v>0</v>
      </c>
      <c r="T500" s="463">
        <f>T495*地域経済性分析・初期条件!$H$47</f>
        <v>0</v>
      </c>
      <c r="U500" s="463">
        <f>U495*地域経済性分析・初期条件!$H$47</f>
        <v>0</v>
      </c>
      <c r="V500" s="463">
        <f>V495*地域経済性分析・初期条件!$H$47</f>
        <v>0</v>
      </c>
      <c r="W500" s="463">
        <f>W495*地域経済性分析・初期条件!$H$47</f>
        <v>0</v>
      </c>
      <c r="X500" s="463">
        <f>X495*地域経済性分析・初期条件!$H$47</f>
        <v>0</v>
      </c>
      <c r="Y500" s="463">
        <f>Y495*地域経済性分析・初期条件!$H$47</f>
        <v>0</v>
      </c>
      <c r="Z500" s="463">
        <f>Z495*地域経済性分析・初期条件!$H$47</f>
        <v>0</v>
      </c>
      <c r="AA500" s="463">
        <f>AA495*地域経済性分析・初期条件!$H$47</f>
        <v>0</v>
      </c>
      <c r="AB500" s="463">
        <f>AB495*地域経済性分析・初期条件!$H$47</f>
        <v>0</v>
      </c>
      <c r="AC500" s="463">
        <f>AC495*地域経済性分析・初期条件!$H$47</f>
        <v>0</v>
      </c>
      <c r="AD500" s="463">
        <f>AD495*地域経済性分析・初期条件!$H$47</f>
        <v>0</v>
      </c>
      <c r="AE500" s="463">
        <f>AE495*地域経済性分析・初期条件!$H$47</f>
        <v>0</v>
      </c>
      <c r="AF500" s="463">
        <f>AF495*地域経済性分析・初期条件!$H$47</f>
        <v>0</v>
      </c>
      <c r="AG500" s="463">
        <f>AG495*地域経済性分析・初期条件!$H$47</f>
        <v>0</v>
      </c>
      <c r="AH500" s="463">
        <f>AH495*地域経済性分析・初期条件!$H$47</f>
        <v>0</v>
      </c>
      <c r="AI500" s="535">
        <f t="shared" si="523"/>
        <v>0</v>
      </c>
      <c r="AJ500" s="535">
        <f t="shared" ref="AJ500:AJ507" si="524">SUM(D500:X500)</f>
        <v>0</v>
      </c>
      <c r="AK500" s="497">
        <f t="shared" ref="AK500:AK507" si="525">SUM(D500:AH500)</f>
        <v>0</v>
      </c>
    </row>
    <row r="501" spans="1:37" ht="11.5" x14ac:dyDescent="0.25">
      <c r="A501" s="533" t="str">
        <f>A494&amp;B501</f>
        <v>0企業の税引後利益（一次）</v>
      </c>
      <c r="B501" s="425" t="s">
        <v>557</v>
      </c>
      <c r="C501" s="448" t="s">
        <v>33</v>
      </c>
      <c r="D501" s="493">
        <f>D495*地域経済性分析・初期条件!$I$47</f>
        <v>0</v>
      </c>
      <c r="E501" s="493">
        <f>E495*地域経済性分析・初期条件!$I$47</f>
        <v>0</v>
      </c>
      <c r="F501" s="463">
        <f>F495*地域経済性分析・初期条件!$I$47</f>
        <v>0</v>
      </c>
      <c r="G501" s="463">
        <f>G495*地域経済性分析・初期条件!$I$47</f>
        <v>0</v>
      </c>
      <c r="H501" s="463">
        <f>H495*地域経済性分析・初期条件!$I$47</f>
        <v>0</v>
      </c>
      <c r="I501" s="463">
        <f>I495*地域経済性分析・初期条件!$I$47</f>
        <v>0</v>
      </c>
      <c r="J501" s="463">
        <f>J495*地域経済性分析・初期条件!$I$47</f>
        <v>0</v>
      </c>
      <c r="K501" s="463">
        <f>K495*地域経済性分析・初期条件!$I$47</f>
        <v>0</v>
      </c>
      <c r="L501" s="463">
        <f>L495*地域経済性分析・初期条件!$I$47</f>
        <v>0</v>
      </c>
      <c r="M501" s="463">
        <f>M495*地域経済性分析・初期条件!$I$47</f>
        <v>0</v>
      </c>
      <c r="N501" s="463">
        <f>N495*地域経済性分析・初期条件!$I$47</f>
        <v>0</v>
      </c>
      <c r="O501" s="463">
        <f>O495*地域経済性分析・初期条件!$I$47</f>
        <v>0</v>
      </c>
      <c r="P501" s="463">
        <f>P495*地域経済性分析・初期条件!$I$47</f>
        <v>0</v>
      </c>
      <c r="Q501" s="463">
        <f>Q495*地域経済性分析・初期条件!$I$47</f>
        <v>0</v>
      </c>
      <c r="R501" s="463">
        <f>R495*地域経済性分析・初期条件!$I$47</f>
        <v>0</v>
      </c>
      <c r="S501" s="463">
        <f>S495*地域経済性分析・初期条件!$I$47</f>
        <v>0</v>
      </c>
      <c r="T501" s="463">
        <f>T495*地域経済性分析・初期条件!$I$47</f>
        <v>0</v>
      </c>
      <c r="U501" s="463">
        <f>U495*地域経済性分析・初期条件!$I$47</f>
        <v>0</v>
      </c>
      <c r="V501" s="463">
        <f>V495*地域経済性分析・初期条件!$I$47</f>
        <v>0</v>
      </c>
      <c r="W501" s="463">
        <f>W495*地域経済性分析・初期条件!$I$47</f>
        <v>0</v>
      </c>
      <c r="X501" s="463">
        <f>X495*地域経済性分析・初期条件!$I$47</f>
        <v>0</v>
      </c>
      <c r="Y501" s="463">
        <f>Y495*地域経済性分析・初期条件!$I$47</f>
        <v>0</v>
      </c>
      <c r="Z501" s="463">
        <f>Z495*地域経済性分析・初期条件!$I$47</f>
        <v>0</v>
      </c>
      <c r="AA501" s="463">
        <f>AA495*地域経済性分析・初期条件!$I$47</f>
        <v>0</v>
      </c>
      <c r="AB501" s="463">
        <f>AB495*地域経済性分析・初期条件!$I$47</f>
        <v>0</v>
      </c>
      <c r="AC501" s="463">
        <f>AC495*地域経済性分析・初期条件!$I$47</f>
        <v>0</v>
      </c>
      <c r="AD501" s="463">
        <f>AD495*地域経済性分析・初期条件!$I$47</f>
        <v>0</v>
      </c>
      <c r="AE501" s="463">
        <f>AE495*地域経済性分析・初期条件!$I$47</f>
        <v>0</v>
      </c>
      <c r="AF501" s="463">
        <f>AF495*地域経済性分析・初期条件!$I$47</f>
        <v>0</v>
      </c>
      <c r="AG501" s="463">
        <f>AG495*地域経済性分析・初期条件!$I$47</f>
        <v>0</v>
      </c>
      <c r="AH501" s="463">
        <f>AH495*地域経済性分析・初期条件!$I$47</f>
        <v>0</v>
      </c>
      <c r="AI501" s="535">
        <f t="shared" si="523"/>
        <v>0</v>
      </c>
      <c r="AJ501" s="535">
        <f t="shared" si="524"/>
        <v>0</v>
      </c>
      <c r="AK501" s="497">
        <f t="shared" si="525"/>
        <v>0</v>
      </c>
    </row>
    <row r="502" spans="1:37" ht="11.5" x14ac:dyDescent="0.25">
      <c r="A502" s="533" t="str">
        <f>A494&amp;B502</f>
        <v>0都道府県税収（一次）</v>
      </c>
      <c r="B502" s="425" t="s">
        <v>558</v>
      </c>
      <c r="C502" s="448" t="s">
        <v>33</v>
      </c>
      <c r="D502" s="493">
        <f>D495*地域経済性分析・初期条件!$J$47</f>
        <v>0</v>
      </c>
      <c r="E502" s="493">
        <f>E495*地域経済性分析・初期条件!$J$47</f>
        <v>0</v>
      </c>
      <c r="F502" s="463">
        <f>F495*地域経済性分析・初期条件!$J$47</f>
        <v>0</v>
      </c>
      <c r="G502" s="463">
        <f>G495*地域経済性分析・初期条件!$J$47</f>
        <v>0</v>
      </c>
      <c r="H502" s="463">
        <f>H495*地域経済性分析・初期条件!$J$47</f>
        <v>0</v>
      </c>
      <c r="I502" s="463">
        <f>I495*地域経済性分析・初期条件!$J$47</f>
        <v>0</v>
      </c>
      <c r="J502" s="463">
        <f>J495*地域経済性分析・初期条件!$J$47</f>
        <v>0</v>
      </c>
      <c r="K502" s="463">
        <f>K495*地域経済性分析・初期条件!$J$47</f>
        <v>0</v>
      </c>
      <c r="L502" s="463">
        <f>L495*地域経済性分析・初期条件!$J$47</f>
        <v>0</v>
      </c>
      <c r="M502" s="463">
        <f>M495*地域経済性分析・初期条件!$J$47</f>
        <v>0</v>
      </c>
      <c r="N502" s="463">
        <f>N495*地域経済性分析・初期条件!$J$47</f>
        <v>0</v>
      </c>
      <c r="O502" s="463">
        <f>O495*地域経済性分析・初期条件!$J$47</f>
        <v>0</v>
      </c>
      <c r="P502" s="463">
        <f>P495*地域経済性分析・初期条件!$J$47</f>
        <v>0</v>
      </c>
      <c r="Q502" s="463">
        <f>Q495*地域経済性分析・初期条件!$J$47</f>
        <v>0</v>
      </c>
      <c r="R502" s="463">
        <f>R495*地域経済性分析・初期条件!$J$47</f>
        <v>0</v>
      </c>
      <c r="S502" s="463">
        <f>S495*地域経済性分析・初期条件!$J$47</f>
        <v>0</v>
      </c>
      <c r="T502" s="463">
        <f>T495*地域経済性分析・初期条件!$J$47</f>
        <v>0</v>
      </c>
      <c r="U502" s="463">
        <f>U495*地域経済性分析・初期条件!$J$47</f>
        <v>0</v>
      </c>
      <c r="V502" s="463">
        <f>V495*地域経済性分析・初期条件!$J$47</f>
        <v>0</v>
      </c>
      <c r="W502" s="463">
        <f>W495*地域経済性分析・初期条件!$J$47</f>
        <v>0</v>
      </c>
      <c r="X502" s="463">
        <f>X495*地域経済性分析・初期条件!$J$47</f>
        <v>0</v>
      </c>
      <c r="Y502" s="463">
        <f>Y495*地域経済性分析・初期条件!$J$47</f>
        <v>0</v>
      </c>
      <c r="Z502" s="463">
        <f>Z495*地域経済性分析・初期条件!$J$47</f>
        <v>0</v>
      </c>
      <c r="AA502" s="463">
        <f>AA495*地域経済性分析・初期条件!$J$47</f>
        <v>0</v>
      </c>
      <c r="AB502" s="463">
        <f>AB495*地域経済性分析・初期条件!$J$47</f>
        <v>0</v>
      </c>
      <c r="AC502" s="463">
        <f>AC495*地域経済性分析・初期条件!$J$47</f>
        <v>0</v>
      </c>
      <c r="AD502" s="463">
        <f>AD495*地域経済性分析・初期条件!$J$47</f>
        <v>0</v>
      </c>
      <c r="AE502" s="463">
        <f>AE495*地域経済性分析・初期条件!$J$47</f>
        <v>0</v>
      </c>
      <c r="AF502" s="463">
        <f>AF495*地域経済性分析・初期条件!$J$47</f>
        <v>0</v>
      </c>
      <c r="AG502" s="463">
        <f>AG495*地域経済性分析・初期条件!$J$47</f>
        <v>0</v>
      </c>
      <c r="AH502" s="463">
        <f>AH495*地域経済性分析・初期条件!$J$47</f>
        <v>0</v>
      </c>
      <c r="AI502" s="535">
        <f t="shared" si="523"/>
        <v>0</v>
      </c>
      <c r="AJ502" s="535">
        <f t="shared" si="524"/>
        <v>0</v>
      </c>
      <c r="AK502" s="497">
        <f t="shared" si="525"/>
        <v>0</v>
      </c>
    </row>
    <row r="503" spans="1:37" ht="11.5" x14ac:dyDescent="0.25">
      <c r="A503" s="533" t="str">
        <f>A494&amp;B503</f>
        <v>0市町村税収（一次）</v>
      </c>
      <c r="B503" s="425" t="s">
        <v>559</v>
      </c>
      <c r="C503" s="449" t="s">
        <v>33</v>
      </c>
      <c r="D503" s="493">
        <f>D495*地域経済性分析・初期条件!$K$47</f>
        <v>0</v>
      </c>
      <c r="E503" s="463">
        <f>E495*地域経済性分析・初期条件!$K$47</f>
        <v>0</v>
      </c>
      <c r="F503" s="463">
        <f>F495*地域経済性分析・初期条件!$K$47</f>
        <v>0</v>
      </c>
      <c r="G503" s="463">
        <f>G495*地域経済性分析・初期条件!$K$47</f>
        <v>0</v>
      </c>
      <c r="H503" s="463">
        <f>H495*地域経済性分析・初期条件!$K$47</f>
        <v>0</v>
      </c>
      <c r="I503" s="463">
        <f>I495*地域経済性分析・初期条件!$K$47</f>
        <v>0</v>
      </c>
      <c r="J503" s="463">
        <f>J495*地域経済性分析・初期条件!$K$47</f>
        <v>0</v>
      </c>
      <c r="K503" s="463">
        <f>K495*地域経済性分析・初期条件!$K$47</f>
        <v>0</v>
      </c>
      <c r="L503" s="463">
        <f>L495*地域経済性分析・初期条件!$K$47</f>
        <v>0</v>
      </c>
      <c r="M503" s="463">
        <f>M495*地域経済性分析・初期条件!$K$47</f>
        <v>0</v>
      </c>
      <c r="N503" s="463">
        <f>N495*地域経済性分析・初期条件!$K$47</f>
        <v>0</v>
      </c>
      <c r="O503" s="463">
        <f>O495*地域経済性分析・初期条件!$K$47</f>
        <v>0</v>
      </c>
      <c r="P503" s="463">
        <f>P495*地域経済性分析・初期条件!$K$47</f>
        <v>0</v>
      </c>
      <c r="Q503" s="463">
        <f>Q495*地域経済性分析・初期条件!$K$47</f>
        <v>0</v>
      </c>
      <c r="R503" s="463">
        <f>R495*地域経済性分析・初期条件!$K$47</f>
        <v>0</v>
      </c>
      <c r="S503" s="463">
        <f>S495*地域経済性分析・初期条件!$K$47</f>
        <v>0</v>
      </c>
      <c r="T503" s="463">
        <f>T495*地域経済性分析・初期条件!$K$47</f>
        <v>0</v>
      </c>
      <c r="U503" s="463">
        <f>U495*地域経済性分析・初期条件!$K$47</f>
        <v>0</v>
      </c>
      <c r="V503" s="463">
        <f>V495*地域経済性分析・初期条件!$K$47</f>
        <v>0</v>
      </c>
      <c r="W503" s="463">
        <f>W495*地域経済性分析・初期条件!$K$47</f>
        <v>0</v>
      </c>
      <c r="X503" s="463">
        <f>X495*地域経済性分析・初期条件!$K$47</f>
        <v>0</v>
      </c>
      <c r="Y503" s="463">
        <f>Y495*地域経済性分析・初期条件!$K$47</f>
        <v>0</v>
      </c>
      <c r="Z503" s="463">
        <f>Z495*地域経済性分析・初期条件!$K$47</f>
        <v>0</v>
      </c>
      <c r="AA503" s="463">
        <f>AA495*地域経済性分析・初期条件!$K$47</f>
        <v>0</v>
      </c>
      <c r="AB503" s="463">
        <f>AB495*地域経済性分析・初期条件!$K$47</f>
        <v>0</v>
      </c>
      <c r="AC503" s="463">
        <f>AC495*地域経済性分析・初期条件!$K$47</f>
        <v>0</v>
      </c>
      <c r="AD503" s="463">
        <f>AD495*地域経済性分析・初期条件!$K$47</f>
        <v>0</v>
      </c>
      <c r="AE503" s="463">
        <f>AE495*地域経済性分析・初期条件!$K$47</f>
        <v>0</v>
      </c>
      <c r="AF503" s="463">
        <f>AF495*地域経済性分析・初期条件!$K$47</f>
        <v>0</v>
      </c>
      <c r="AG503" s="463">
        <f>AG495*地域経済性分析・初期条件!$K$47</f>
        <v>0</v>
      </c>
      <c r="AH503" s="463">
        <f>AH495*地域経済性分析・初期条件!$K$47</f>
        <v>0</v>
      </c>
      <c r="AI503" s="535">
        <f t="shared" si="523"/>
        <v>0</v>
      </c>
      <c r="AJ503" s="535">
        <f t="shared" si="524"/>
        <v>0</v>
      </c>
      <c r="AK503" s="497">
        <f t="shared" si="525"/>
        <v>0</v>
      </c>
    </row>
    <row r="504" spans="1:37" ht="11.5" x14ac:dyDescent="0.25">
      <c r="A504" s="533" t="str">
        <f>A494&amp;B504</f>
        <v>0従業員の可処分所得（二次以降）</v>
      </c>
      <c r="B504" s="425" t="s">
        <v>561</v>
      </c>
      <c r="C504" s="449" t="s">
        <v>33</v>
      </c>
      <c r="D504" s="493">
        <f>D495*地域経済性分析・初期条件!$L$47</f>
        <v>0</v>
      </c>
      <c r="E504" s="493">
        <f>E495*地域経済性分析・初期条件!$L$47</f>
        <v>0</v>
      </c>
      <c r="F504" s="493">
        <f>F495*地域経済性分析・初期条件!$L$47</f>
        <v>0</v>
      </c>
      <c r="G504" s="493">
        <f>G495*地域経済性分析・初期条件!$L$47</f>
        <v>0</v>
      </c>
      <c r="H504" s="493">
        <f>H495*地域経済性分析・初期条件!$L$47</f>
        <v>0</v>
      </c>
      <c r="I504" s="493">
        <f>I495*地域経済性分析・初期条件!$L$47</f>
        <v>0</v>
      </c>
      <c r="J504" s="493">
        <f>J495*地域経済性分析・初期条件!$L$47</f>
        <v>0</v>
      </c>
      <c r="K504" s="493">
        <f>K495*地域経済性分析・初期条件!$L$47</f>
        <v>0</v>
      </c>
      <c r="L504" s="493">
        <f>L495*地域経済性分析・初期条件!$L$47</f>
        <v>0</v>
      </c>
      <c r="M504" s="493">
        <f>M495*地域経済性分析・初期条件!$L$47</f>
        <v>0</v>
      </c>
      <c r="N504" s="493">
        <f>N495*地域経済性分析・初期条件!$L$47</f>
        <v>0</v>
      </c>
      <c r="O504" s="493">
        <f>O495*地域経済性分析・初期条件!$L$47</f>
        <v>0</v>
      </c>
      <c r="P504" s="493">
        <f>P495*地域経済性分析・初期条件!$L$47</f>
        <v>0</v>
      </c>
      <c r="Q504" s="493">
        <f>Q495*地域経済性分析・初期条件!$L$47</f>
        <v>0</v>
      </c>
      <c r="R504" s="493">
        <f>R495*地域経済性分析・初期条件!$L$47</f>
        <v>0</v>
      </c>
      <c r="S504" s="493">
        <f>S495*地域経済性分析・初期条件!$L$47</f>
        <v>0</v>
      </c>
      <c r="T504" s="493">
        <f>T495*地域経済性分析・初期条件!$L$47</f>
        <v>0</v>
      </c>
      <c r="U504" s="493">
        <f>U495*地域経済性分析・初期条件!$L$47</f>
        <v>0</v>
      </c>
      <c r="V504" s="493">
        <f>V495*地域経済性分析・初期条件!$L$47</f>
        <v>0</v>
      </c>
      <c r="W504" s="493">
        <f>W495*地域経済性分析・初期条件!$L$47</f>
        <v>0</v>
      </c>
      <c r="X504" s="493">
        <f>X495*地域経済性分析・初期条件!$L$47</f>
        <v>0</v>
      </c>
      <c r="Y504" s="493">
        <f>Y495*地域経済性分析・初期条件!$L$47</f>
        <v>0</v>
      </c>
      <c r="Z504" s="493">
        <f>Z495*地域経済性分析・初期条件!$L$47</f>
        <v>0</v>
      </c>
      <c r="AA504" s="493">
        <f>AA495*地域経済性分析・初期条件!$L$47</f>
        <v>0</v>
      </c>
      <c r="AB504" s="493">
        <f>AB495*地域経済性分析・初期条件!$L$47</f>
        <v>0</v>
      </c>
      <c r="AC504" s="493">
        <f>AC495*地域経済性分析・初期条件!$L$47</f>
        <v>0</v>
      </c>
      <c r="AD504" s="493">
        <f>AD495*地域経済性分析・初期条件!$L$47</f>
        <v>0</v>
      </c>
      <c r="AE504" s="493">
        <f>AE495*地域経済性分析・初期条件!$L$47</f>
        <v>0</v>
      </c>
      <c r="AF504" s="493">
        <f>AF495*地域経済性分析・初期条件!$L$47</f>
        <v>0</v>
      </c>
      <c r="AG504" s="493">
        <f>AG495*地域経済性分析・初期条件!$L$47</f>
        <v>0</v>
      </c>
      <c r="AH504" s="493">
        <f>AH495*地域経済性分析・初期条件!$L$47</f>
        <v>0</v>
      </c>
      <c r="AI504" s="535">
        <f>SUM(D504:N504)</f>
        <v>0</v>
      </c>
      <c r="AJ504" s="535">
        <f t="shared" si="524"/>
        <v>0</v>
      </c>
      <c r="AK504" s="497">
        <f t="shared" si="525"/>
        <v>0</v>
      </c>
    </row>
    <row r="505" spans="1:37" ht="11.5" x14ac:dyDescent="0.25">
      <c r="A505" s="533" t="str">
        <f>A494&amp;B505</f>
        <v>0企業の税引後利益（二次以降）</v>
      </c>
      <c r="B505" s="425" t="s">
        <v>562</v>
      </c>
      <c r="C505" s="449" t="s">
        <v>33</v>
      </c>
      <c r="D505" s="493">
        <f>D495*地域経済性分析・初期条件!$M$47</f>
        <v>0</v>
      </c>
      <c r="E505" s="493">
        <f>E495*地域経済性分析・初期条件!$M$47</f>
        <v>0</v>
      </c>
      <c r="F505" s="493">
        <f>F495*地域経済性分析・初期条件!$M$47</f>
        <v>0</v>
      </c>
      <c r="G505" s="493">
        <f>G495*地域経済性分析・初期条件!$M$47</f>
        <v>0</v>
      </c>
      <c r="H505" s="493">
        <f>H495*地域経済性分析・初期条件!$M$47</f>
        <v>0</v>
      </c>
      <c r="I505" s="493">
        <f>I495*地域経済性分析・初期条件!$M$47</f>
        <v>0</v>
      </c>
      <c r="J505" s="493">
        <f>J495*地域経済性分析・初期条件!$M$47</f>
        <v>0</v>
      </c>
      <c r="K505" s="493">
        <f>K495*地域経済性分析・初期条件!$M$47</f>
        <v>0</v>
      </c>
      <c r="L505" s="493">
        <f>L495*地域経済性分析・初期条件!$M$47</f>
        <v>0</v>
      </c>
      <c r="M505" s="493">
        <f>M495*地域経済性分析・初期条件!$M$47</f>
        <v>0</v>
      </c>
      <c r="N505" s="493">
        <f>N495*地域経済性分析・初期条件!$M$47</f>
        <v>0</v>
      </c>
      <c r="O505" s="493">
        <f>O495*地域経済性分析・初期条件!$M$47</f>
        <v>0</v>
      </c>
      <c r="P505" s="493">
        <f>P495*地域経済性分析・初期条件!$M$47</f>
        <v>0</v>
      </c>
      <c r="Q505" s="493">
        <f>Q495*地域経済性分析・初期条件!$M$47</f>
        <v>0</v>
      </c>
      <c r="R505" s="493">
        <f>R495*地域経済性分析・初期条件!$M$47</f>
        <v>0</v>
      </c>
      <c r="S505" s="493">
        <f>S495*地域経済性分析・初期条件!$M$47</f>
        <v>0</v>
      </c>
      <c r="T505" s="493">
        <f>T495*地域経済性分析・初期条件!$M$47</f>
        <v>0</v>
      </c>
      <c r="U505" s="493">
        <f>U495*地域経済性分析・初期条件!$M$47</f>
        <v>0</v>
      </c>
      <c r="V505" s="493">
        <f>V495*地域経済性分析・初期条件!$M$47</f>
        <v>0</v>
      </c>
      <c r="W505" s="493">
        <f>W495*地域経済性分析・初期条件!$M$47</f>
        <v>0</v>
      </c>
      <c r="X505" s="493">
        <f>X495*地域経済性分析・初期条件!$M$47</f>
        <v>0</v>
      </c>
      <c r="Y505" s="493">
        <f>Y495*地域経済性分析・初期条件!$M$47</f>
        <v>0</v>
      </c>
      <c r="Z505" s="493">
        <f>Z495*地域経済性分析・初期条件!$M$47</f>
        <v>0</v>
      </c>
      <c r="AA505" s="493">
        <f>AA495*地域経済性分析・初期条件!$M$47</f>
        <v>0</v>
      </c>
      <c r="AB505" s="493">
        <f>AB495*地域経済性分析・初期条件!$M$47</f>
        <v>0</v>
      </c>
      <c r="AC505" s="493">
        <f>AC495*地域経済性分析・初期条件!$M$47</f>
        <v>0</v>
      </c>
      <c r="AD505" s="493">
        <f>AD495*地域経済性分析・初期条件!$M$47</f>
        <v>0</v>
      </c>
      <c r="AE505" s="493">
        <f>AE495*地域経済性分析・初期条件!$M$47</f>
        <v>0</v>
      </c>
      <c r="AF505" s="493">
        <f>AF495*地域経済性分析・初期条件!$M$47</f>
        <v>0</v>
      </c>
      <c r="AG505" s="493">
        <f>AG495*地域経済性分析・初期条件!$M$47</f>
        <v>0</v>
      </c>
      <c r="AH505" s="493">
        <f>AH495*地域経済性分析・初期条件!$M$47</f>
        <v>0</v>
      </c>
      <c r="AI505" s="535">
        <f>SUM(D505:N505)</f>
        <v>0</v>
      </c>
      <c r="AJ505" s="535">
        <f t="shared" si="524"/>
        <v>0</v>
      </c>
      <c r="AK505" s="497">
        <f t="shared" si="525"/>
        <v>0</v>
      </c>
    </row>
    <row r="506" spans="1:37" ht="11.5" x14ac:dyDescent="0.25">
      <c r="A506" s="533" t="str">
        <f>A494&amp;B506</f>
        <v>0都道府県税収（二次以降）</v>
      </c>
      <c r="B506" s="425" t="s">
        <v>563</v>
      </c>
      <c r="C506" s="449" t="s">
        <v>33</v>
      </c>
      <c r="D506" s="493">
        <f>D495*地域経済性分析・初期条件!$N$47</f>
        <v>0</v>
      </c>
      <c r="E506" s="493">
        <f>E495*地域経済性分析・初期条件!$N$47</f>
        <v>0</v>
      </c>
      <c r="F506" s="493">
        <f>F495*地域経済性分析・初期条件!$N$47</f>
        <v>0</v>
      </c>
      <c r="G506" s="493">
        <f>G495*地域経済性分析・初期条件!$N$47</f>
        <v>0</v>
      </c>
      <c r="H506" s="493">
        <f>H495*地域経済性分析・初期条件!$N$47</f>
        <v>0</v>
      </c>
      <c r="I506" s="493">
        <f>I495*地域経済性分析・初期条件!$N$47</f>
        <v>0</v>
      </c>
      <c r="J506" s="493">
        <f>J495*地域経済性分析・初期条件!$N$47</f>
        <v>0</v>
      </c>
      <c r="K506" s="493">
        <f>K495*地域経済性分析・初期条件!$N$47</f>
        <v>0</v>
      </c>
      <c r="L506" s="493">
        <f>L495*地域経済性分析・初期条件!$N$47</f>
        <v>0</v>
      </c>
      <c r="M506" s="493">
        <f>M495*地域経済性分析・初期条件!$N$47</f>
        <v>0</v>
      </c>
      <c r="N506" s="493">
        <f>N495*地域経済性分析・初期条件!$N$47</f>
        <v>0</v>
      </c>
      <c r="O506" s="493">
        <f>O495*地域経済性分析・初期条件!$N$47</f>
        <v>0</v>
      </c>
      <c r="P506" s="493">
        <f>P495*地域経済性分析・初期条件!$N$47</f>
        <v>0</v>
      </c>
      <c r="Q506" s="493">
        <f>Q495*地域経済性分析・初期条件!$N$47</f>
        <v>0</v>
      </c>
      <c r="R506" s="493">
        <f>R495*地域経済性分析・初期条件!$N$47</f>
        <v>0</v>
      </c>
      <c r="S506" s="493">
        <f>S495*地域経済性分析・初期条件!$N$47</f>
        <v>0</v>
      </c>
      <c r="T506" s="493">
        <f>T495*地域経済性分析・初期条件!$N$47</f>
        <v>0</v>
      </c>
      <c r="U506" s="493">
        <f>U495*地域経済性分析・初期条件!$N$47</f>
        <v>0</v>
      </c>
      <c r="V506" s="493">
        <f>V495*地域経済性分析・初期条件!$N$47</f>
        <v>0</v>
      </c>
      <c r="W506" s="493">
        <f>W495*地域経済性分析・初期条件!$N$47</f>
        <v>0</v>
      </c>
      <c r="X506" s="493">
        <f>X495*地域経済性分析・初期条件!$N$47</f>
        <v>0</v>
      </c>
      <c r="Y506" s="493">
        <f>Y495*地域経済性分析・初期条件!$N$47</f>
        <v>0</v>
      </c>
      <c r="Z506" s="493">
        <f>Z495*地域経済性分析・初期条件!$N$47</f>
        <v>0</v>
      </c>
      <c r="AA506" s="493">
        <f>AA495*地域経済性分析・初期条件!$N$47</f>
        <v>0</v>
      </c>
      <c r="AB506" s="493">
        <f>AB495*地域経済性分析・初期条件!$N$47</f>
        <v>0</v>
      </c>
      <c r="AC506" s="493">
        <f>AC495*地域経済性分析・初期条件!$N$47</f>
        <v>0</v>
      </c>
      <c r="AD506" s="493">
        <f>AD495*地域経済性分析・初期条件!$N$47</f>
        <v>0</v>
      </c>
      <c r="AE506" s="493">
        <f>AE495*地域経済性分析・初期条件!$N$47</f>
        <v>0</v>
      </c>
      <c r="AF506" s="493">
        <f>AF495*地域経済性分析・初期条件!$N$47</f>
        <v>0</v>
      </c>
      <c r="AG506" s="493">
        <f>AG495*地域経済性分析・初期条件!$N$47</f>
        <v>0</v>
      </c>
      <c r="AH506" s="493">
        <f>AH495*地域経済性分析・初期条件!$N$47</f>
        <v>0</v>
      </c>
      <c r="AI506" s="535">
        <f>SUM(D506:N506)</f>
        <v>0</v>
      </c>
      <c r="AJ506" s="535">
        <f t="shared" si="524"/>
        <v>0</v>
      </c>
      <c r="AK506" s="497">
        <f t="shared" si="525"/>
        <v>0</v>
      </c>
    </row>
    <row r="507" spans="1:37" ht="12" thickBot="1" x14ac:dyDescent="0.3">
      <c r="A507" s="684" t="str">
        <f>A494&amp;B507</f>
        <v>0市町村税収（二次以降）</v>
      </c>
      <c r="B507" s="685" t="s">
        <v>564</v>
      </c>
      <c r="C507" s="686" t="s">
        <v>33</v>
      </c>
      <c r="D507" s="687">
        <f>D495*地域経済性分析・初期条件!$O$47</f>
        <v>0</v>
      </c>
      <c r="E507" s="687">
        <f>E495*地域経済性分析・初期条件!$O$47</f>
        <v>0</v>
      </c>
      <c r="F507" s="687">
        <f>F495*地域経済性分析・初期条件!$O$47</f>
        <v>0</v>
      </c>
      <c r="G507" s="687">
        <f>G495*地域経済性分析・初期条件!$O$47</f>
        <v>0</v>
      </c>
      <c r="H507" s="687">
        <f>H495*地域経済性分析・初期条件!$O$47</f>
        <v>0</v>
      </c>
      <c r="I507" s="687">
        <f>I495*地域経済性分析・初期条件!$O$47</f>
        <v>0</v>
      </c>
      <c r="J507" s="687">
        <f>J495*地域経済性分析・初期条件!$O$47</f>
        <v>0</v>
      </c>
      <c r="K507" s="687">
        <f>K495*地域経済性分析・初期条件!$O$47</f>
        <v>0</v>
      </c>
      <c r="L507" s="687">
        <f>L495*地域経済性分析・初期条件!$O$47</f>
        <v>0</v>
      </c>
      <c r="M507" s="687">
        <f>M495*地域経済性分析・初期条件!$O$47</f>
        <v>0</v>
      </c>
      <c r="N507" s="687">
        <f>N495*地域経済性分析・初期条件!$O$47</f>
        <v>0</v>
      </c>
      <c r="O507" s="687">
        <f>O495*地域経済性分析・初期条件!$O$47</f>
        <v>0</v>
      </c>
      <c r="P507" s="687">
        <f>P495*地域経済性分析・初期条件!$O$47</f>
        <v>0</v>
      </c>
      <c r="Q507" s="687">
        <f>Q495*地域経済性分析・初期条件!$O$47</f>
        <v>0</v>
      </c>
      <c r="R507" s="687">
        <f>R495*地域経済性分析・初期条件!$O$47</f>
        <v>0</v>
      </c>
      <c r="S507" s="687">
        <f>S495*地域経済性分析・初期条件!$O$47</f>
        <v>0</v>
      </c>
      <c r="T507" s="687">
        <f>T495*地域経済性分析・初期条件!$O$47</f>
        <v>0</v>
      </c>
      <c r="U507" s="687">
        <f>U495*地域経済性分析・初期条件!$O$47</f>
        <v>0</v>
      </c>
      <c r="V507" s="687">
        <f>V495*地域経済性分析・初期条件!$O$47</f>
        <v>0</v>
      </c>
      <c r="W507" s="687">
        <f>W495*地域経済性分析・初期条件!$O$47</f>
        <v>0</v>
      </c>
      <c r="X507" s="687">
        <f>X495*地域経済性分析・初期条件!$O$47</f>
        <v>0</v>
      </c>
      <c r="Y507" s="687">
        <f>Y495*地域経済性分析・初期条件!$O$47</f>
        <v>0</v>
      </c>
      <c r="Z507" s="687">
        <f>Z495*地域経済性分析・初期条件!$O$47</f>
        <v>0</v>
      </c>
      <c r="AA507" s="687">
        <f>AA495*地域経済性分析・初期条件!$O$47</f>
        <v>0</v>
      </c>
      <c r="AB507" s="687">
        <f>AB495*地域経済性分析・初期条件!$O$47</f>
        <v>0</v>
      </c>
      <c r="AC507" s="687">
        <f>AC495*地域経済性分析・初期条件!$O$47</f>
        <v>0</v>
      </c>
      <c r="AD507" s="687">
        <f>AD495*地域経済性分析・初期条件!$O$47</f>
        <v>0</v>
      </c>
      <c r="AE507" s="687">
        <f>AE495*地域経済性分析・初期条件!$O$47</f>
        <v>0</v>
      </c>
      <c r="AF507" s="687">
        <f>AF495*地域経済性分析・初期条件!$O$47</f>
        <v>0</v>
      </c>
      <c r="AG507" s="687">
        <f>AG495*地域経済性分析・初期条件!$O$47</f>
        <v>0</v>
      </c>
      <c r="AH507" s="687">
        <f>AH495*地域経済性分析・初期条件!$O$47</f>
        <v>0</v>
      </c>
      <c r="AI507" s="688">
        <f>SUM(D507:N507)</f>
        <v>0</v>
      </c>
      <c r="AJ507" s="688">
        <f t="shared" si="524"/>
        <v>0</v>
      </c>
      <c r="AK507" s="689">
        <f t="shared" si="525"/>
        <v>0</v>
      </c>
    </row>
    <row r="508" spans="1:37" ht="12" thickTop="1" x14ac:dyDescent="0.25">
      <c r="A508" s="1347" t="s">
        <v>1157</v>
      </c>
      <c r="B508" s="425"/>
      <c r="C508" s="449" t="s">
        <v>1158</v>
      </c>
      <c r="D508" s="493">
        <f>SUM(D468:D469,D472:D479,D482:D483,D486:D493,D496:D497,D500:D507)</f>
        <v>0</v>
      </c>
      <c r="E508" s="493">
        <f>SUM(E468:E469,E472:E479,E482:E483,E486:E493,E496:E497,E500:E507)</f>
        <v>2334482.8459382565</v>
      </c>
      <c r="F508" s="493">
        <f t="shared" ref="F508" si="526">SUM(F468:F469,F472:F479,F482:F483,F486:F493,F496:F497,F500:F507)</f>
        <v>2334482.8459382565</v>
      </c>
      <c r="G508" s="493">
        <f t="shared" ref="G508" si="527">SUM(G468:G469,G472:G479,G482:G483,G486:G493,G496:G497,G500:G507)</f>
        <v>2334482.8459382565</v>
      </c>
      <c r="H508" s="493">
        <f t="shared" ref="H508" si="528">SUM(H468:H469,H472:H479,H482:H483,H486:H493,H496:H497,H500:H507)</f>
        <v>2334482.8459382565</v>
      </c>
      <c r="I508" s="493">
        <f t="shared" ref="I508" si="529">SUM(I468:I469,I472:I479,I482:I483,I486:I493,I496:I497,I500:I507)</f>
        <v>2334482.8459382565</v>
      </c>
      <c r="J508" s="493">
        <f t="shared" ref="J508" si="530">SUM(J468:J469,J472:J479,J482:J483,J486:J493,J496:J497,J500:J507)</f>
        <v>2334482.8459382565</v>
      </c>
      <c r="K508" s="493">
        <f t="shared" ref="K508" si="531">SUM(K468:K469,K472:K479,K482:K483,K486:K493,K496:K497,K500:K507)</f>
        <v>2334482.8459382565</v>
      </c>
      <c r="L508" s="493">
        <f t="shared" ref="L508" si="532">SUM(L468:L469,L472:L479,L482:L483,L486:L493,L496:L497,L500:L507)</f>
        <v>2334482.8459382565</v>
      </c>
      <c r="M508" s="493">
        <f t="shared" ref="M508" si="533">SUM(M468:M469,M472:M479,M482:M483,M486:M493,M496:M497,M500:M507)</f>
        <v>2334482.8459382565</v>
      </c>
      <c r="N508" s="493">
        <f t="shared" ref="N508" si="534">SUM(N468:N469,N472:N479,N482:N483,N486:N493,N496:N497,N500:N507)</f>
        <v>2334482.8459382565</v>
      </c>
      <c r="O508" s="493">
        <f t="shared" ref="O508" si="535">SUM(O468:O469,O472:O479,O482:O483,O486:O493,O496:O497,O500:O507)</f>
        <v>2334482.8459382565</v>
      </c>
      <c r="P508" s="493">
        <f t="shared" ref="P508" si="536">SUM(P468:P469,P472:P479,P482:P483,P486:P493,P496:P497,P500:P507)</f>
        <v>2334482.8459382565</v>
      </c>
      <c r="Q508" s="493">
        <f t="shared" ref="Q508" si="537">SUM(Q468:Q469,Q472:Q479,Q482:Q483,Q486:Q493,Q496:Q497,Q500:Q507)</f>
        <v>2334482.8459382565</v>
      </c>
      <c r="R508" s="493">
        <f t="shared" ref="R508" si="538">SUM(R468:R469,R472:R479,R482:R483,R486:R493,R496:R497,R500:R507)</f>
        <v>2334482.8459382565</v>
      </c>
      <c r="S508" s="493">
        <f t="shared" ref="S508" si="539">SUM(S468:S469,S472:S479,S482:S483,S486:S493,S496:S497,S500:S507)</f>
        <v>2334482.8459382565</v>
      </c>
      <c r="T508" s="493">
        <f t="shared" ref="T508" si="540">SUM(T468:T469,T472:T479,T482:T483,T486:T493,T496:T497,T500:T507)</f>
        <v>2334482.8459382565</v>
      </c>
      <c r="U508" s="493">
        <f t="shared" ref="U508" si="541">SUM(U468:U469,U472:U479,U482:U483,U486:U493,U496:U497,U500:U507)</f>
        <v>2334482.8459382565</v>
      </c>
      <c r="V508" s="493">
        <f t="shared" ref="V508" si="542">SUM(V468:V469,V472:V479,V482:V483,V486:V493,V496:V497,V500:V507)</f>
        <v>2334482.8459382565</v>
      </c>
      <c r="W508" s="493">
        <f t="shared" ref="W508" si="543">SUM(W468:W469,W472:W479,W482:W483,W486:W493,W496:W497,W500:W507)</f>
        <v>2334482.8459382565</v>
      </c>
      <c r="X508" s="493">
        <f t="shared" ref="X508" si="544">SUM(X468:X469,X472:X479,X482:X483,X486:X493,X496:X497,X500:X507)</f>
        <v>2334482.8459382565</v>
      </c>
      <c r="Y508" s="493">
        <f t="shared" ref="Y508" si="545">SUM(Y468:Y469,Y472:Y479,Y482:Y483,Y486:Y493,Y496:Y497,Y500:Y507)</f>
        <v>0</v>
      </c>
      <c r="Z508" s="493">
        <f t="shared" ref="Z508" si="546">SUM(Z468:Z469,Z472:Z479,Z482:Z483,Z486:Z493,Z496:Z497,Z500:Z507)</f>
        <v>0</v>
      </c>
      <c r="AA508" s="493">
        <f t="shared" ref="AA508" si="547">SUM(AA468:AA469,AA472:AA479,AA482:AA483,AA486:AA493,AA496:AA497,AA500:AA507)</f>
        <v>0</v>
      </c>
      <c r="AB508" s="493">
        <f t="shared" ref="AB508" si="548">SUM(AB468:AB469,AB472:AB479,AB482:AB483,AB486:AB493,AB496:AB497,AB500:AB507)</f>
        <v>0</v>
      </c>
      <c r="AC508" s="493">
        <f t="shared" ref="AC508" si="549">SUM(AC468:AC469,AC472:AC479,AC482:AC483,AC486:AC493,AC496:AC497,AC500:AC507)</f>
        <v>0</v>
      </c>
      <c r="AD508" s="493">
        <f t="shared" ref="AD508" si="550">SUM(AD468:AD469,AD472:AD479,AD482:AD483,AD486:AD493,AD496:AD497,AD500:AD507)</f>
        <v>0</v>
      </c>
      <c r="AE508" s="493">
        <f t="shared" ref="AE508" si="551">SUM(AE468:AE469,AE472:AE479,AE482:AE483,AE486:AE493,AE496:AE497,AE500:AE507)</f>
        <v>0</v>
      </c>
      <c r="AF508" s="493">
        <f t="shared" ref="AF508" si="552">SUM(AF468:AF469,AF472:AF479,AF482:AF483,AF486:AF493,AF496:AF497,AF500:AF507)</f>
        <v>0</v>
      </c>
      <c r="AG508" s="493">
        <f t="shared" ref="AG508" si="553">SUM(AG468:AG469,AG472:AG479,AG482:AG483,AG486:AG493,AG496:AG497,AG500:AG507)</f>
        <v>0</v>
      </c>
      <c r="AH508" s="493">
        <f t="shared" ref="AH508" si="554">SUM(AH468:AH469,AH472:AH479,AH482:AH483,AH486:AH493,AH496:AH497,AH500:AH507)</f>
        <v>0</v>
      </c>
      <c r="AI508" s="535">
        <f t="shared" ref="AI508" si="555">SUM(AI468:AI469,AI472:AI479,AI482:AI483,AI486:AI493,AI496:AI497,AI500:AI507)</f>
        <v>23344828.459382568</v>
      </c>
      <c r="AJ508" s="535">
        <f t="shared" ref="AJ508" si="556">SUM(AJ468:AJ469,AJ472:AJ479,AJ482:AJ483,AJ486:AJ493,AJ496:AJ497,AJ500:AJ507)</f>
        <v>46689656.91876515</v>
      </c>
      <c r="AK508" s="497">
        <f t="shared" ref="AK508" si="557">SUM(AK468:AK469,AK472:AK479,AK482:AK483,AK486:AK493,AK496:AK497,AK500:AK507)</f>
        <v>46689656.91876515</v>
      </c>
    </row>
    <row r="509" spans="1:37" ht="11.5" x14ac:dyDescent="0.25">
      <c r="A509" s="1348" t="s">
        <v>1159</v>
      </c>
      <c r="B509" s="1349"/>
      <c r="C509" s="450" t="s">
        <v>33</v>
      </c>
      <c r="D509" s="1350">
        <f>D465*1.1-D508</f>
        <v>0</v>
      </c>
      <c r="E509" s="1350">
        <f t="shared" ref="E509" si="558">E465*1.1-E508</f>
        <v>11085517.154061746</v>
      </c>
      <c r="F509" s="1350">
        <f t="shared" ref="F509" si="559">F465*1.1-F508</f>
        <v>11085517.154061746</v>
      </c>
      <c r="G509" s="1350">
        <f t="shared" ref="G509" si="560">G465*1.1-G508</f>
        <v>11085517.154061746</v>
      </c>
      <c r="H509" s="1350">
        <f t="shared" ref="H509" si="561">H465*1.1-H508</f>
        <v>11085517.154061746</v>
      </c>
      <c r="I509" s="1350">
        <f t="shared" ref="I509" si="562">I465*1.1-I508</f>
        <v>11085517.154061746</v>
      </c>
      <c r="J509" s="1350">
        <f t="shared" ref="J509" si="563">J465*1.1-J508</f>
        <v>11085517.154061746</v>
      </c>
      <c r="K509" s="1350">
        <f t="shared" ref="K509" si="564">K465*1.1-K508</f>
        <v>11085517.154061746</v>
      </c>
      <c r="L509" s="1350">
        <f t="shared" ref="L509" si="565">L465*1.1-L508</f>
        <v>11085517.154061746</v>
      </c>
      <c r="M509" s="1350">
        <f t="shared" ref="M509" si="566">M465*1.1-M508</f>
        <v>11085517.154061746</v>
      </c>
      <c r="N509" s="1350">
        <f t="shared" ref="N509" si="567">N465*1.1-N508</f>
        <v>11085517.154061746</v>
      </c>
      <c r="O509" s="1350">
        <f t="shared" ref="O509" si="568">O465*1.1-O508</f>
        <v>11085517.154061746</v>
      </c>
      <c r="P509" s="1350">
        <f t="shared" ref="P509" si="569">P465*1.1-P508</f>
        <v>11085517.154061746</v>
      </c>
      <c r="Q509" s="1350">
        <f t="shared" ref="Q509" si="570">Q465*1.1-Q508</f>
        <v>11085517.154061746</v>
      </c>
      <c r="R509" s="1350">
        <f t="shared" ref="R509" si="571">R465*1.1-R508</f>
        <v>11085517.154061746</v>
      </c>
      <c r="S509" s="1350">
        <f t="shared" ref="S509" si="572">S465*1.1-S508</f>
        <v>11085517.154061746</v>
      </c>
      <c r="T509" s="1350">
        <f t="shared" ref="T509" si="573">T465*1.1-T508</f>
        <v>11085517.154061746</v>
      </c>
      <c r="U509" s="1350">
        <f t="shared" ref="U509" si="574">U465*1.1-U508</f>
        <v>11085517.154061746</v>
      </c>
      <c r="V509" s="1350">
        <f t="shared" ref="V509" si="575">V465*1.1-V508</f>
        <v>11085517.154061746</v>
      </c>
      <c r="W509" s="1350">
        <f t="shared" ref="W509" si="576">W465*1.1-W508</f>
        <v>11085517.154061746</v>
      </c>
      <c r="X509" s="1350">
        <f t="shared" ref="X509" si="577">X465*1.1-X508</f>
        <v>11085517.154061746</v>
      </c>
      <c r="Y509" s="1350">
        <f t="shared" ref="Y509" si="578">Y465*1.1-Y508</f>
        <v>0</v>
      </c>
      <c r="Z509" s="1350">
        <f t="shared" ref="Z509" si="579">Z465*1.1-Z508</f>
        <v>0</v>
      </c>
      <c r="AA509" s="1350">
        <f t="shared" ref="AA509" si="580">AA465*1.1-AA508</f>
        <v>0</v>
      </c>
      <c r="AB509" s="1350">
        <f t="shared" ref="AB509" si="581">AB465*1.1-AB508</f>
        <v>0</v>
      </c>
      <c r="AC509" s="1350">
        <f t="shared" ref="AC509" si="582">AC465*1.1-AC508</f>
        <v>0</v>
      </c>
      <c r="AD509" s="1350">
        <f t="shared" ref="AD509" si="583">AD465*1.1-AD508</f>
        <v>0</v>
      </c>
      <c r="AE509" s="1350">
        <f t="shared" ref="AE509" si="584">AE465*1.1-AE508</f>
        <v>0</v>
      </c>
      <c r="AF509" s="1350">
        <f t="shared" ref="AF509" si="585">AF465*1.1-AF508</f>
        <v>0</v>
      </c>
      <c r="AG509" s="1350">
        <f t="shared" ref="AG509" si="586">AG465*1.1-AG508</f>
        <v>0</v>
      </c>
      <c r="AH509" s="1350">
        <f t="shared" ref="AH509" si="587">AH465*1.1-AH508</f>
        <v>0</v>
      </c>
      <c r="AI509" s="537">
        <f t="shared" ref="AI509" si="588">AI465*1.1-AI508</f>
        <v>110855171.54061745</v>
      </c>
      <c r="AJ509" s="537">
        <f t="shared" ref="AJ509" si="589">AJ465*1.1-AJ508</f>
        <v>221710343.08123487</v>
      </c>
      <c r="AK509" s="538">
        <f t="shared" ref="AK509" si="590">AK465*1.1-AK508</f>
        <v>221710343.08123487</v>
      </c>
    </row>
    <row r="510" spans="1:37" ht="11.5" x14ac:dyDescent="0.25">
      <c r="A510" s="425" t="str">
        <f>B39</f>
        <v>＜その他・費目を入力＞</v>
      </c>
      <c r="B510" s="391"/>
      <c r="C510" s="448" t="s">
        <v>33</v>
      </c>
      <c r="D510" s="493"/>
      <c r="E510" s="493">
        <f t="shared" ref="E510:AH510" si="591">E39</f>
        <v>0</v>
      </c>
      <c r="F510" s="493">
        <f t="shared" si="591"/>
        <v>0</v>
      </c>
      <c r="G510" s="493">
        <f t="shared" si="591"/>
        <v>0</v>
      </c>
      <c r="H510" s="493">
        <f t="shared" si="591"/>
        <v>0</v>
      </c>
      <c r="I510" s="493">
        <f t="shared" si="591"/>
        <v>0</v>
      </c>
      <c r="J510" s="493">
        <f t="shared" si="591"/>
        <v>0</v>
      </c>
      <c r="K510" s="493">
        <f t="shared" si="591"/>
        <v>0</v>
      </c>
      <c r="L510" s="493">
        <f t="shared" si="591"/>
        <v>0</v>
      </c>
      <c r="M510" s="493">
        <f t="shared" si="591"/>
        <v>0</v>
      </c>
      <c r="N510" s="493">
        <f t="shared" si="591"/>
        <v>0</v>
      </c>
      <c r="O510" s="493">
        <f t="shared" si="591"/>
        <v>0</v>
      </c>
      <c r="P510" s="493">
        <f t="shared" si="591"/>
        <v>0</v>
      </c>
      <c r="Q510" s="493">
        <f t="shared" si="591"/>
        <v>0</v>
      </c>
      <c r="R510" s="493">
        <f t="shared" si="591"/>
        <v>0</v>
      </c>
      <c r="S510" s="493">
        <f t="shared" si="591"/>
        <v>0</v>
      </c>
      <c r="T510" s="493">
        <f t="shared" si="591"/>
        <v>0</v>
      </c>
      <c r="U510" s="493">
        <f t="shared" si="591"/>
        <v>0</v>
      </c>
      <c r="V510" s="493">
        <f t="shared" si="591"/>
        <v>0</v>
      </c>
      <c r="W510" s="493">
        <f t="shared" si="591"/>
        <v>0</v>
      </c>
      <c r="X510" s="493">
        <f t="shared" si="591"/>
        <v>0</v>
      </c>
      <c r="Y510" s="493">
        <f t="shared" si="591"/>
        <v>0</v>
      </c>
      <c r="Z510" s="493">
        <f t="shared" si="591"/>
        <v>0</v>
      </c>
      <c r="AA510" s="493">
        <f t="shared" si="591"/>
        <v>0</v>
      </c>
      <c r="AB510" s="493">
        <f t="shared" si="591"/>
        <v>0</v>
      </c>
      <c r="AC510" s="493">
        <f t="shared" si="591"/>
        <v>0</v>
      </c>
      <c r="AD510" s="493">
        <f t="shared" si="591"/>
        <v>0</v>
      </c>
      <c r="AE510" s="493">
        <f t="shared" si="591"/>
        <v>0</v>
      </c>
      <c r="AF510" s="493">
        <f t="shared" si="591"/>
        <v>0</v>
      </c>
      <c r="AG510" s="493">
        <f t="shared" si="591"/>
        <v>0</v>
      </c>
      <c r="AH510" s="493">
        <f t="shared" si="591"/>
        <v>0</v>
      </c>
      <c r="AI510" s="535">
        <f>SUM(D510:N510)</f>
        <v>0</v>
      </c>
      <c r="AJ510" s="535">
        <f>SUM(D510:X510)</f>
        <v>0</v>
      </c>
      <c r="AK510" s="497">
        <f>SUM(D510:AH510)</f>
        <v>0</v>
      </c>
    </row>
    <row r="511" spans="1:37" ht="11.5" x14ac:dyDescent="0.25">
      <c r="A511" s="488">
        <f>地域経済性分析・初期条件!$G$49</f>
        <v>0</v>
      </c>
      <c r="C511" s="449"/>
      <c r="D511" s="493"/>
      <c r="E511" s="463"/>
      <c r="F511" s="464"/>
      <c r="G511" s="463"/>
      <c r="H511" s="463"/>
      <c r="I511" s="463"/>
      <c r="J511" s="463"/>
      <c r="K511" s="463"/>
      <c r="L511" s="463"/>
      <c r="M511" s="463"/>
      <c r="N511" s="463"/>
      <c r="O511" s="463"/>
      <c r="P511" s="463"/>
      <c r="Q511" s="463"/>
      <c r="R511" s="463"/>
      <c r="S511" s="463"/>
      <c r="T511" s="463"/>
      <c r="U511" s="463"/>
      <c r="V511" s="463"/>
      <c r="W511" s="463"/>
      <c r="X511" s="463"/>
      <c r="Y511" s="463"/>
      <c r="Z511" s="463"/>
      <c r="AA511" s="463"/>
      <c r="AB511" s="463"/>
      <c r="AC511" s="463"/>
      <c r="AD511" s="463"/>
      <c r="AE511" s="463"/>
      <c r="AF511" s="463"/>
      <c r="AG511" s="463"/>
      <c r="AH511" s="463"/>
      <c r="AI511" s="535"/>
      <c r="AJ511" s="535"/>
      <c r="AK511" s="497"/>
    </row>
    <row r="512" spans="1:37" ht="11.5" x14ac:dyDescent="0.25">
      <c r="A512" s="533" t="str">
        <f>A511&amp;B512</f>
        <v>0売上（税別）</v>
      </c>
      <c r="B512" s="425" t="s">
        <v>1166</v>
      </c>
      <c r="C512" s="448" t="s">
        <v>33</v>
      </c>
      <c r="D512" s="493">
        <f>D510*地域経済性分析・初期条件!$F$49</f>
        <v>0</v>
      </c>
      <c r="E512" s="493">
        <f>E510*地域経済性分析・初期条件!$F$49</f>
        <v>0</v>
      </c>
      <c r="F512" s="493">
        <f>F510*地域経済性分析・初期条件!$F$49</f>
        <v>0</v>
      </c>
      <c r="G512" s="493">
        <f>G510*地域経済性分析・初期条件!$F$49</f>
        <v>0</v>
      </c>
      <c r="H512" s="493">
        <f>H510*地域経済性分析・初期条件!$F$49</f>
        <v>0</v>
      </c>
      <c r="I512" s="493">
        <f>I510*地域経済性分析・初期条件!$F$49</f>
        <v>0</v>
      </c>
      <c r="J512" s="493">
        <f>J510*地域経済性分析・初期条件!$F$49</f>
        <v>0</v>
      </c>
      <c r="K512" s="493">
        <f>K510*地域経済性分析・初期条件!$F$49</f>
        <v>0</v>
      </c>
      <c r="L512" s="493">
        <f>L510*地域経済性分析・初期条件!$F$49</f>
        <v>0</v>
      </c>
      <c r="M512" s="493">
        <f>M510*地域経済性分析・初期条件!$F$49</f>
        <v>0</v>
      </c>
      <c r="N512" s="493">
        <f>N510*地域経済性分析・初期条件!$F$49</f>
        <v>0</v>
      </c>
      <c r="O512" s="493">
        <f>O510*地域経済性分析・初期条件!$F$49</f>
        <v>0</v>
      </c>
      <c r="P512" s="493">
        <f>P510*地域経済性分析・初期条件!$F$49</f>
        <v>0</v>
      </c>
      <c r="Q512" s="493">
        <f>Q510*地域経済性分析・初期条件!$F$49</f>
        <v>0</v>
      </c>
      <c r="R512" s="493">
        <f>R510*地域経済性分析・初期条件!$F$49</f>
        <v>0</v>
      </c>
      <c r="S512" s="493">
        <f>S510*地域経済性分析・初期条件!$F$49</f>
        <v>0</v>
      </c>
      <c r="T512" s="493">
        <f>T510*地域経済性分析・初期条件!$F$49</f>
        <v>0</v>
      </c>
      <c r="U512" s="493">
        <f>U510*地域経済性分析・初期条件!$F$49</f>
        <v>0</v>
      </c>
      <c r="V512" s="493">
        <f>V510*地域経済性分析・初期条件!$F$49</f>
        <v>0</v>
      </c>
      <c r="W512" s="493">
        <f>W510*地域経済性分析・初期条件!$F$49</f>
        <v>0</v>
      </c>
      <c r="X512" s="493">
        <f>X510*地域経済性分析・初期条件!$F$49</f>
        <v>0</v>
      </c>
      <c r="Y512" s="493">
        <f>Y510*地域経済性分析・初期条件!$F$49</f>
        <v>0</v>
      </c>
      <c r="Z512" s="493">
        <f>Z510*地域経済性分析・初期条件!$F$49</f>
        <v>0</v>
      </c>
      <c r="AA512" s="493">
        <f>AA510*地域経済性分析・初期条件!$F$49</f>
        <v>0</v>
      </c>
      <c r="AB512" s="493">
        <f>AB510*地域経済性分析・初期条件!$F$49</f>
        <v>0</v>
      </c>
      <c r="AC512" s="493">
        <f>AC510*地域経済性分析・初期条件!$F$49</f>
        <v>0</v>
      </c>
      <c r="AD512" s="493">
        <f>AD510*地域経済性分析・初期条件!$F$49</f>
        <v>0</v>
      </c>
      <c r="AE512" s="493">
        <f>AE510*地域経済性分析・初期条件!$F$49</f>
        <v>0</v>
      </c>
      <c r="AF512" s="493">
        <f>AF510*地域経済性分析・初期条件!$F$49</f>
        <v>0</v>
      </c>
      <c r="AG512" s="493">
        <f>AG510*地域経済性分析・初期条件!$F$49</f>
        <v>0</v>
      </c>
      <c r="AH512" s="493">
        <f>AH510*地域経済性分析・初期条件!$F$49</f>
        <v>0</v>
      </c>
      <c r="AI512" s="535">
        <f t="shared" ref="AI512:AI520" si="592">SUM(D512:N512)</f>
        <v>0</v>
      </c>
      <c r="AJ512" s="535">
        <f t="shared" ref="AJ512:AJ520" si="593">SUM(D512:X512)</f>
        <v>0</v>
      </c>
      <c r="AK512" s="497">
        <f t="shared" ref="AK512:AK520" si="594">SUM(D512:AH512)</f>
        <v>0</v>
      </c>
    </row>
    <row r="513" spans="1:37" ht="11.5" x14ac:dyDescent="0.25">
      <c r="A513" s="533" t="str">
        <f>A511&amp;B513</f>
        <v>0消費税（都道府県）</v>
      </c>
      <c r="B513" s="425" t="s">
        <v>270</v>
      </c>
      <c r="C513" s="448" t="s">
        <v>33</v>
      </c>
      <c r="D513" s="493">
        <f>D512*波及効果シート!$D$72</f>
        <v>0</v>
      </c>
      <c r="E513" s="493">
        <f>E512*波及効果シート!$D$72</f>
        <v>0</v>
      </c>
      <c r="F513" s="493">
        <f>F512*波及効果シート!$D$72</f>
        <v>0</v>
      </c>
      <c r="G513" s="493">
        <f>G512*波及効果シート!$D$72</f>
        <v>0</v>
      </c>
      <c r="H513" s="493">
        <f>H512*波及効果シート!$D$72</f>
        <v>0</v>
      </c>
      <c r="I513" s="493">
        <f>I512*波及効果シート!$D$72</f>
        <v>0</v>
      </c>
      <c r="J513" s="493">
        <f>J512*波及効果シート!$D$72</f>
        <v>0</v>
      </c>
      <c r="K513" s="493">
        <f>K512*波及効果シート!$D$72</f>
        <v>0</v>
      </c>
      <c r="L513" s="493">
        <f>L512*波及効果シート!$D$72</f>
        <v>0</v>
      </c>
      <c r="M513" s="493">
        <f>M512*波及効果シート!$D$72</f>
        <v>0</v>
      </c>
      <c r="N513" s="493">
        <f>N512*波及効果シート!$D$72</f>
        <v>0</v>
      </c>
      <c r="O513" s="493">
        <f>O512*波及効果シート!$D$72</f>
        <v>0</v>
      </c>
      <c r="P513" s="493">
        <f>P512*波及効果シート!$D$72</f>
        <v>0</v>
      </c>
      <c r="Q513" s="493">
        <f>Q512*波及効果シート!$D$72</f>
        <v>0</v>
      </c>
      <c r="R513" s="493">
        <f>R512*波及効果シート!$D$72</f>
        <v>0</v>
      </c>
      <c r="S513" s="493">
        <f>S512*波及効果シート!$D$72</f>
        <v>0</v>
      </c>
      <c r="T513" s="493">
        <f>T512*波及効果シート!$D$72</f>
        <v>0</v>
      </c>
      <c r="U513" s="493">
        <f>U512*波及効果シート!$D$72</f>
        <v>0</v>
      </c>
      <c r="V513" s="493">
        <f>V512*波及効果シート!$D$72</f>
        <v>0</v>
      </c>
      <c r="W513" s="493">
        <f>W512*波及効果シート!$D$72</f>
        <v>0</v>
      </c>
      <c r="X513" s="493">
        <f>X512*波及効果シート!$D$72</f>
        <v>0</v>
      </c>
      <c r="Y513" s="493">
        <f>Y512*波及効果シート!$D$72</f>
        <v>0</v>
      </c>
      <c r="Z513" s="493">
        <f>Z512*波及効果シート!$D$72</f>
        <v>0</v>
      </c>
      <c r="AA513" s="493">
        <f>AA512*波及効果シート!$D$72</f>
        <v>0</v>
      </c>
      <c r="AB513" s="493">
        <f>AB512*波及効果シート!$D$72</f>
        <v>0</v>
      </c>
      <c r="AC513" s="493">
        <f>AC512*波及効果シート!$D$72</f>
        <v>0</v>
      </c>
      <c r="AD513" s="493">
        <f>AD512*波及効果シート!$D$72</f>
        <v>0</v>
      </c>
      <c r="AE513" s="493">
        <f>AE512*波及効果シート!$D$72</f>
        <v>0</v>
      </c>
      <c r="AF513" s="493">
        <f>AF512*波及効果シート!$D$72</f>
        <v>0</v>
      </c>
      <c r="AG513" s="493">
        <f>AG512*波及効果シート!$D$72</f>
        <v>0</v>
      </c>
      <c r="AH513" s="493">
        <f>AH512*波及効果シート!$D$72</f>
        <v>0</v>
      </c>
      <c r="AI513" s="535">
        <f t="shared" si="592"/>
        <v>0</v>
      </c>
      <c r="AJ513" s="535">
        <f t="shared" si="593"/>
        <v>0</v>
      </c>
      <c r="AK513" s="497">
        <f t="shared" si="594"/>
        <v>0</v>
      </c>
    </row>
    <row r="514" spans="1:37" ht="11.5" x14ac:dyDescent="0.25">
      <c r="A514" s="533" t="str">
        <f>A511&amp;B514</f>
        <v>0消費税（市町村）</v>
      </c>
      <c r="B514" s="425" t="s">
        <v>1156</v>
      </c>
      <c r="C514" s="449" t="s">
        <v>33</v>
      </c>
      <c r="D514" s="493">
        <f>D512*波及効果シート!$D$74</f>
        <v>0</v>
      </c>
      <c r="E514" s="493">
        <f>E512*波及効果シート!$D$74</f>
        <v>0</v>
      </c>
      <c r="F514" s="493">
        <f>F512*波及効果シート!$D$74</f>
        <v>0</v>
      </c>
      <c r="G514" s="493">
        <f>G512*波及効果シート!$D$74</f>
        <v>0</v>
      </c>
      <c r="H514" s="493">
        <f>H512*波及効果シート!$D$74</f>
        <v>0</v>
      </c>
      <c r="I514" s="493">
        <f>I512*波及効果シート!$D$74</f>
        <v>0</v>
      </c>
      <c r="J514" s="493">
        <f>J512*波及効果シート!$D$74</f>
        <v>0</v>
      </c>
      <c r="K514" s="493">
        <f>K512*波及効果シート!$D$74</f>
        <v>0</v>
      </c>
      <c r="L514" s="493">
        <f>L512*波及効果シート!$D$74</f>
        <v>0</v>
      </c>
      <c r="M514" s="493">
        <f>M512*波及効果シート!$D$74</f>
        <v>0</v>
      </c>
      <c r="N514" s="493">
        <f>N512*波及効果シート!$D$74</f>
        <v>0</v>
      </c>
      <c r="O514" s="493">
        <f>O512*波及効果シート!$D$74</f>
        <v>0</v>
      </c>
      <c r="P514" s="493">
        <f>P512*波及効果シート!$D$74</f>
        <v>0</v>
      </c>
      <c r="Q514" s="493">
        <f>Q512*波及効果シート!$D$74</f>
        <v>0</v>
      </c>
      <c r="R514" s="493">
        <f>R512*波及効果シート!$D$74</f>
        <v>0</v>
      </c>
      <c r="S514" s="493">
        <f>S512*波及効果シート!$D$74</f>
        <v>0</v>
      </c>
      <c r="T514" s="493">
        <f>T512*波及効果シート!$D$74</f>
        <v>0</v>
      </c>
      <c r="U514" s="493">
        <f>U512*波及効果シート!$D$74</f>
        <v>0</v>
      </c>
      <c r="V514" s="493">
        <f>V512*波及効果シート!$D$74</f>
        <v>0</v>
      </c>
      <c r="W514" s="493">
        <f>W512*波及効果シート!$D$74</f>
        <v>0</v>
      </c>
      <c r="X514" s="493">
        <f>X512*波及効果シート!$D$74</f>
        <v>0</v>
      </c>
      <c r="Y514" s="493">
        <f>Y512*波及効果シート!$D$74</f>
        <v>0</v>
      </c>
      <c r="Z514" s="493">
        <f>Z512*波及効果シート!$D$74</f>
        <v>0</v>
      </c>
      <c r="AA514" s="493">
        <f>AA512*波及効果シート!$D$74</f>
        <v>0</v>
      </c>
      <c r="AB514" s="493">
        <f>AB512*波及効果シート!$D$74</f>
        <v>0</v>
      </c>
      <c r="AC514" s="493">
        <f>AC512*波及効果シート!$D$74</f>
        <v>0</v>
      </c>
      <c r="AD514" s="493">
        <f>AD512*波及効果シート!$D$74</f>
        <v>0</v>
      </c>
      <c r="AE514" s="493">
        <f>AE512*波及効果シート!$D$74</f>
        <v>0</v>
      </c>
      <c r="AF514" s="493">
        <f>AF512*波及効果シート!$D$74</f>
        <v>0</v>
      </c>
      <c r="AG514" s="493">
        <f>AG512*波及効果シート!$D$74</f>
        <v>0</v>
      </c>
      <c r="AH514" s="493">
        <f>AH512*波及効果シート!$D$74</f>
        <v>0</v>
      </c>
      <c r="AI514" s="535">
        <f t="shared" si="592"/>
        <v>0</v>
      </c>
      <c r="AJ514" s="535">
        <f t="shared" si="593"/>
        <v>0</v>
      </c>
      <c r="AK514" s="497">
        <f t="shared" si="594"/>
        <v>0</v>
      </c>
    </row>
    <row r="515" spans="1:37" ht="11.5" x14ac:dyDescent="0.25">
      <c r="A515" s="533" t="str">
        <f>A511&amp;B515</f>
        <v>0所得税（国税）</v>
      </c>
      <c r="B515" s="425" t="s">
        <v>577</v>
      </c>
      <c r="C515" s="449" t="s">
        <v>33</v>
      </c>
      <c r="D515" s="493">
        <f>D512*地域経済性分析・初期条件!$P$49</f>
        <v>0</v>
      </c>
      <c r="E515" s="493">
        <f>E512*地域経済性分析・初期条件!$P$49</f>
        <v>0</v>
      </c>
      <c r="F515" s="493">
        <f>F512*地域経済性分析・初期条件!$P$49</f>
        <v>0</v>
      </c>
      <c r="G515" s="493">
        <f>G512*地域経済性分析・初期条件!$P$49</f>
        <v>0</v>
      </c>
      <c r="H515" s="493">
        <f>H512*地域経済性分析・初期条件!$P$49</f>
        <v>0</v>
      </c>
      <c r="I515" s="493">
        <f>I512*地域経済性分析・初期条件!$P$49</f>
        <v>0</v>
      </c>
      <c r="J515" s="493">
        <f>J512*地域経済性分析・初期条件!$P$49</f>
        <v>0</v>
      </c>
      <c r="K515" s="493">
        <f>K512*地域経済性分析・初期条件!$P$49</f>
        <v>0</v>
      </c>
      <c r="L515" s="493">
        <f>L512*地域経済性分析・初期条件!$P$49</f>
        <v>0</v>
      </c>
      <c r="M515" s="493">
        <f>M512*地域経済性分析・初期条件!$P$49</f>
        <v>0</v>
      </c>
      <c r="N515" s="493">
        <f>N512*地域経済性分析・初期条件!$P$49</f>
        <v>0</v>
      </c>
      <c r="O515" s="493">
        <f>O512*地域経済性分析・初期条件!$P$49</f>
        <v>0</v>
      </c>
      <c r="P515" s="493">
        <f>P512*地域経済性分析・初期条件!$P$49</f>
        <v>0</v>
      </c>
      <c r="Q515" s="493">
        <f>Q512*地域経済性分析・初期条件!$P$49</f>
        <v>0</v>
      </c>
      <c r="R515" s="493">
        <f>R512*地域経済性分析・初期条件!$P$49</f>
        <v>0</v>
      </c>
      <c r="S515" s="493">
        <f>S512*地域経済性分析・初期条件!$P$49</f>
        <v>0</v>
      </c>
      <c r="T515" s="493">
        <f>T512*地域経済性分析・初期条件!$P$49</f>
        <v>0</v>
      </c>
      <c r="U515" s="493">
        <f>U512*地域経済性分析・初期条件!$P$49</f>
        <v>0</v>
      </c>
      <c r="V515" s="493">
        <f>V512*地域経済性分析・初期条件!$P$49</f>
        <v>0</v>
      </c>
      <c r="W515" s="493">
        <f>W512*地域経済性分析・初期条件!$P$49</f>
        <v>0</v>
      </c>
      <c r="X515" s="493">
        <f>X512*地域経済性分析・初期条件!$P$49</f>
        <v>0</v>
      </c>
      <c r="Y515" s="493">
        <f>Y512*地域経済性分析・初期条件!$P$49</f>
        <v>0</v>
      </c>
      <c r="Z515" s="493">
        <f>Z512*地域経済性分析・初期条件!$P$49</f>
        <v>0</v>
      </c>
      <c r="AA515" s="493">
        <f>AA512*地域経済性分析・初期条件!$P$49</f>
        <v>0</v>
      </c>
      <c r="AB515" s="493">
        <f>AB512*地域経済性分析・初期条件!$P$49</f>
        <v>0</v>
      </c>
      <c r="AC515" s="493">
        <f>AC512*地域経済性分析・初期条件!$P$49</f>
        <v>0</v>
      </c>
      <c r="AD515" s="493">
        <f>AD512*地域経済性分析・初期条件!$P$49</f>
        <v>0</v>
      </c>
      <c r="AE515" s="493">
        <f>AE512*地域経済性分析・初期条件!$P$49</f>
        <v>0</v>
      </c>
      <c r="AF515" s="493">
        <f>AF512*地域経済性分析・初期条件!$P$49</f>
        <v>0</v>
      </c>
      <c r="AG515" s="493">
        <f>AG512*地域経済性分析・初期条件!$P$49</f>
        <v>0</v>
      </c>
      <c r="AH515" s="493">
        <f>AH512*地域経済性分析・初期条件!$P$49</f>
        <v>0</v>
      </c>
      <c r="AI515" s="535">
        <f t="shared" si="592"/>
        <v>0</v>
      </c>
      <c r="AJ515" s="535">
        <f t="shared" si="593"/>
        <v>0</v>
      </c>
      <c r="AK515" s="497">
        <f t="shared" si="594"/>
        <v>0</v>
      </c>
    </row>
    <row r="516" spans="1:37" ht="11.5" x14ac:dyDescent="0.25">
      <c r="A516" s="533" t="str">
        <f>A511&amp;B516</f>
        <v>0法人税（国税）</v>
      </c>
      <c r="B516" s="425" t="s">
        <v>576</v>
      </c>
      <c r="C516" s="449" t="s">
        <v>33</v>
      </c>
      <c r="D516" s="493">
        <f>D512*地域経済性分析・初期条件!$Q$49</f>
        <v>0</v>
      </c>
      <c r="E516" s="493">
        <f>E512*地域経済性分析・初期条件!$Q$49</f>
        <v>0</v>
      </c>
      <c r="F516" s="493">
        <f>F512*地域経済性分析・初期条件!$Q$49</f>
        <v>0</v>
      </c>
      <c r="G516" s="493">
        <f>G512*地域経済性分析・初期条件!$Q$49</f>
        <v>0</v>
      </c>
      <c r="H516" s="493">
        <f>H512*地域経済性分析・初期条件!$Q$49</f>
        <v>0</v>
      </c>
      <c r="I516" s="493">
        <f>I512*地域経済性分析・初期条件!$Q$49</f>
        <v>0</v>
      </c>
      <c r="J516" s="493">
        <f>J512*地域経済性分析・初期条件!$Q$49</f>
        <v>0</v>
      </c>
      <c r="K516" s="493">
        <f>K512*地域経済性分析・初期条件!$Q$49</f>
        <v>0</v>
      </c>
      <c r="L516" s="493">
        <f>L512*地域経済性分析・初期条件!$Q$49</f>
        <v>0</v>
      </c>
      <c r="M516" s="493">
        <f>M512*地域経済性分析・初期条件!$Q$49</f>
        <v>0</v>
      </c>
      <c r="N516" s="493">
        <f>N512*地域経済性分析・初期条件!$Q$49</f>
        <v>0</v>
      </c>
      <c r="O516" s="493">
        <f>O512*地域経済性分析・初期条件!$Q$49</f>
        <v>0</v>
      </c>
      <c r="P516" s="493">
        <f>P512*地域経済性分析・初期条件!$Q$49</f>
        <v>0</v>
      </c>
      <c r="Q516" s="493">
        <f>Q512*地域経済性分析・初期条件!$Q$49</f>
        <v>0</v>
      </c>
      <c r="R516" s="493">
        <f>R512*地域経済性分析・初期条件!$Q$49</f>
        <v>0</v>
      </c>
      <c r="S516" s="493">
        <f>S512*地域経済性分析・初期条件!$Q$49</f>
        <v>0</v>
      </c>
      <c r="T516" s="493">
        <f>T512*地域経済性分析・初期条件!$Q$49</f>
        <v>0</v>
      </c>
      <c r="U516" s="493">
        <f>U512*地域経済性分析・初期条件!$Q$49</f>
        <v>0</v>
      </c>
      <c r="V516" s="493">
        <f>V512*地域経済性分析・初期条件!$Q$49</f>
        <v>0</v>
      </c>
      <c r="W516" s="493">
        <f>W512*地域経済性分析・初期条件!$Q$49</f>
        <v>0</v>
      </c>
      <c r="X516" s="493">
        <f>X512*地域経済性分析・初期条件!$Q$49</f>
        <v>0</v>
      </c>
      <c r="Y516" s="493">
        <f>Y512*地域経済性分析・初期条件!$Q$49</f>
        <v>0</v>
      </c>
      <c r="Z516" s="493">
        <f>Z512*地域経済性分析・初期条件!$Q$49</f>
        <v>0</v>
      </c>
      <c r="AA516" s="493">
        <f>AA512*地域経済性分析・初期条件!$Q$49</f>
        <v>0</v>
      </c>
      <c r="AB516" s="493">
        <f>AB512*地域経済性分析・初期条件!$Q$49</f>
        <v>0</v>
      </c>
      <c r="AC516" s="493">
        <f>AC512*地域経済性分析・初期条件!$Q$49</f>
        <v>0</v>
      </c>
      <c r="AD516" s="493">
        <f>AD512*地域経済性分析・初期条件!$Q$49</f>
        <v>0</v>
      </c>
      <c r="AE516" s="493">
        <f>AE512*地域経済性分析・初期条件!$Q$49</f>
        <v>0</v>
      </c>
      <c r="AF516" s="493">
        <f>AF512*地域経済性分析・初期条件!$Q$49</f>
        <v>0</v>
      </c>
      <c r="AG516" s="493">
        <f>AG512*地域経済性分析・初期条件!$Q$49</f>
        <v>0</v>
      </c>
      <c r="AH516" s="493">
        <f>AH512*地域経済性分析・初期条件!$Q$49</f>
        <v>0</v>
      </c>
      <c r="AI516" s="535">
        <f t="shared" si="592"/>
        <v>0</v>
      </c>
      <c r="AJ516" s="535">
        <f t="shared" si="593"/>
        <v>0</v>
      </c>
      <c r="AK516" s="497">
        <f t="shared" si="594"/>
        <v>0</v>
      </c>
    </row>
    <row r="517" spans="1:37" ht="11.5" x14ac:dyDescent="0.25">
      <c r="A517" s="533" t="str">
        <f>A511&amp;B517</f>
        <v>0従業員の可処分所得（一次）</v>
      </c>
      <c r="B517" s="425" t="s">
        <v>556</v>
      </c>
      <c r="C517" s="448" t="s">
        <v>33</v>
      </c>
      <c r="D517" s="493">
        <f>D512*地域経済性分析・初期条件!$H$49</f>
        <v>0</v>
      </c>
      <c r="E517" s="493">
        <f>E512*地域経済性分析・初期条件!$H$49</f>
        <v>0</v>
      </c>
      <c r="F517" s="493">
        <f>F512*地域経済性分析・初期条件!$H$49</f>
        <v>0</v>
      </c>
      <c r="G517" s="493">
        <f>G512*地域経済性分析・初期条件!$H$49</f>
        <v>0</v>
      </c>
      <c r="H517" s="493">
        <f>H512*地域経済性分析・初期条件!$H$49</f>
        <v>0</v>
      </c>
      <c r="I517" s="493">
        <f>I512*地域経済性分析・初期条件!$H$49</f>
        <v>0</v>
      </c>
      <c r="J517" s="493">
        <f>J512*地域経済性分析・初期条件!$H$49</f>
        <v>0</v>
      </c>
      <c r="K517" s="493">
        <f>K512*地域経済性分析・初期条件!$H$49</f>
        <v>0</v>
      </c>
      <c r="L517" s="493">
        <f>L512*地域経済性分析・初期条件!$H$49</f>
        <v>0</v>
      </c>
      <c r="M517" s="493">
        <f>M512*地域経済性分析・初期条件!$H$49</f>
        <v>0</v>
      </c>
      <c r="N517" s="493">
        <f>N512*地域経済性分析・初期条件!$H$49</f>
        <v>0</v>
      </c>
      <c r="O517" s="493">
        <f>O512*地域経済性分析・初期条件!$H$49</f>
        <v>0</v>
      </c>
      <c r="P517" s="493">
        <f>P512*地域経済性分析・初期条件!$H$49</f>
        <v>0</v>
      </c>
      <c r="Q517" s="493">
        <f>Q512*地域経済性分析・初期条件!$H$49</f>
        <v>0</v>
      </c>
      <c r="R517" s="493">
        <f>R512*地域経済性分析・初期条件!$H$49</f>
        <v>0</v>
      </c>
      <c r="S517" s="493">
        <f>S512*地域経済性分析・初期条件!$H$49</f>
        <v>0</v>
      </c>
      <c r="T517" s="493">
        <f>T512*地域経済性分析・初期条件!$H$49</f>
        <v>0</v>
      </c>
      <c r="U517" s="493">
        <f>U512*地域経済性分析・初期条件!$H$49</f>
        <v>0</v>
      </c>
      <c r="V517" s="493">
        <f>V512*地域経済性分析・初期条件!$H$49</f>
        <v>0</v>
      </c>
      <c r="W517" s="493">
        <f>W512*地域経済性分析・初期条件!$H$49</f>
        <v>0</v>
      </c>
      <c r="X517" s="493">
        <f>X512*地域経済性分析・初期条件!$H$49</f>
        <v>0</v>
      </c>
      <c r="Y517" s="493">
        <f>Y512*地域経済性分析・初期条件!$H$49</f>
        <v>0</v>
      </c>
      <c r="Z517" s="493">
        <f>Z512*地域経済性分析・初期条件!$H$49</f>
        <v>0</v>
      </c>
      <c r="AA517" s="493">
        <f>AA512*地域経済性分析・初期条件!$H$49</f>
        <v>0</v>
      </c>
      <c r="AB517" s="493">
        <f>AB512*地域経済性分析・初期条件!$H$49</f>
        <v>0</v>
      </c>
      <c r="AC517" s="493">
        <f>AC512*地域経済性分析・初期条件!$H$49</f>
        <v>0</v>
      </c>
      <c r="AD517" s="493">
        <f>AD512*地域経済性分析・初期条件!$H$49</f>
        <v>0</v>
      </c>
      <c r="AE517" s="493">
        <f>AE512*地域経済性分析・初期条件!$H$49</f>
        <v>0</v>
      </c>
      <c r="AF517" s="493">
        <f>AF512*地域経済性分析・初期条件!$H$49</f>
        <v>0</v>
      </c>
      <c r="AG517" s="493">
        <f>AG512*地域経済性分析・初期条件!$H$49</f>
        <v>0</v>
      </c>
      <c r="AH517" s="493">
        <f>AH512*地域経済性分析・初期条件!$H$49</f>
        <v>0</v>
      </c>
      <c r="AI517" s="535">
        <f t="shared" si="592"/>
        <v>0</v>
      </c>
      <c r="AJ517" s="535">
        <f t="shared" si="593"/>
        <v>0</v>
      </c>
      <c r="AK517" s="497">
        <f t="shared" si="594"/>
        <v>0</v>
      </c>
    </row>
    <row r="518" spans="1:37" ht="11.5" x14ac:dyDescent="0.25">
      <c r="A518" s="533" t="str">
        <f>A511&amp;B518</f>
        <v>0企業の税引後利益（一次）</v>
      </c>
      <c r="B518" s="425" t="s">
        <v>557</v>
      </c>
      <c r="C518" s="448" t="s">
        <v>33</v>
      </c>
      <c r="D518" s="493">
        <f>D512*地域経済性分析・初期条件!$I$49</f>
        <v>0</v>
      </c>
      <c r="E518" s="493">
        <f>E512*地域経済性分析・初期条件!$I$49</f>
        <v>0</v>
      </c>
      <c r="F518" s="493">
        <f>F512*地域経済性分析・初期条件!$I$49</f>
        <v>0</v>
      </c>
      <c r="G518" s="493">
        <f>G512*地域経済性分析・初期条件!$I$49</f>
        <v>0</v>
      </c>
      <c r="H518" s="493">
        <f>H512*地域経済性分析・初期条件!$I$49</f>
        <v>0</v>
      </c>
      <c r="I518" s="493">
        <f>I512*地域経済性分析・初期条件!$I$49</f>
        <v>0</v>
      </c>
      <c r="J518" s="493">
        <f>J512*地域経済性分析・初期条件!$I$49</f>
        <v>0</v>
      </c>
      <c r="K518" s="493">
        <f>K512*地域経済性分析・初期条件!$I$49</f>
        <v>0</v>
      </c>
      <c r="L518" s="493">
        <f>L512*地域経済性分析・初期条件!$I$49</f>
        <v>0</v>
      </c>
      <c r="M518" s="493">
        <f>M512*地域経済性分析・初期条件!$I$49</f>
        <v>0</v>
      </c>
      <c r="N518" s="493">
        <f>N512*地域経済性分析・初期条件!$I$49</f>
        <v>0</v>
      </c>
      <c r="O518" s="493">
        <f>O512*地域経済性分析・初期条件!$I$49</f>
        <v>0</v>
      </c>
      <c r="P518" s="493">
        <f>P512*地域経済性分析・初期条件!$I$49</f>
        <v>0</v>
      </c>
      <c r="Q518" s="493">
        <f>Q512*地域経済性分析・初期条件!$I$49</f>
        <v>0</v>
      </c>
      <c r="R518" s="493">
        <f>R512*地域経済性分析・初期条件!$I$49</f>
        <v>0</v>
      </c>
      <c r="S518" s="493">
        <f>S512*地域経済性分析・初期条件!$I$49</f>
        <v>0</v>
      </c>
      <c r="T518" s="493">
        <f>T512*地域経済性分析・初期条件!$I$49</f>
        <v>0</v>
      </c>
      <c r="U518" s="493">
        <f>U512*地域経済性分析・初期条件!$I$49</f>
        <v>0</v>
      </c>
      <c r="V518" s="493">
        <f>V512*地域経済性分析・初期条件!$I$49</f>
        <v>0</v>
      </c>
      <c r="W518" s="493">
        <f>W512*地域経済性分析・初期条件!$I$49</f>
        <v>0</v>
      </c>
      <c r="X518" s="493">
        <f>X512*地域経済性分析・初期条件!$I$49</f>
        <v>0</v>
      </c>
      <c r="Y518" s="493">
        <f>Y512*地域経済性分析・初期条件!$I$49</f>
        <v>0</v>
      </c>
      <c r="Z518" s="493">
        <f>Z512*地域経済性分析・初期条件!$I$49</f>
        <v>0</v>
      </c>
      <c r="AA518" s="493">
        <f>AA512*地域経済性分析・初期条件!$I$49</f>
        <v>0</v>
      </c>
      <c r="AB518" s="493">
        <f>AB512*地域経済性分析・初期条件!$I$49</f>
        <v>0</v>
      </c>
      <c r="AC518" s="493">
        <f>AC512*地域経済性分析・初期条件!$I$49</f>
        <v>0</v>
      </c>
      <c r="AD518" s="493">
        <f>AD512*地域経済性分析・初期条件!$I$49</f>
        <v>0</v>
      </c>
      <c r="AE518" s="493">
        <f>AE512*地域経済性分析・初期条件!$I$49</f>
        <v>0</v>
      </c>
      <c r="AF518" s="493">
        <f>AF512*地域経済性分析・初期条件!$I$49</f>
        <v>0</v>
      </c>
      <c r="AG518" s="493">
        <f>AG512*地域経済性分析・初期条件!$I$49</f>
        <v>0</v>
      </c>
      <c r="AH518" s="493">
        <f>AH512*地域経済性分析・初期条件!$I$49</f>
        <v>0</v>
      </c>
      <c r="AI518" s="535">
        <f t="shared" si="592"/>
        <v>0</v>
      </c>
      <c r="AJ518" s="535">
        <f t="shared" si="593"/>
        <v>0</v>
      </c>
      <c r="AK518" s="497">
        <f t="shared" si="594"/>
        <v>0</v>
      </c>
    </row>
    <row r="519" spans="1:37" ht="11.5" x14ac:dyDescent="0.25">
      <c r="A519" s="533" t="str">
        <f>A511&amp;B519</f>
        <v>0都道府県税収（一次）</v>
      </c>
      <c r="B519" s="425" t="s">
        <v>558</v>
      </c>
      <c r="C519" s="448" t="s">
        <v>33</v>
      </c>
      <c r="D519" s="493">
        <f>D512*地域経済性分析・初期条件!$J$49</f>
        <v>0</v>
      </c>
      <c r="E519" s="493">
        <f>E512*地域経済性分析・初期条件!$J$49</f>
        <v>0</v>
      </c>
      <c r="F519" s="493">
        <f>F512*地域経済性分析・初期条件!$J$49</f>
        <v>0</v>
      </c>
      <c r="G519" s="493">
        <f>G512*地域経済性分析・初期条件!$J$49</f>
        <v>0</v>
      </c>
      <c r="H519" s="493">
        <f>H512*地域経済性分析・初期条件!$J$49</f>
        <v>0</v>
      </c>
      <c r="I519" s="493">
        <f>I512*地域経済性分析・初期条件!$J$49</f>
        <v>0</v>
      </c>
      <c r="J519" s="493">
        <f>J512*地域経済性分析・初期条件!$J$49</f>
        <v>0</v>
      </c>
      <c r="K519" s="493">
        <f>K512*地域経済性分析・初期条件!$J$49</f>
        <v>0</v>
      </c>
      <c r="L519" s="493">
        <f>L512*地域経済性分析・初期条件!$J$49</f>
        <v>0</v>
      </c>
      <c r="M519" s="493">
        <f>M512*地域経済性分析・初期条件!$J$49</f>
        <v>0</v>
      </c>
      <c r="N519" s="493">
        <f>N512*地域経済性分析・初期条件!$J$49</f>
        <v>0</v>
      </c>
      <c r="O519" s="493">
        <f>O512*地域経済性分析・初期条件!$J$49</f>
        <v>0</v>
      </c>
      <c r="P519" s="493">
        <f>P512*地域経済性分析・初期条件!$J$49</f>
        <v>0</v>
      </c>
      <c r="Q519" s="493">
        <f>Q512*地域経済性分析・初期条件!$J$49</f>
        <v>0</v>
      </c>
      <c r="R519" s="493">
        <f>R512*地域経済性分析・初期条件!$J$49</f>
        <v>0</v>
      </c>
      <c r="S519" s="493">
        <f>S512*地域経済性分析・初期条件!$J$49</f>
        <v>0</v>
      </c>
      <c r="T519" s="493">
        <f>T512*地域経済性分析・初期条件!$J$49</f>
        <v>0</v>
      </c>
      <c r="U519" s="493">
        <f>U512*地域経済性分析・初期条件!$J$49</f>
        <v>0</v>
      </c>
      <c r="V519" s="493">
        <f>V512*地域経済性分析・初期条件!$J$49</f>
        <v>0</v>
      </c>
      <c r="W519" s="493">
        <f>W512*地域経済性分析・初期条件!$J$49</f>
        <v>0</v>
      </c>
      <c r="X519" s="493">
        <f>X512*地域経済性分析・初期条件!$J$49</f>
        <v>0</v>
      </c>
      <c r="Y519" s="493">
        <f>Y512*地域経済性分析・初期条件!$J$49</f>
        <v>0</v>
      </c>
      <c r="Z519" s="493">
        <f>Z512*地域経済性分析・初期条件!$J$49</f>
        <v>0</v>
      </c>
      <c r="AA519" s="493">
        <f>AA512*地域経済性分析・初期条件!$J$49</f>
        <v>0</v>
      </c>
      <c r="AB519" s="493">
        <f>AB512*地域経済性分析・初期条件!$J$49</f>
        <v>0</v>
      </c>
      <c r="AC519" s="493">
        <f>AC512*地域経済性分析・初期条件!$J$49</f>
        <v>0</v>
      </c>
      <c r="AD519" s="493">
        <f>AD512*地域経済性分析・初期条件!$J$49</f>
        <v>0</v>
      </c>
      <c r="AE519" s="493">
        <f>AE512*地域経済性分析・初期条件!$J$49</f>
        <v>0</v>
      </c>
      <c r="AF519" s="493">
        <f>AF512*地域経済性分析・初期条件!$J$49</f>
        <v>0</v>
      </c>
      <c r="AG519" s="493">
        <f>AG512*地域経済性分析・初期条件!$J$49</f>
        <v>0</v>
      </c>
      <c r="AH519" s="493">
        <f>AH512*地域経済性分析・初期条件!$J$49</f>
        <v>0</v>
      </c>
      <c r="AI519" s="535">
        <f t="shared" si="592"/>
        <v>0</v>
      </c>
      <c r="AJ519" s="535">
        <f t="shared" si="593"/>
        <v>0</v>
      </c>
      <c r="AK519" s="497">
        <f t="shared" si="594"/>
        <v>0</v>
      </c>
    </row>
    <row r="520" spans="1:37" ht="11.5" x14ac:dyDescent="0.25">
      <c r="A520" s="533" t="str">
        <f>A511&amp;B520</f>
        <v>0市町村税収（一次）</v>
      </c>
      <c r="B520" s="425" t="s">
        <v>559</v>
      </c>
      <c r="C520" s="449" t="s">
        <v>33</v>
      </c>
      <c r="D520" s="493">
        <f>D512*地域経済性分析・初期条件!$K$49</f>
        <v>0</v>
      </c>
      <c r="E520" s="493">
        <f>E512*地域経済性分析・初期条件!$K$49</f>
        <v>0</v>
      </c>
      <c r="F520" s="493">
        <f>F512*地域経済性分析・初期条件!$K$49</f>
        <v>0</v>
      </c>
      <c r="G520" s="493">
        <f>G512*地域経済性分析・初期条件!$K$49</f>
        <v>0</v>
      </c>
      <c r="H520" s="493">
        <f>H512*地域経済性分析・初期条件!$K$49</f>
        <v>0</v>
      </c>
      <c r="I520" s="493">
        <f>I512*地域経済性分析・初期条件!$K$49</f>
        <v>0</v>
      </c>
      <c r="J520" s="493">
        <f>J512*地域経済性分析・初期条件!$K$49</f>
        <v>0</v>
      </c>
      <c r="K520" s="493">
        <f>K512*地域経済性分析・初期条件!$K$49</f>
        <v>0</v>
      </c>
      <c r="L520" s="493">
        <f>L512*地域経済性分析・初期条件!$K$49</f>
        <v>0</v>
      </c>
      <c r="M520" s="493">
        <f>M512*地域経済性分析・初期条件!$K$49</f>
        <v>0</v>
      </c>
      <c r="N520" s="493">
        <f>N512*地域経済性分析・初期条件!$K$49</f>
        <v>0</v>
      </c>
      <c r="O520" s="493">
        <f>O512*地域経済性分析・初期条件!$K$49</f>
        <v>0</v>
      </c>
      <c r="P520" s="493">
        <f>P512*地域経済性分析・初期条件!$K$49</f>
        <v>0</v>
      </c>
      <c r="Q520" s="493">
        <f>Q512*地域経済性分析・初期条件!$K$49</f>
        <v>0</v>
      </c>
      <c r="R520" s="493">
        <f>R512*地域経済性分析・初期条件!$K$49</f>
        <v>0</v>
      </c>
      <c r="S520" s="493">
        <f>S512*地域経済性分析・初期条件!$K$49</f>
        <v>0</v>
      </c>
      <c r="T520" s="493">
        <f>T512*地域経済性分析・初期条件!$K$49</f>
        <v>0</v>
      </c>
      <c r="U520" s="493">
        <f>U512*地域経済性分析・初期条件!$K$49</f>
        <v>0</v>
      </c>
      <c r="V520" s="493">
        <f>V512*地域経済性分析・初期条件!$K$49</f>
        <v>0</v>
      </c>
      <c r="W520" s="493">
        <f>W512*地域経済性分析・初期条件!$K$49</f>
        <v>0</v>
      </c>
      <c r="X520" s="493">
        <f>X512*地域経済性分析・初期条件!$K$49</f>
        <v>0</v>
      </c>
      <c r="Y520" s="493">
        <f>Y512*地域経済性分析・初期条件!$K$49</f>
        <v>0</v>
      </c>
      <c r="Z520" s="493">
        <f>Z512*地域経済性分析・初期条件!$K$49</f>
        <v>0</v>
      </c>
      <c r="AA520" s="493">
        <f>AA512*地域経済性分析・初期条件!$K$49</f>
        <v>0</v>
      </c>
      <c r="AB520" s="493">
        <f>AB512*地域経済性分析・初期条件!$K$49</f>
        <v>0</v>
      </c>
      <c r="AC520" s="493">
        <f>AC512*地域経済性分析・初期条件!$K$49</f>
        <v>0</v>
      </c>
      <c r="AD520" s="493">
        <f>AD512*地域経済性分析・初期条件!$K$49</f>
        <v>0</v>
      </c>
      <c r="AE520" s="493">
        <f>AE512*地域経済性分析・初期条件!$K$49</f>
        <v>0</v>
      </c>
      <c r="AF520" s="493">
        <f>AF512*地域経済性分析・初期条件!$K$49</f>
        <v>0</v>
      </c>
      <c r="AG520" s="493">
        <f>AG512*地域経済性分析・初期条件!$K$49</f>
        <v>0</v>
      </c>
      <c r="AH520" s="493">
        <f>AH512*地域経済性分析・初期条件!$K$49</f>
        <v>0</v>
      </c>
      <c r="AI520" s="535">
        <f t="shared" si="592"/>
        <v>0</v>
      </c>
      <c r="AJ520" s="535">
        <f t="shared" si="593"/>
        <v>0</v>
      </c>
      <c r="AK520" s="497">
        <f t="shared" si="594"/>
        <v>0</v>
      </c>
    </row>
    <row r="521" spans="1:37" ht="11.5" x14ac:dyDescent="0.25">
      <c r="A521" s="533" t="str">
        <f>A511&amp;B521</f>
        <v>0従業員の可処分所得（二次以降）</v>
      </c>
      <c r="B521" s="425" t="s">
        <v>561</v>
      </c>
      <c r="C521" s="449" t="s">
        <v>33</v>
      </c>
      <c r="D521" s="493">
        <f>D512*地域経済性分析・初期条件!$L$49</f>
        <v>0</v>
      </c>
      <c r="E521" s="493">
        <f>E512*地域経済性分析・初期条件!$L$49</f>
        <v>0</v>
      </c>
      <c r="F521" s="493">
        <f>F512*地域経済性分析・初期条件!$L$49</f>
        <v>0</v>
      </c>
      <c r="G521" s="493">
        <f>G512*地域経済性分析・初期条件!$L$49</f>
        <v>0</v>
      </c>
      <c r="H521" s="493">
        <f>H512*地域経済性分析・初期条件!$L$49</f>
        <v>0</v>
      </c>
      <c r="I521" s="493">
        <f>I512*地域経済性分析・初期条件!$L$49</f>
        <v>0</v>
      </c>
      <c r="J521" s="493">
        <f>J512*地域経済性分析・初期条件!$L$49</f>
        <v>0</v>
      </c>
      <c r="K521" s="493">
        <f>K512*地域経済性分析・初期条件!$L$49</f>
        <v>0</v>
      </c>
      <c r="L521" s="493">
        <f>L512*地域経済性分析・初期条件!$L$49</f>
        <v>0</v>
      </c>
      <c r="M521" s="493">
        <f>M512*地域経済性分析・初期条件!$L$49</f>
        <v>0</v>
      </c>
      <c r="N521" s="493">
        <f>N512*地域経済性分析・初期条件!$L$49</f>
        <v>0</v>
      </c>
      <c r="O521" s="493">
        <f>O512*地域経済性分析・初期条件!$L$49</f>
        <v>0</v>
      </c>
      <c r="P521" s="493">
        <f>P512*地域経済性分析・初期条件!$L$49</f>
        <v>0</v>
      </c>
      <c r="Q521" s="493">
        <f>Q512*地域経済性分析・初期条件!$L$49</f>
        <v>0</v>
      </c>
      <c r="R521" s="493">
        <f>R512*地域経済性分析・初期条件!$L$49</f>
        <v>0</v>
      </c>
      <c r="S521" s="493">
        <f>S512*地域経済性分析・初期条件!$L$49</f>
        <v>0</v>
      </c>
      <c r="T521" s="493">
        <f>T512*地域経済性分析・初期条件!$L$49</f>
        <v>0</v>
      </c>
      <c r="U521" s="493">
        <f>U512*地域経済性分析・初期条件!$L$49</f>
        <v>0</v>
      </c>
      <c r="V521" s="493">
        <f>V512*地域経済性分析・初期条件!$L$49</f>
        <v>0</v>
      </c>
      <c r="W521" s="493">
        <f>W512*地域経済性分析・初期条件!$L$49</f>
        <v>0</v>
      </c>
      <c r="X521" s="493">
        <f>X512*地域経済性分析・初期条件!$L$49</f>
        <v>0</v>
      </c>
      <c r="Y521" s="493">
        <f>Y512*地域経済性分析・初期条件!$L$49</f>
        <v>0</v>
      </c>
      <c r="Z521" s="493">
        <f>Z512*地域経済性分析・初期条件!$L$49</f>
        <v>0</v>
      </c>
      <c r="AA521" s="493">
        <f>AA512*地域経済性分析・初期条件!$L$49</f>
        <v>0</v>
      </c>
      <c r="AB521" s="493">
        <f>AB512*地域経済性分析・初期条件!$L$49</f>
        <v>0</v>
      </c>
      <c r="AC521" s="493">
        <f>AC512*地域経済性分析・初期条件!$L$49</f>
        <v>0</v>
      </c>
      <c r="AD521" s="493">
        <f>AD512*地域経済性分析・初期条件!$L$49</f>
        <v>0</v>
      </c>
      <c r="AE521" s="493">
        <f>AE512*地域経済性分析・初期条件!$L$49</f>
        <v>0</v>
      </c>
      <c r="AF521" s="493">
        <f>AF512*地域経済性分析・初期条件!$L$49</f>
        <v>0</v>
      </c>
      <c r="AG521" s="493">
        <f>AG512*地域経済性分析・初期条件!$L$49</f>
        <v>0</v>
      </c>
      <c r="AH521" s="493">
        <f>AH512*地域経済性分析・初期条件!$L$49</f>
        <v>0</v>
      </c>
      <c r="AI521" s="535">
        <f>SUM(D521:N521)</f>
        <v>0</v>
      </c>
      <c r="AJ521" s="535">
        <f>SUM(D521:X521)</f>
        <v>0</v>
      </c>
      <c r="AK521" s="497">
        <f>SUM(D521:AH521)</f>
        <v>0</v>
      </c>
    </row>
    <row r="522" spans="1:37" ht="11.5" x14ac:dyDescent="0.25">
      <c r="A522" s="533" t="str">
        <f>A511&amp;B522</f>
        <v>0企業の税引後利益（二次以降）</v>
      </c>
      <c r="B522" s="425" t="s">
        <v>562</v>
      </c>
      <c r="C522" s="449" t="s">
        <v>33</v>
      </c>
      <c r="D522" s="493">
        <f>D512*地域経済性分析・初期条件!$M$49</f>
        <v>0</v>
      </c>
      <c r="E522" s="493">
        <f>E512*地域経済性分析・初期条件!$M$49</f>
        <v>0</v>
      </c>
      <c r="F522" s="493">
        <f>F512*地域経済性分析・初期条件!$M$49</f>
        <v>0</v>
      </c>
      <c r="G522" s="493">
        <f>G512*地域経済性分析・初期条件!$M$49</f>
        <v>0</v>
      </c>
      <c r="H522" s="493">
        <f>H512*地域経済性分析・初期条件!$M$49</f>
        <v>0</v>
      </c>
      <c r="I522" s="493">
        <f>I512*地域経済性分析・初期条件!$M$49</f>
        <v>0</v>
      </c>
      <c r="J522" s="493">
        <f>J512*地域経済性分析・初期条件!$M$49</f>
        <v>0</v>
      </c>
      <c r="K522" s="493">
        <f>K512*地域経済性分析・初期条件!$M$49</f>
        <v>0</v>
      </c>
      <c r="L522" s="493">
        <f>L512*地域経済性分析・初期条件!$M$49</f>
        <v>0</v>
      </c>
      <c r="M522" s="493">
        <f>M512*地域経済性分析・初期条件!$M$49</f>
        <v>0</v>
      </c>
      <c r="N522" s="493">
        <f>N512*地域経済性分析・初期条件!$M$49</f>
        <v>0</v>
      </c>
      <c r="O522" s="493">
        <f>O512*地域経済性分析・初期条件!$M$49</f>
        <v>0</v>
      </c>
      <c r="P522" s="493">
        <f>P512*地域経済性分析・初期条件!$M$49</f>
        <v>0</v>
      </c>
      <c r="Q522" s="493">
        <f>Q512*地域経済性分析・初期条件!$M$49</f>
        <v>0</v>
      </c>
      <c r="R522" s="493">
        <f>R512*地域経済性分析・初期条件!$M$49</f>
        <v>0</v>
      </c>
      <c r="S522" s="493">
        <f>S512*地域経済性分析・初期条件!$M$49</f>
        <v>0</v>
      </c>
      <c r="T522" s="493">
        <f>T512*地域経済性分析・初期条件!$M$49</f>
        <v>0</v>
      </c>
      <c r="U522" s="493">
        <f>U512*地域経済性分析・初期条件!$M$49</f>
        <v>0</v>
      </c>
      <c r="V522" s="493">
        <f>V512*地域経済性分析・初期条件!$M$49</f>
        <v>0</v>
      </c>
      <c r="W522" s="493">
        <f>W512*地域経済性分析・初期条件!$M$49</f>
        <v>0</v>
      </c>
      <c r="X522" s="493">
        <f>X512*地域経済性分析・初期条件!$M$49</f>
        <v>0</v>
      </c>
      <c r="Y522" s="493">
        <f>Y512*地域経済性分析・初期条件!$M$49</f>
        <v>0</v>
      </c>
      <c r="Z522" s="493">
        <f>Z512*地域経済性分析・初期条件!$M$49</f>
        <v>0</v>
      </c>
      <c r="AA522" s="493">
        <f>AA512*地域経済性分析・初期条件!$M$49</f>
        <v>0</v>
      </c>
      <c r="AB522" s="493">
        <f>AB512*地域経済性分析・初期条件!$M$49</f>
        <v>0</v>
      </c>
      <c r="AC522" s="493">
        <f>AC512*地域経済性分析・初期条件!$M$49</f>
        <v>0</v>
      </c>
      <c r="AD522" s="493">
        <f>AD512*地域経済性分析・初期条件!$M$49</f>
        <v>0</v>
      </c>
      <c r="AE522" s="493">
        <f>AE512*地域経済性分析・初期条件!$M$49</f>
        <v>0</v>
      </c>
      <c r="AF522" s="493">
        <f>AF512*地域経済性分析・初期条件!$M$49</f>
        <v>0</v>
      </c>
      <c r="AG522" s="493">
        <f>AG512*地域経済性分析・初期条件!$M$49</f>
        <v>0</v>
      </c>
      <c r="AH522" s="493">
        <f>AH512*地域経済性分析・初期条件!$M$49</f>
        <v>0</v>
      </c>
      <c r="AI522" s="535">
        <f>SUM(D522:N522)</f>
        <v>0</v>
      </c>
      <c r="AJ522" s="535">
        <f>SUM(D522:X522)</f>
        <v>0</v>
      </c>
      <c r="AK522" s="497">
        <f>SUM(D522:AH522)</f>
        <v>0</v>
      </c>
    </row>
    <row r="523" spans="1:37" ht="11.5" x14ac:dyDescent="0.25">
      <c r="A523" s="533" t="str">
        <f>A511&amp;B523</f>
        <v>0都道府県税収（二次以降）</v>
      </c>
      <c r="B523" s="425" t="s">
        <v>563</v>
      </c>
      <c r="C523" s="449" t="s">
        <v>33</v>
      </c>
      <c r="D523" s="493">
        <f>D512*地域経済性分析・初期条件!$N$49</f>
        <v>0</v>
      </c>
      <c r="E523" s="493">
        <f>E512*地域経済性分析・初期条件!$N$49</f>
        <v>0</v>
      </c>
      <c r="F523" s="493">
        <f>F512*地域経済性分析・初期条件!$N$49</f>
        <v>0</v>
      </c>
      <c r="G523" s="493">
        <f>G512*地域経済性分析・初期条件!$N$49</f>
        <v>0</v>
      </c>
      <c r="H523" s="493">
        <f>H512*地域経済性分析・初期条件!$N$49</f>
        <v>0</v>
      </c>
      <c r="I523" s="493">
        <f>I512*地域経済性分析・初期条件!$N$49</f>
        <v>0</v>
      </c>
      <c r="J523" s="493">
        <f>J512*地域経済性分析・初期条件!$N$49</f>
        <v>0</v>
      </c>
      <c r="K523" s="493">
        <f>K512*地域経済性分析・初期条件!$N$49</f>
        <v>0</v>
      </c>
      <c r="L523" s="493">
        <f>L512*地域経済性分析・初期条件!$N$49</f>
        <v>0</v>
      </c>
      <c r="M523" s="493">
        <f>M512*地域経済性分析・初期条件!$N$49</f>
        <v>0</v>
      </c>
      <c r="N523" s="493">
        <f>N512*地域経済性分析・初期条件!$N$49</f>
        <v>0</v>
      </c>
      <c r="O523" s="493">
        <f>O512*地域経済性分析・初期条件!$N$49</f>
        <v>0</v>
      </c>
      <c r="P523" s="493">
        <f>P512*地域経済性分析・初期条件!$N$49</f>
        <v>0</v>
      </c>
      <c r="Q523" s="493">
        <f>Q512*地域経済性分析・初期条件!$N$49</f>
        <v>0</v>
      </c>
      <c r="R523" s="493">
        <f>R512*地域経済性分析・初期条件!$N$49</f>
        <v>0</v>
      </c>
      <c r="S523" s="493">
        <f>S512*地域経済性分析・初期条件!$N$49</f>
        <v>0</v>
      </c>
      <c r="T523" s="493">
        <f>T512*地域経済性分析・初期条件!$N$49</f>
        <v>0</v>
      </c>
      <c r="U523" s="493">
        <f>U512*地域経済性分析・初期条件!$N$49</f>
        <v>0</v>
      </c>
      <c r="V523" s="493">
        <f>V512*地域経済性分析・初期条件!$N$49</f>
        <v>0</v>
      </c>
      <c r="W523" s="493">
        <f>W512*地域経済性分析・初期条件!$N$49</f>
        <v>0</v>
      </c>
      <c r="X523" s="493">
        <f>X512*地域経済性分析・初期条件!$N$49</f>
        <v>0</v>
      </c>
      <c r="Y523" s="493">
        <f>Y512*地域経済性分析・初期条件!$N$49</f>
        <v>0</v>
      </c>
      <c r="Z523" s="493">
        <f>Z512*地域経済性分析・初期条件!$N$49</f>
        <v>0</v>
      </c>
      <c r="AA523" s="493">
        <f>AA512*地域経済性分析・初期条件!$N$49</f>
        <v>0</v>
      </c>
      <c r="AB523" s="493">
        <f>AB512*地域経済性分析・初期条件!$N$49</f>
        <v>0</v>
      </c>
      <c r="AC523" s="493">
        <f>AC512*地域経済性分析・初期条件!$N$49</f>
        <v>0</v>
      </c>
      <c r="AD523" s="493">
        <f>AD512*地域経済性分析・初期条件!$N$49</f>
        <v>0</v>
      </c>
      <c r="AE523" s="493">
        <f>AE512*地域経済性分析・初期条件!$N$49</f>
        <v>0</v>
      </c>
      <c r="AF523" s="493">
        <f>AF512*地域経済性分析・初期条件!$N$49</f>
        <v>0</v>
      </c>
      <c r="AG523" s="493">
        <f>AG512*地域経済性分析・初期条件!$N$49</f>
        <v>0</v>
      </c>
      <c r="AH523" s="493">
        <f>AH512*地域経済性分析・初期条件!$N$49</f>
        <v>0</v>
      </c>
      <c r="AI523" s="535">
        <f>SUM(D523:N523)</f>
        <v>0</v>
      </c>
      <c r="AJ523" s="535">
        <f>SUM(D523:X523)</f>
        <v>0</v>
      </c>
      <c r="AK523" s="497">
        <f>SUM(D523:AH523)</f>
        <v>0</v>
      </c>
    </row>
    <row r="524" spans="1:37" ht="11.5" x14ac:dyDescent="0.25">
      <c r="A524" s="533" t="str">
        <f>A511&amp;B524</f>
        <v>0市町村税収（二次以降）</v>
      </c>
      <c r="B524" s="425" t="s">
        <v>564</v>
      </c>
      <c r="C524" s="449" t="s">
        <v>33</v>
      </c>
      <c r="D524" s="493">
        <f>D512*地域経済性分析・初期条件!$O$49</f>
        <v>0</v>
      </c>
      <c r="E524" s="493">
        <f>E512*地域経済性分析・初期条件!$O$49</f>
        <v>0</v>
      </c>
      <c r="F524" s="493">
        <f>F512*地域経済性分析・初期条件!$O$49</f>
        <v>0</v>
      </c>
      <c r="G524" s="493">
        <f>G512*地域経済性分析・初期条件!$O$49</f>
        <v>0</v>
      </c>
      <c r="H524" s="493">
        <f>H512*地域経済性分析・初期条件!$O$49</f>
        <v>0</v>
      </c>
      <c r="I524" s="493">
        <f>I512*地域経済性分析・初期条件!$O$49</f>
        <v>0</v>
      </c>
      <c r="J524" s="493">
        <f>J512*地域経済性分析・初期条件!$O$49</f>
        <v>0</v>
      </c>
      <c r="K524" s="493">
        <f>K512*地域経済性分析・初期条件!$O$49</f>
        <v>0</v>
      </c>
      <c r="L524" s="493">
        <f>L512*地域経済性分析・初期条件!$O$49</f>
        <v>0</v>
      </c>
      <c r="M524" s="493">
        <f>M512*地域経済性分析・初期条件!$O$49</f>
        <v>0</v>
      </c>
      <c r="N524" s="493">
        <f>N512*地域経済性分析・初期条件!$O$49</f>
        <v>0</v>
      </c>
      <c r="O524" s="493">
        <f>O512*地域経済性分析・初期条件!$O$49</f>
        <v>0</v>
      </c>
      <c r="P524" s="493">
        <f>P512*地域経済性分析・初期条件!$O$49</f>
        <v>0</v>
      </c>
      <c r="Q524" s="493">
        <f>Q512*地域経済性分析・初期条件!$O$49</f>
        <v>0</v>
      </c>
      <c r="R524" s="493">
        <f>R512*地域経済性分析・初期条件!$O$49</f>
        <v>0</v>
      </c>
      <c r="S524" s="493">
        <f>S512*地域経済性分析・初期条件!$O$49</f>
        <v>0</v>
      </c>
      <c r="T524" s="493">
        <f>T512*地域経済性分析・初期条件!$O$49</f>
        <v>0</v>
      </c>
      <c r="U524" s="493">
        <f>U512*地域経済性分析・初期条件!$O$49</f>
        <v>0</v>
      </c>
      <c r="V524" s="493">
        <f>V512*地域経済性分析・初期条件!$O$49</f>
        <v>0</v>
      </c>
      <c r="W524" s="493">
        <f>W512*地域経済性分析・初期条件!$O$49</f>
        <v>0</v>
      </c>
      <c r="X524" s="493">
        <f>X512*地域経済性分析・初期条件!$O$49</f>
        <v>0</v>
      </c>
      <c r="Y524" s="493">
        <f>Y512*地域経済性分析・初期条件!$O$49</f>
        <v>0</v>
      </c>
      <c r="Z524" s="493">
        <f>Z512*地域経済性分析・初期条件!$O$49</f>
        <v>0</v>
      </c>
      <c r="AA524" s="493">
        <f>AA512*地域経済性分析・初期条件!$O$49</f>
        <v>0</v>
      </c>
      <c r="AB524" s="493">
        <f>AB512*地域経済性分析・初期条件!$O$49</f>
        <v>0</v>
      </c>
      <c r="AC524" s="493">
        <f>AC512*地域経済性分析・初期条件!$O$49</f>
        <v>0</v>
      </c>
      <c r="AD524" s="493">
        <f>AD512*地域経済性分析・初期条件!$O$49</f>
        <v>0</v>
      </c>
      <c r="AE524" s="493">
        <f>AE512*地域経済性分析・初期条件!$O$49</f>
        <v>0</v>
      </c>
      <c r="AF524" s="493">
        <f>AF512*地域経済性分析・初期条件!$O$49</f>
        <v>0</v>
      </c>
      <c r="AG524" s="493">
        <f>AG512*地域経済性分析・初期条件!$O$49</f>
        <v>0</v>
      </c>
      <c r="AH524" s="493">
        <f>AH512*地域経済性分析・初期条件!$O$49</f>
        <v>0</v>
      </c>
      <c r="AI524" s="535">
        <f>SUM(D524:N524)</f>
        <v>0</v>
      </c>
      <c r="AJ524" s="535">
        <f>SUM(D524:X524)</f>
        <v>0</v>
      </c>
      <c r="AK524" s="497">
        <f>SUM(D524:AH524)</f>
        <v>0</v>
      </c>
    </row>
    <row r="525" spans="1:37" ht="11.5" x14ac:dyDescent="0.25">
      <c r="A525" s="488">
        <f>地域経済性分析・初期条件!$G$50</f>
        <v>0</v>
      </c>
      <c r="C525" s="449"/>
      <c r="D525" s="493"/>
      <c r="E525" s="493"/>
      <c r="F525" s="463"/>
      <c r="G525" s="463"/>
      <c r="H525" s="463"/>
      <c r="I525" s="463"/>
      <c r="J525" s="463"/>
      <c r="K525" s="463"/>
      <c r="L525" s="463"/>
      <c r="M525" s="463"/>
      <c r="N525" s="463"/>
      <c r="O525" s="463"/>
      <c r="P525" s="463"/>
      <c r="Q525" s="463"/>
      <c r="R525" s="463"/>
      <c r="S525" s="463"/>
      <c r="T525" s="463"/>
      <c r="U525" s="463"/>
      <c r="V525" s="463"/>
      <c r="W525" s="463"/>
      <c r="X525" s="463"/>
      <c r="Y525" s="463"/>
      <c r="Z525" s="463"/>
      <c r="AA525" s="463"/>
      <c r="AB525" s="463"/>
      <c r="AC525" s="463"/>
      <c r="AD525" s="463"/>
      <c r="AE525" s="463"/>
      <c r="AF525" s="463"/>
      <c r="AG525" s="463"/>
      <c r="AH525" s="463"/>
      <c r="AI525" s="535"/>
      <c r="AJ525" s="535"/>
      <c r="AK525" s="497"/>
    </row>
    <row r="526" spans="1:37" ht="11.5" x14ac:dyDescent="0.25">
      <c r="A526" s="533" t="str">
        <f>A525&amp;B526</f>
        <v>0売上（税別）</v>
      </c>
      <c r="B526" s="425" t="s">
        <v>1166</v>
      </c>
      <c r="C526" s="448" t="s">
        <v>33</v>
      </c>
      <c r="D526" s="493">
        <f>D510*地域経済性分析・初期条件!$F$50</f>
        <v>0</v>
      </c>
      <c r="E526" s="493">
        <f>E510*地域経済性分析・初期条件!$F$50</f>
        <v>0</v>
      </c>
      <c r="F526" s="493">
        <f>F510*地域経済性分析・初期条件!$F$50</f>
        <v>0</v>
      </c>
      <c r="G526" s="493">
        <f>G510*地域経済性分析・初期条件!$F$50</f>
        <v>0</v>
      </c>
      <c r="H526" s="493">
        <f>H510*地域経済性分析・初期条件!$F$50</f>
        <v>0</v>
      </c>
      <c r="I526" s="493">
        <f>I510*地域経済性分析・初期条件!$F$50</f>
        <v>0</v>
      </c>
      <c r="J526" s="493">
        <f>J510*地域経済性分析・初期条件!$F$50</f>
        <v>0</v>
      </c>
      <c r="K526" s="493">
        <f>K510*地域経済性分析・初期条件!$F$50</f>
        <v>0</v>
      </c>
      <c r="L526" s="493">
        <f>L510*地域経済性分析・初期条件!$F$50</f>
        <v>0</v>
      </c>
      <c r="M526" s="493">
        <f>M510*地域経済性分析・初期条件!$F$50</f>
        <v>0</v>
      </c>
      <c r="N526" s="493">
        <f>N510*地域経済性分析・初期条件!$F$50</f>
        <v>0</v>
      </c>
      <c r="O526" s="493">
        <f>O510*地域経済性分析・初期条件!$F$50</f>
        <v>0</v>
      </c>
      <c r="P526" s="493">
        <f>P510*地域経済性分析・初期条件!$F$50</f>
        <v>0</v>
      </c>
      <c r="Q526" s="493">
        <f>Q510*地域経済性分析・初期条件!$F$50</f>
        <v>0</v>
      </c>
      <c r="R526" s="493">
        <f>R510*地域経済性分析・初期条件!$F$50</f>
        <v>0</v>
      </c>
      <c r="S526" s="493">
        <f>S510*地域経済性分析・初期条件!$F$50</f>
        <v>0</v>
      </c>
      <c r="T526" s="493">
        <f>T510*地域経済性分析・初期条件!$F$50</f>
        <v>0</v>
      </c>
      <c r="U526" s="493">
        <f>U510*地域経済性分析・初期条件!$F$50</f>
        <v>0</v>
      </c>
      <c r="V526" s="493">
        <f>V510*地域経済性分析・初期条件!$F$50</f>
        <v>0</v>
      </c>
      <c r="W526" s="493">
        <f>W510*地域経済性分析・初期条件!$F$50</f>
        <v>0</v>
      </c>
      <c r="X526" s="493">
        <f>X510*地域経済性分析・初期条件!$F$50</f>
        <v>0</v>
      </c>
      <c r="Y526" s="493">
        <f>Y510*地域経済性分析・初期条件!$F$50</f>
        <v>0</v>
      </c>
      <c r="Z526" s="493">
        <f>Z510*地域経済性分析・初期条件!$F$50</f>
        <v>0</v>
      </c>
      <c r="AA526" s="493">
        <f>AA510*地域経済性分析・初期条件!$F$50</f>
        <v>0</v>
      </c>
      <c r="AB526" s="493">
        <f>AB510*地域経済性分析・初期条件!$F$50</f>
        <v>0</v>
      </c>
      <c r="AC526" s="493">
        <f>AC510*地域経済性分析・初期条件!$F$50</f>
        <v>0</v>
      </c>
      <c r="AD526" s="493">
        <f>AD510*地域経済性分析・初期条件!$F$50</f>
        <v>0</v>
      </c>
      <c r="AE526" s="493">
        <f>AE510*地域経済性分析・初期条件!$F$50</f>
        <v>0</v>
      </c>
      <c r="AF526" s="493">
        <f>AF510*地域経済性分析・初期条件!$F$50</f>
        <v>0</v>
      </c>
      <c r="AG526" s="493">
        <f>AG510*地域経済性分析・初期条件!$F$50</f>
        <v>0</v>
      </c>
      <c r="AH526" s="493">
        <f>AH510*地域経済性分析・初期条件!$F$50</f>
        <v>0</v>
      </c>
      <c r="AI526" s="535">
        <f t="shared" ref="AI526" si="595">SUM(D526:N526)</f>
        <v>0</v>
      </c>
      <c r="AJ526" s="535">
        <f>SUM(D526:X526)</f>
        <v>0</v>
      </c>
      <c r="AK526" s="497">
        <f>SUM(D526:AH526)</f>
        <v>0</v>
      </c>
    </row>
    <row r="527" spans="1:37" ht="11.5" x14ac:dyDescent="0.25">
      <c r="A527" s="533" t="str">
        <f>A525&amp;B527</f>
        <v>0消費税（都道府県）</v>
      </c>
      <c r="B527" s="425" t="s">
        <v>270</v>
      </c>
      <c r="C527" s="448" t="s">
        <v>33</v>
      </c>
      <c r="D527" s="493">
        <f>D526*波及効果シート!$D$72</f>
        <v>0</v>
      </c>
      <c r="E527" s="493">
        <f>E526*波及効果シート!$D$72</f>
        <v>0</v>
      </c>
      <c r="F527" s="493">
        <f>F526*波及効果シート!$D$72</f>
        <v>0</v>
      </c>
      <c r="G527" s="493">
        <f>G526*波及効果シート!$D$72</f>
        <v>0</v>
      </c>
      <c r="H527" s="493">
        <f>H526*波及効果シート!$D$72</f>
        <v>0</v>
      </c>
      <c r="I527" s="493">
        <f>I526*波及効果シート!$D$72</f>
        <v>0</v>
      </c>
      <c r="J527" s="493">
        <f>J526*波及効果シート!$D$72</f>
        <v>0</v>
      </c>
      <c r="K527" s="493">
        <f>K526*波及効果シート!$D$72</f>
        <v>0</v>
      </c>
      <c r="L527" s="493">
        <f>L526*波及効果シート!$D$72</f>
        <v>0</v>
      </c>
      <c r="M527" s="493">
        <f>M526*波及効果シート!$D$72</f>
        <v>0</v>
      </c>
      <c r="N527" s="493">
        <f>N526*波及効果シート!$D$72</f>
        <v>0</v>
      </c>
      <c r="O527" s="493">
        <f>O526*波及効果シート!$D$72</f>
        <v>0</v>
      </c>
      <c r="P527" s="493">
        <f>P526*波及効果シート!$D$72</f>
        <v>0</v>
      </c>
      <c r="Q527" s="493">
        <f>Q526*波及効果シート!$D$72</f>
        <v>0</v>
      </c>
      <c r="R527" s="493">
        <f>R526*波及効果シート!$D$72</f>
        <v>0</v>
      </c>
      <c r="S527" s="493">
        <f>S526*波及効果シート!$D$72</f>
        <v>0</v>
      </c>
      <c r="T527" s="493">
        <f>T526*波及効果シート!$D$72</f>
        <v>0</v>
      </c>
      <c r="U527" s="493">
        <f>U526*波及効果シート!$D$72</f>
        <v>0</v>
      </c>
      <c r="V527" s="493">
        <f>V526*波及効果シート!$D$72</f>
        <v>0</v>
      </c>
      <c r="W527" s="493">
        <f>W526*波及効果シート!$D$72</f>
        <v>0</v>
      </c>
      <c r="X527" s="493">
        <f>X526*波及効果シート!$D$72</f>
        <v>0</v>
      </c>
      <c r="Y527" s="493">
        <f>Y526*波及効果シート!$D$72</f>
        <v>0</v>
      </c>
      <c r="Z527" s="493">
        <f>Z526*波及効果シート!$D$72</f>
        <v>0</v>
      </c>
      <c r="AA527" s="493">
        <f>AA526*波及効果シート!$D$72</f>
        <v>0</v>
      </c>
      <c r="AB527" s="493">
        <f>AB526*波及効果シート!$D$72</f>
        <v>0</v>
      </c>
      <c r="AC527" s="493">
        <f>AC526*波及効果シート!$D$72</f>
        <v>0</v>
      </c>
      <c r="AD527" s="493">
        <f>AD526*波及効果シート!$D$72</f>
        <v>0</v>
      </c>
      <c r="AE527" s="493">
        <f>AE526*波及効果シート!$D$72</f>
        <v>0</v>
      </c>
      <c r="AF527" s="493">
        <f>AF526*波及効果シート!$D$72</f>
        <v>0</v>
      </c>
      <c r="AG527" s="493">
        <f>AG526*波及効果シート!$D$72</f>
        <v>0</v>
      </c>
      <c r="AH527" s="493">
        <f>AH526*波及効果シート!$D$72</f>
        <v>0</v>
      </c>
      <c r="AI527" s="535">
        <f t="shared" ref="AI527:AI528" si="596">SUM(D527:N527)</f>
        <v>0</v>
      </c>
      <c r="AJ527" s="535">
        <f t="shared" ref="AJ527:AJ528" si="597">SUM(D527:X527)</f>
        <v>0</v>
      </c>
      <c r="AK527" s="497">
        <f t="shared" ref="AK527:AK528" si="598">SUM(D527:AH527)</f>
        <v>0</v>
      </c>
    </row>
    <row r="528" spans="1:37" ht="11.5" x14ac:dyDescent="0.25">
      <c r="A528" s="533" t="str">
        <f>A525&amp;B528</f>
        <v>0消費税（市町村）</v>
      </c>
      <c r="B528" s="425" t="s">
        <v>1156</v>
      </c>
      <c r="C528" s="449" t="s">
        <v>33</v>
      </c>
      <c r="D528" s="493">
        <f>D526*波及効果シート!$D$74</f>
        <v>0</v>
      </c>
      <c r="E528" s="493">
        <f>E526*波及効果シート!$D$74</f>
        <v>0</v>
      </c>
      <c r="F528" s="493">
        <f>F526*波及効果シート!$D$74</f>
        <v>0</v>
      </c>
      <c r="G528" s="493">
        <f>G526*波及効果シート!$D$74</f>
        <v>0</v>
      </c>
      <c r="H528" s="493">
        <f>H526*波及効果シート!$D$74</f>
        <v>0</v>
      </c>
      <c r="I528" s="493">
        <f>I526*波及効果シート!$D$74</f>
        <v>0</v>
      </c>
      <c r="J528" s="493">
        <f>J526*波及効果シート!$D$74</f>
        <v>0</v>
      </c>
      <c r="K528" s="493">
        <f>K526*波及効果シート!$D$74</f>
        <v>0</v>
      </c>
      <c r="L528" s="493">
        <f>L526*波及効果シート!$D$74</f>
        <v>0</v>
      </c>
      <c r="M528" s="493">
        <f>M526*波及効果シート!$D$74</f>
        <v>0</v>
      </c>
      <c r="N528" s="493">
        <f>N526*波及効果シート!$D$74</f>
        <v>0</v>
      </c>
      <c r="O528" s="493">
        <f>O526*波及効果シート!$D$74</f>
        <v>0</v>
      </c>
      <c r="P528" s="493">
        <f>P526*波及効果シート!$D$74</f>
        <v>0</v>
      </c>
      <c r="Q528" s="493">
        <f>Q526*波及効果シート!$D$74</f>
        <v>0</v>
      </c>
      <c r="R528" s="493">
        <f>R526*波及効果シート!$D$74</f>
        <v>0</v>
      </c>
      <c r="S528" s="493">
        <f>S526*波及効果シート!$D$74</f>
        <v>0</v>
      </c>
      <c r="T528" s="493">
        <f>T526*波及効果シート!$D$74</f>
        <v>0</v>
      </c>
      <c r="U528" s="493">
        <f>U526*波及効果シート!$D$74</f>
        <v>0</v>
      </c>
      <c r="V528" s="493">
        <f>V526*波及効果シート!$D$74</f>
        <v>0</v>
      </c>
      <c r="W528" s="493">
        <f>W526*波及効果シート!$D$74</f>
        <v>0</v>
      </c>
      <c r="X528" s="493">
        <f>X526*波及効果シート!$D$74</f>
        <v>0</v>
      </c>
      <c r="Y528" s="493">
        <f>Y526*波及効果シート!$D$74</f>
        <v>0</v>
      </c>
      <c r="Z528" s="493">
        <f>Z526*波及効果シート!$D$74</f>
        <v>0</v>
      </c>
      <c r="AA528" s="493">
        <f>AA526*波及効果シート!$D$74</f>
        <v>0</v>
      </c>
      <c r="AB528" s="493">
        <f>AB526*波及効果シート!$D$74</f>
        <v>0</v>
      </c>
      <c r="AC528" s="493">
        <f>AC526*波及効果シート!$D$74</f>
        <v>0</v>
      </c>
      <c r="AD528" s="493">
        <f>AD526*波及効果シート!$D$74</f>
        <v>0</v>
      </c>
      <c r="AE528" s="493">
        <f>AE526*波及効果シート!$D$74</f>
        <v>0</v>
      </c>
      <c r="AF528" s="493">
        <f>AF526*波及効果シート!$D$74</f>
        <v>0</v>
      </c>
      <c r="AG528" s="493">
        <f>AG526*波及効果シート!$D$74</f>
        <v>0</v>
      </c>
      <c r="AH528" s="493">
        <f>AH526*波及効果シート!$D$74</f>
        <v>0</v>
      </c>
      <c r="AI528" s="535">
        <f t="shared" si="596"/>
        <v>0</v>
      </c>
      <c r="AJ528" s="535">
        <f t="shared" si="597"/>
        <v>0</v>
      </c>
      <c r="AK528" s="497">
        <f t="shared" si="598"/>
        <v>0</v>
      </c>
    </row>
    <row r="529" spans="1:37" ht="11.5" x14ac:dyDescent="0.25">
      <c r="A529" s="533" t="str">
        <f>A525&amp;B529</f>
        <v>0所得税（国税）</v>
      </c>
      <c r="B529" s="425" t="s">
        <v>577</v>
      </c>
      <c r="C529" s="449" t="s">
        <v>33</v>
      </c>
      <c r="D529" s="493">
        <f>D526*地域経済性分析・初期条件!$P$50</f>
        <v>0</v>
      </c>
      <c r="E529" s="493">
        <f>E526*地域経済性分析・初期条件!$P$50</f>
        <v>0</v>
      </c>
      <c r="F529" s="493">
        <f>F526*地域経済性分析・初期条件!$P$50</f>
        <v>0</v>
      </c>
      <c r="G529" s="493">
        <f>G526*地域経済性分析・初期条件!$P$50</f>
        <v>0</v>
      </c>
      <c r="H529" s="493">
        <f>H526*地域経済性分析・初期条件!$P$50</f>
        <v>0</v>
      </c>
      <c r="I529" s="493">
        <f>I526*地域経済性分析・初期条件!$P$50</f>
        <v>0</v>
      </c>
      <c r="J529" s="493">
        <f>J526*地域経済性分析・初期条件!$P$50</f>
        <v>0</v>
      </c>
      <c r="K529" s="493">
        <f>K526*地域経済性分析・初期条件!$P$50</f>
        <v>0</v>
      </c>
      <c r="L529" s="493">
        <f>L526*地域経済性分析・初期条件!$P$50</f>
        <v>0</v>
      </c>
      <c r="M529" s="493">
        <f>M526*地域経済性分析・初期条件!$P$50</f>
        <v>0</v>
      </c>
      <c r="N529" s="493">
        <f>N526*地域経済性分析・初期条件!$P$50</f>
        <v>0</v>
      </c>
      <c r="O529" s="493">
        <f>O526*地域経済性分析・初期条件!$P$50</f>
        <v>0</v>
      </c>
      <c r="P529" s="493">
        <f>P526*地域経済性分析・初期条件!$P$50</f>
        <v>0</v>
      </c>
      <c r="Q529" s="493">
        <f>Q526*地域経済性分析・初期条件!$P$50</f>
        <v>0</v>
      </c>
      <c r="R529" s="493">
        <f>R526*地域経済性分析・初期条件!$P$50</f>
        <v>0</v>
      </c>
      <c r="S529" s="493">
        <f>S526*地域経済性分析・初期条件!$P$50</f>
        <v>0</v>
      </c>
      <c r="T529" s="493">
        <f>T526*地域経済性分析・初期条件!$P$50</f>
        <v>0</v>
      </c>
      <c r="U529" s="493">
        <f>U526*地域経済性分析・初期条件!$P$50</f>
        <v>0</v>
      </c>
      <c r="V529" s="493">
        <f>V526*地域経済性分析・初期条件!$P$50</f>
        <v>0</v>
      </c>
      <c r="W529" s="493">
        <f>W526*地域経済性分析・初期条件!$P$50</f>
        <v>0</v>
      </c>
      <c r="X529" s="493">
        <f>X526*地域経済性分析・初期条件!$P$50</f>
        <v>0</v>
      </c>
      <c r="Y529" s="493">
        <f>Y526*地域経済性分析・初期条件!$P$50</f>
        <v>0</v>
      </c>
      <c r="Z529" s="493">
        <f>Z526*地域経済性分析・初期条件!$P$50</f>
        <v>0</v>
      </c>
      <c r="AA529" s="493">
        <f>AA526*地域経済性分析・初期条件!$P$50</f>
        <v>0</v>
      </c>
      <c r="AB529" s="493">
        <f>AB526*地域経済性分析・初期条件!$P$50</f>
        <v>0</v>
      </c>
      <c r="AC529" s="493">
        <f>AC526*地域経済性分析・初期条件!$P$50</f>
        <v>0</v>
      </c>
      <c r="AD529" s="493">
        <f>AD526*地域経済性分析・初期条件!$P$50</f>
        <v>0</v>
      </c>
      <c r="AE529" s="493">
        <f>AE526*地域経済性分析・初期条件!$P$50</f>
        <v>0</v>
      </c>
      <c r="AF529" s="493">
        <f>AF526*地域経済性分析・初期条件!$P$50</f>
        <v>0</v>
      </c>
      <c r="AG529" s="493">
        <f>AG526*地域経済性分析・初期条件!$P$50</f>
        <v>0</v>
      </c>
      <c r="AH529" s="493">
        <f>AH526*地域経済性分析・初期条件!$P$50</f>
        <v>0</v>
      </c>
      <c r="AI529" s="535">
        <f t="shared" ref="AI529:AI534" si="599">SUM(D529:N529)</f>
        <v>0</v>
      </c>
      <c r="AJ529" s="535">
        <f>SUM(D529:X529)</f>
        <v>0</v>
      </c>
      <c r="AK529" s="497">
        <f>SUM(D529:AH529)</f>
        <v>0</v>
      </c>
    </row>
    <row r="530" spans="1:37" ht="11.5" x14ac:dyDescent="0.25">
      <c r="A530" s="533" t="str">
        <f>A525&amp;B530</f>
        <v>0法人税（国税）</v>
      </c>
      <c r="B530" s="425" t="s">
        <v>576</v>
      </c>
      <c r="C530" s="449" t="s">
        <v>33</v>
      </c>
      <c r="D530" s="493">
        <f>D526*地域経済性分析・初期条件!$Q$50</f>
        <v>0</v>
      </c>
      <c r="E530" s="493">
        <f>E526*地域経済性分析・初期条件!$Q$50</f>
        <v>0</v>
      </c>
      <c r="F530" s="493">
        <f>F526*地域経済性分析・初期条件!$Q$50</f>
        <v>0</v>
      </c>
      <c r="G530" s="493">
        <f>G526*地域経済性分析・初期条件!$Q$50</f>
        <v>0</v>
      </c>
      <c r="H530" s="493">
        <f>H526*地域経済性分析・初期条件!$Q$50</f>
        <v>0</v>
      </c>
      <c r="I530" s="493">
        <f>I526*地域経済性分析・初期条件!$Q$50</f>
        <v>0</v>
      </c>
      <c r="J530" s="493">
        <f>J526*地域経済性分析・初期条件!$Q$50</f>
        <v>0</v>
      </c>
      <c r="K530" s="493">
        <f>K526*地域経済性分析・初期条件!$Q$50</f>
        <v>0</v>
      </c>
      <c r="L530" s="493">
        <f>L526*地域経済性分析・初期条件!$Q$50</f>
        <v>0</v>
      </c>
      <c r="M530" s="493">
        <f>M526*地域経済性分析・初期条件!$Q$50</f>
        <v>0</v>
      </c>
      <c r="N530" s="493">
        <f>N526*地域経済性分析・初期条件!$Q$50</f>
        <v>0</v>
      </c>
      <c r="O530" s="493">
        <f>O526*地域経済性分析・初期条件!$Q$50</f>
        <v>0</v>
      </c>
      <c r="P530" s="493">
        <f>P526*地域経済性分析・初期条件!$Q$50</f>
        <v>0</v>
      </c>
      <c r="Q530" s="493">
        <f>Q526*地域経済性分析・初期条件!$Q$50</f>
        <v>0</v>
      </c>
      <c r="R530" s="493">
        <f>R526*地域経済性分析・初期条件!$Q$50</f>
        <v>0</v>
      </c>
      <c r="S530" s="493">
        <f>S526*地域経済性分析・初期条件!$Q$50</f>
        <v>0</v>
      </c>
      <c r="T530" s="493">
        <f>T526*地域経済性分析・初期条件!$Q$50</f>
        <v>0</v>
      </c>
      <c r="U530" s="493">
        <f>U526*地域経済性分析・初期条件!$Q$50</f>
        <v>0</v>
      </c>
      <c r="V530" s="493">
        <f>V526*地域経済性分析・初期条件!$Q$50</f>
        <v>0</v>
      </c>
      <c r="W530" s="493">
        <f>W526*地域経済性分析・初期条件!$Q$50</f>
        <v>0</v>
      </c>
      <c r="X530" s="493">
        <f>X526*地域経済性分析・初期条件!$Q$50</f>
        <v>0</v>
      </c>
      <c r="Y530" s="493">
        <f>Y526*地域経済性分析・初期条件!$Q$50</f>
        <v>0</v>
      </c>
      <c r="Z530" s="493">
        <f>Z526*地域経済性分析・初期条件!$Q$50</f>
        <v>0</v>
      </c>
      <c r="AA530" s="493">
        <f>AA526*地域経済性分析・初期条件!$Q$50</f>
        <v>0</v>
      </c>
      <c r="AB530" s="493">
        <f>AB526*地域経済性分析・初期条件!$Q$50</f>
        <v>0</v>
      </c>
      <c r="AC530" s="493">
        <f>AC526*地域経済性分析・初期条件!$Q$50</f>
        <v>0</v>
      </c>
      <c r="AD530" s="493">
        <f>AD526*地域経済性分析・初期条件!$Q$50</f>
        <v>0</v>
      </c>
      <c r="AE530" s="493">
        <f>AE526*地域経済性分析・初期条件!$Q$50</f>
        <v>0</v>
      </c>
      <c r="AF530" s="493">
        <f>AF526*地域経済性分析・初期条件!$Q$50</f>
        <v>0</v>
      </c>
      <c r="AG530" s="493">
        <f>AG526*地域経済性分析・初期条件!$Q$50</f>
        <v>0</v>
      </c>
      <c r="AH530" s="493">
        <f>AH526*地域経済性分析・初期条件!$Q$50</f>
        <v>0</v>
      </c>
      <c r="AI530" s="535">
        <f t="shared" si="599"/>
        <v>0</v>
      </c>
      <c r="AJ530" s="535">
        <f>SUM(D530:X530)</f>
        <v>0</v>
      </c>
      <c r="AK530" s="497">
        <f>SUM(D530:AH530)</f>
        <v>0</v>
      </c>
    </row>
    <row r="531" spans="1:37" ht="11.5" x14ac:dyDescent="0.25">
      <c r="A531" s="533" t="str">
        <f>A525&amp;B531</f>
        <v>0従業員の可処分所得（一次）</v>
      </c>
      <c r="B531" s="425" t="s">
        <v>556</v>
      </c>
      <c r="C531" s="448" t="s">
        <v>33</v>
      </c>
      <c r="D531" s="493">
        <f>D526*地域経済性分析・初期条件!$H$50</f>
        <v>0</v>
      </c>
      <c r="E531" s="493">
        <f>E526*地域経済性分析・初期条件!$H$50</f>
        <v>0</v>
      </c>
      <c r="F531" s="493">
        <f>F526*地域経済性分析・初期条件!$H$50</f>
        <v>0</v>
      </c>
      <c r="G531" s="493">
        <f>G526*地域経済性分析・初期条件!$H$50</f>
        <v>0</v>
      </c>
      <c r="H531" s="493">
        <f>H526*地域経済性分析・初期条件!$H$50</f>
        <v>0</v>
      </c>
      <c r="I531" s="493">
        <f>I526*地域経済性分析・初期条件!$H$50</f>
        <v>0</v>
      </c>
      <c r="J531" s="493">
        <f>J526*地域経済性分析・初期条件!$H$50</f>
        <v>0</v>
      </c>
      <c r="K531" s="493">
        <f>K526*地域経済性分析・初期条件!$H$50</f>
        <v>0</v>
      </c>
      <c r="L531" s="493">
        <f>L526*地域経済性分析・初期条件!$H$50</f>
        <v>0</v>
      </c>
      <c r="M531" s="493">
        <f>M526*地域経済性分析・初期条件!$H$50</f>
        <v>0</v>
      </c>
      <c r="N531" s="493">
        <f>N526*地域経済性分析・初期条件!$H$50</f>
        <v>0</v>
      </c>
      <c r="O531" s="493">
        <f>O526*地域経済性分析・初期条件!$H$50</f>
        <v>0</v>
      </c>
      <c r="P531" s="493">
        <f>P526*地域経済性分析・初期条件!$H$50</f>
        <v>0</v>
      </c>
      <c r="Q531" s="493">
        <f>Q526*地域経済性分析・初期条件!$H$50</f>
        <v>0</v>
      </c>
      <c r="R531" s="493">
        <f>R526*地域経済性分析・初期条件!$H$50</f>
        <v>0</v>
      </c>
      <c r="S531" s="493">
        <f>S526*地域経済性分析・初期条件!$H$50</f>
        <v>0</v>
      </c>
      <c r="T531" s="493">
        <f>T526*地域経済性分析・初期条件!$H$50</f>
        <v>0</v>
      </c>
      <c r="U531" s="493">
        <f>U526*地域経済性分析・初期条件!$H$50</f>
        <v>0</v>
      </c>
      <c r="V531" s="493">
        <f>V526*地域経済性分析・初期条件!$H$50</f>
        <v>0</v>
      </c>
      <c r="W531" s="493">
        <f>W526*地域経済性分析・初期条件!$H$50</f>
        <v>0</v>
      </c>
      <c r="X531" s="493">
        <f>X526*地域経済性分析・初期条件!$H$50</f>
        <v>0</v>
      </c>
      <c r="Y531" s="493">
        <f>Y526*地域経済性分析・初期条件!$H$50</f>
        <v>0</v>
      </c>
      <c r="Z531" s="493">
        <f>Z526*地域経済性分析・初期条件!$H$50</f>
        <v>0</v>
      </c>
      <c r="AA531" s="493">
        <f>AA526*地域経済性分析・初期条件!$H$50</f>
        <v>0</v>
      </c>
      <c r="AB531" s="493">
        <f>AB526*地域経済性分析・初期条件!$H$50</f>
        <v>0</v>
      </c>
      <c r="AC531" s="493">
        <f>AC526*地域経済性分析・初期条件!$H$50</f>
        <v>0</v>
      </c>
      <c r="AD531" s="493">
        <f>AD526*地域経済性分析・初期条件!$H$50</f>
        <v>0</v>
      </c>
      <c r="AE531" s="493">
        <f>AE526*地域経済性分析・初期条件!$H$50</f>
        <v>0</v>
      </c>
      <c r="AF531" s="493">
        <f>AF526*地域経済性分析・初期条件!$H$50</f>
        <v>0</v>
      </c>
      <c r="AG531" s="493">
        <f>AG526*地域経済性分析・初期条件!$H$50</f>
        <v>0</v>
      </c>
      <c r="AH531" s="493">
        <f>AH526*地域経済性分析・初期条件!$H$50</f>
        <v>0</v>
      </c>
      <c r="AI531" s="535">
        <f t="shared" si="599"/>
        <v>0</v>
      </c>
      <c r="AJ531" s="535">
        <f t="shared" ref="AJ531:AJ538" si="600">SUM(D531:X531)</f>
        <v>0</v>
      </c>
      <c r="AK531" s="497">
        <f t="shared" ref="AK531:AK538" si="601">SUM(D531:AH531)</f>
        <v>0</v>
      </c>
    </row>
    <row r="532" spans="1:37" ht="11.5" x14ac:dyDescent="0.25">
      <c r="A532" s="533" t="str">
        <f>A525&amp;B532</f>
        <v>0企業の税引後利益（一次）</v>
      </c>
      <c r="B532" s="425" t="s">
        <v>557</v>
      </c>
      <c r="C532" s="448" t="s">
        <v>33</v>
      </c>
      <c r="D532" s="493">
        <f>D526*地域経済性分析・初期条件!$I$50</f>
        <v>0</v>
      </c>
      <c r="E532" s="493">
        <f>E526*地域経済性分析・初期条件!$I$50</f>
        <v>0</v>
      </c>
      <c r="F532" s="493">
        <f>F526*地域経済性分析・初期条件!$I$50</f>
        <v>0</v>
      </c>
      <c r="G532" s="493">
        <f>G526*地域経済性分析・初期条件!$I$50</f>
        <v>0</v>
      </c>
      <c r="H532" s="493">
        <f>H526*地域経済性分析・初期条件!$I$50</f>
        <v>0</v>
      </c>
      <c r="I532" s="493">
        <f>I526*地域経済性分析・初期条件!$I$50</f>
        <v>0</v>
      </c>
      <c r="J532" s="493">
        <f>J526*地域経済性分析・初期条件!$I$50</f>
        <v>0</v>
      </c>
      <c r="K532" s="493">
        <f>K526*地域経済性分析・初期条件!$I$50</f>
        <v>0</v>
      </c>
      <c r="L532" s="493">
        <f>L526*地域経済性分析・初期条件!$I$50</f>
        <v>0</v>
      </c>
      <c r="M532" s="493">
        <f>M526*地域経済性分析・初期条件!$I$50</f>
        <v>0</v>
      </c>
      <c r="N532" s="493">
        <f>N526*地域経済性分析・初期条件!$I$50</f>
        <v>0</v>
      </c>
      <c r="O532" s="493">
        <f>O526*地域経済性分析・初期条件!$I$50</f>
        <v>0</v>
      </c>
      <c r="P532" s="493">
        <f>P526*地域経済性分析・初期条件!$I$50</f>
        <v>0</v>
      </c>
      <c r="Q532" s="493">
        <f>Q526*地域経済性分析・初期条件!$I$50</f>
        <v>0</v>
      </c>
      <c r="R532" s="493">
        <f>R526*地域経済性分析・初期条件!$I$50</f>
        <v>0</v>
      </c>
      <c r="S532" s="493">
        <f>S526*地域経済性分析・初期条件!$I$50</f>
        <v>0</v>
      </c>
      <c r="T532" s="493">
        <f>T526*地域経済性分析・初期条件!$I$50</f>
        <v>0</v>
      </c>
      <c r="U532" s="493">
        <f>U526*地域経済性分析・初期条件!$I$50</f>
        <v>0</v>
      </c>
      <c r="V532" s="493">
        <f>V526*地域経済性分析・初期条件!$I$50</f>
        <v>0</v>
      </c>
      <c r="W532" s="493">
        <f>W526*地域経済性分析・初期条件!$I$50</f>
        <v>0</v>
      </c>
      <c r="X532" s="493">
        <f>X526*地域経済性分析・初期条件!$I$50</f>
        <v>0</v>
      </c>
      <c r="Y532" s="493">
        <f>Y526*地域経済性分析・初期条件!$I$50</f>
        <v>0</v>
      </c>
      <c r="Z532" s="493">
        <f>Z526*地域経済性分析・初期条件!$I$50</f>
        <v>0</v>
      </c>
      <c r="AA532" s="493">
        <f>AA526*地域経済性分析・初期条件!$I$50</f>
        <v>0</v>
      </c>
      <c r="AB532" s="493">
        <f>AB526*地域経済性分析・初期条件!$I$50</f>
        <v>0</v>
      </c>
      <c r="AC532" s="493">
        <f>AC526*地域経済性分析・初期条件!$I$50</f>
        <v>0</v>
      </c>
      <c r="AD532" s="493">
        <f>AD526*地域経済性分析・初期条件!$I$50</f>
        <v>0</v>
      </c>
      <c r="AE532" s="493">
        <f>AE526*地域経済性分析・初期条件!$I$50</f>
        <v>0</v>
      </c>
      <c r="AF532" s="493">
        <f>AF526*地域経済性分析・初期条件!$I$50</f>
        <v>0</v>
      </c>
      <c r="AG532" s="493">
        <f>AG526*地域経済性分析・初期条件!$I$50</f>
        <v>0</v>
      </c>
      <c r="AH532" s="493">
        <f>AH526*地域経済性分析・初期条件!$I$50</f>
        <v>0</v>
      </c>
      <c r="AI532" s="535">
        <f t="shared" si="599"/>
        <v>0</v>
      </c>
      <c r="AJ532" s="535">
        <f t="shared" si="600"/>
        <v>0</v>
      </c>
      <c r="AK532" s="497">
        <f t="shared" si="601"/>
        <v>0</v>
      </c>
    </row>
    <row r="533" spans="1:37" ht="11.5" x14ac:dyDescent="0.25">
      <c r="A533" s="533" t="str">
        <f>A525&amp;B533</f>
        <v>0都道府県税収（一次）</v>
      </c>
      <c r="B533" s="425" t="s">
        <v>558</v>
      </c>
      <c r="C533" s="448" t="s">
        <v>33</v>
      </c>
      <c r="D533" s="493">
        <f>D526*地域経済性分析・初期条件!$J$50</f>
        <v>0</v>
      </c>
      <c r="E533" s="493">
        <f>E526*地域経済性分析・初期条件!$J$50</f>
        <v>0</v>
      </c>
      <c r="F533" s="493">
        <f>F526*地域経済性分析・初期条件!$J$50</f>
        <v>0</v>
      </c>
      <c r="G533" s="493">
        <f>G526*地域経済性分析・初期条件!$J$50</f>
        <v>0</v>
      </c>
      <c r="H533" s="493">
        <f>H526*地域経済性分析・初期条件!$J$50</f>
        <v>0</v>
      </c>
      <c r="I533" s="493">
        <f>I526*地域経済性分析・初期条件!$J$50</f>
        <v>0</v>
      </c>
      <c r="J533" s="493">
        <f>J526*地域経済性分析・初期条件!$J$50</f>
        <v>0</v>
      </c>
      <c r="K533" s="493">
        <f>K526*地域経済性分析・初期条件!$J$50</f>
        <v>0</v>
      </c>
      <c r="L533" s="493">
        <f>L526*地域経済性分析・初期条件!$J$50</f>
        <v>0</v>
      </c>
      <c r="M533" s="493">
        <f>M526*地域経済性分析・初期条件!$J$50</f>
        <v>0</v>
      </c>
      <c r="N533" s="493">
        <f>N526*地域経済性分析・初期条件!$J$50</f>
        <v>0</v>
      </c>
      <c r="O533" s="493">
        <f>O526*地域経済性分析・初期条件!$J$50</f>
        <v>0</v>
      </c>
      <c r="P533" s="493">
        <f>P526*地域経済性分析・初期条件!$J$50</f>
        <v>0</v>
      </c>
      <c r="Q533" s="493">
        <f>Q526*地域経済性分析・初期条件!$J$50</f>
        <v>0</v>
      </c>
      <c r="R533" s="493">
        <f>R526*地域経済性分析・初期条件!$J$50</f>
        <v>0</v>
      </c>
      <c r="S533" s="493">
        <f>S526*地域経済性分析・初期条件!$J$50</f>
        <v>0</v>
      </c>
      <c r="T533" s="493">
        <f>T526*地域経済性分析・初期条件!$J$50</f>
        <v>0</v>
      </c>
      <c r="U533" s="493">
        <f>U526*地域経済性分析・初期条件!$J$50</f>
        <v>0</v>
      </c>
      <c r="V533" s="493">
        <f>V526*地域経済性分析・初期条件!$J$50</f>
        <v>0</v>
      </c>
      <c r="W533" s="493">
        <f>W526*地域経済性分析・初期条件!$J$50</f>
        <v>0</v>
      </c>
      <c r="X533" s="493">
        <f>X526*地域経済性分析・初期条件!$J$50</f>
        <v>0</v>
      </c>
      <c r="Y533" s="493">
        <f>Y526*地域経済性分析・初期条件!$J$50</f>
        <v>0</v>
      </c>
      <c r="Z533" s="493">
        <f>Z526*地域経済性分析・初期条件!$J$50</f>
        <v>0</v>
      </c>
      <c r="AA533" s="493">
        <f>AA526*地域経済性分析・初期条件!$J$50</f>
        <v>0</v>
      </c>
      <c r="AB533" s="493">
        <f>AB526*地域経済性分析・初期条件!$J$50</f>
        <v>0</v>
      </c>
      <c r="AC533" s="493">
        <f>AC526*地域経済性分析・初期条件!$J$50</f>
        <v>0</v>
      </c>
      <c r="AD533" s="493">
        <f>AD526*地域経済性分析・初期条件!$J$50</f>
        <v>0</v>
      </c>
      <c r="AE533" s="493">
        <f>AE526*地域経済性分析・初期条件!$J$50</f>
        <v>0</v>
      </c>
      <c r="AF533" s="493">
        <f>AF526*地域経済性分析・初期条件!$J$50</f>
        <v>0</v>
      </c>
      <c r="AG533" s="493">
        <f>AG526*地域経済性分析・初期条件!$J$50</f>
        <v>0</v>
      </c>
      <c r="AH533" s="493">
        <f>AH526*地域経済性分析・初期条件!$J$50</f>
        <v>0</v>
      </c>
      <c r="AI533" s="535">
        <f t="shared" si="599"/>
        <v>0</v>
      </c>
      <c r="AJ533" s="535">
        <f t="shared" si="600"/>
        <v>0</v>
      </c>
      <c r="AK533" s="497">
        <f t="shared" si="601"/>
        <v>0</v>
      </c>
    </row>
    <row r="534" spans="1:37" ht="11.5" x14ac:dyDescent="0.25">
      <c r="A534" s="533" t="str">
        <f>A525&amp;B534</f>
        <v>0市町村税収（一次）</v>
      </c>
      <c r="B534" s="425" t="s">
        <v>559</v>
      </c>
      <c r="C534" s="449" t="s">
        <v>33</v>
      </c>
      <c r="D534" s="493">
        <f>D526*地域経済性分析・初期条件!$K$50</f>
        <v>0</v>
      </c>
      <c r="E534" s="493">
        <f>E526*地域経済性分析・初期条件!$K$50</f>
        <v>0</v>
      </c>
      <c r="F534" s="493">
        <f>F526*地域経済性分析・初期条件!$K$50</f>
        <v>0</v>
      </c>
      <c r="G534" s="493">
        <f>G526*地域経済性分析・初期条件!$K$50</f>
        <v>0</v>
      </c>
      <c r="H534" s="493">
        <f>H526*地域経済性分析・初期条件!$K$50</f>
        <v>0</v>
      </c>
      <c r="I534" s="493">
        <f>I526*地域経済性分析・初期条件!$K$50</f>
        <v>0</v>
      </c>
      <c r="J534" s="493">
        <f>J526*地域経済性分析・初期条件!$K$50</f>
        <v>0</v>
      </c>
      <c r="K534" s="493">
        <f>K526*地域経済性分析・初期条件!$K$50</f>
        <v>0</v>
      </c>
      <c r="L534" s="493">
        <f>L526*地域経済性分析・初期条件!$K$50</f>
        <v>0</v>
      </c>
      <c r="M534" s="493">
        <f>M526*地域経済性分析・初期条件!$K$50</f>
        <v>0</v>
      </c>
      <c r="N534" s="493">
        <f>N526*地域経済性分析・初期条件!$K$50</f>
        <v>0</v>
      </c>
      <c r="O534" s="493">
        <f>O526*地域経済性分析・初期条件!$K$50</f>
        <v>0</v>
      </c>
      <c r="P534" s="493">
        <f>P526*地域経済性分析・初期条件!$K$50</f>
        <v>0</v>
      </c>
      <c r="Q534" s="493">
        <f>Q526*地域経済性分析・初期条件!$K$50</f>
        <v>0</v>
      </c>
      <c r="R534" s="493">
        <f>R526*地域経済性分析・初期条件!$K$50</f>
        <v>0</v>
      </c>
      <c r="S534" s="493">
        <f>S526*地域経済性分析・初期条件!$K$50</f>
        <v>0</v>
      </c>
      <c r="T534" s="493">
        <f>T526*地域経済性分析・初期条件!$K$50</f>
        <v>0</v>
      </c>
      <c r="U534" s="493">
        <f>U526*地域経済性分析・初期条件!$K$50</f>
        <v>0</v>
      </c>
      <c r="V534" s="493">
        <f>V526*地域経済性分析・初期条件!$K$50</f>
        <v>0</v>
      </c>
      <c r="W534" s="493">
        <f>W526*地域経済性分析・初期条件!$K$50</f>
        <v>0</v>
      </c>
      <c r="X534" s="493">
        <f>X526*地域経済性分析・初期条件!$K$50</f>
        <v>0</v>
      </c>
      <c r="Y534" s="493">
        <f>Y526*地域経済性分析・初期条件!$K$50</f>
        <v>0</v>
      </c>
      <c r="Z534" s="493">
        <f>Z526*地域経済性分析・初期条件!$K$50</f>
        <v>0</v>
      </c>
      <c r="AA534" s="493">
        <f>AA526*地域経済性分析・初期条件!$K$50</f>
        <v>0</v>
      </c>
      <c r="AB534" s="493">
        <f>AB526*地域経済性分析・初期条件!$K$50</f>
        <v>0</v>
      </c>
      <c r="AC534" s="493">
        <f>AC526*地域経済性分析・初期条件!$K$50</f>
        <v>0</v>
      </c>
      <c r="AD534" s="493">
        <f>AD526*地域経済性分析・初期条件!$K$50</f>
        <v>0</v>
      </c>
      <c r="AE534" s="493">
        <f>AE526*地域経済性分析・初期条件!$K$50</f>
        <v>0</v>
      </c>
      <c r="AF534" s="493">
        <f>AF526*地域経済性分析・初期条件!$K$50</f>
        <v>0</v>
      </c>
      <c r="AG534" s="493">
        <f>AG526*地域経済性分析・初期条件!$K$50</f>
        <v>0</v>
      </c>
      <c r="AH534" s="493">
        <f>AH526*地域経済性分析・初期条件!$K$50</f>
        <v>0</v>
      </c>
      <c r="AI534" s="535">
        <f t="shared" si="599"/>
        <v>0</v>
      </c>
      <c r="AJ534" s="535">
        <f t="shared" si="600"/>
        <v>0</v>
      </c>
      <c r="AK534" s="497">
        <f t="shared" si="601"/>
        <v>0</v>
      </c>
    </row>
    <row r="535" spans="1:37" ht="11.5" x14ac:dyDescent="0.25">
      <c r="A535" s="533" t="str">
        <f>A525&amp;B535</f>
        <v>0従業員の可処分所得（二次以降）</v>
      </c>
      <c r="B535" s="425" t="s">
        <v>561</v>
      </c>
      <c r="C535" s="449" t="s">
        <v>33</v>
      </c>
      <c r="D535" s="493">
        <f>D526*地域経済性分析・初期条件!$L$50</f>
        <v>0</v>
      </c>
      <c r="E535" s="493">
        <f>E526*地域経済性分析・初期条件!$L$50</f>
        <v>0</v>
      </c>
      <c r="F535" s="493">
        <f>F526*地域経済性分析・初期条件!$L$50</f>
        <v>0</v>
      </c>
      <c r="G535" s="493">
        <f>G526*地域経済性分析・初期条件!$L$50</f>
        <v>0</v>
      </c>
      <c r="H535" s="493">
        <f>H526*地域経済性分析・初期条件!$L$50</f>
        <v>0</v>
      </c>
      <c r="I535" s="493">
        <f>I526*地域経済性分析・初期条件!$L$50</f>
        <v>0</v>
      </c>
      <c r="J535" s="493">
        <f>J526*地域経済性分析・初期条件!$L$50</f>
        <v>0</v>
      </c>
      <c r="K535" s="493">
        <f>K526*地域経済性分析・初期条件!$L$50</f>
        <v>0</v>
      </c>
      <c r="L535" s="493">
        <f>L526*地域経済性分析・初期条件!$L$50</f>
        <v>0</v>
      </c>
      <c r="M535" s="493">
        <f>M526*地域経済性分析・初期条件!$L$50</f>
        <v>0</v>
      </c>
      <c r="N535" s="493">
        <f>N526*地域経済性分析・初期条件!$L$50</f>
        <v>0</v>
      </c>
      <c r="O535" s="493">
        <f>O526*地域経済性分析・初期条件!$L$50</f>
        <v>0</v>
      </c>
      <c r="P535" s="493">
        <f>P526*地域経済性分析・初期条件!$L$50</f>
        <v>0</v>
      </c>
      <c r="Q535" s="493">
        <f>Q526*地域経済性分析・初期条件!$L$50</f>
        <v>0</v>
      </c>
      <c r="R535" s="493">
        <f>R526*地域経済性分析・初期条件!$L$50</f>
        <v>0</v>
      </c>
      <c r="S535" s="493">
        <f>S526*地域経済性分析・初期条件!$L$50</f>
        <v>0</v>
      </c>
      <c r="T535" s="493">
        <f>T526*地域経済性分析・初期条件!$L$50</f>
        <v>0</v>
      </c>
      <c r="U535" s="493">
        <f>U526*地域経済性分析・初期条件!$L$50</f>
        <v>0</v>
      </c>
      <c r="V535" s="493">
        <f>V526*地域経済性分析・初期条件!$L$50</f>
        <v>0</v>
      </c>
      <c r="W535" s="493">
        <f>W526*地域経済性分析・初期条件!$L$50</f>
        <v>0</v>
      </c>
      <c r="X535" s="493">
        <f>X526*地域経済性分析・初期条件!$L$50</f>
        <v>0</v>
      </c>
      <c r="Y535" s="493">
        <f>Y526*地域経済性分析・初期条件!$L$50</f>
        <v>0</v>
      </c>
      <c r="Z535" s="493">
        <f>Z526*地域経済性分析・初期条件!$L$50</f>
        <v>0</v>
      </c>
      <c r="AA535" s="493">
        <f>AA526*地域経済性分析・初期条件!$L$50</f>
        <v>0</v>
      </c>
      <c r="AB535" s="493">
        <f>AB526*地域経済性分析・初期条件!$L$50</f>
        <v>0</v>
      </c>
      <c r="AC535" s="493">
        <f>AC526*地域経済性分析・初期条件!$L$50</f>
        <v>0</v>
      </c>
      <c r="AD535" s="493">
        <f>AD526*地域経済性分析・初期条件!$L$50</f>
        <v>0</v>
      </c>
      <c r="AE535" s="493">
        <f>AE526*地域経済性分析・初期条件!$L$50</f>
        <v>0</v>
      </c>
      <c r="AF535" s="493">
        <f>AF526*地域経済性分析・初期条件!$L$50</f>
        <v>0</v>
      </c>
      <c r="AG535" s="493">
        <f>AG526*地域経済性分析・初期条件!$L$50</f>
        <v>0</v>
      </c>
      <c r="AH535" s="493">
        <f>AH526*地域経済性分析・初期条件!$L$50</f>
        <v>0</v>
      </c>
      <c r="AI535" s="535">
        <f>SUM(D535:N535)</f>
        <v>0</v>
      </c>
      <c r="AJ535" s="535">
        <f t="shared" si="600"/>
        <v>0</v>
      </c>
      <c r="AK535" s="497">
        <f t="shared" si="601"/>
        <v>0</v>
      </c>
    </row>
    <row r="536" spans="1:37" ht="11.5" x14ac:dyDescent="0.25">
      <c r="A536" s="533" t="str">
        <f>A525&amp;B536</f>
        <v>0企業の税引後利益（二次以降）</v>
      </c>
      <c r="B536" s="425" t="s">
        <v>562</v>
      </c>
      <c r="C536" s="449" t="s">
        <v>33</v>
      </c>
      <c r="D536" s="493">
        <f>D526*地域経済性分析・初期条件!$M$50</f>
        <v>0</v>
      </c>
      <c r="E536" s="493">
        <f>E526*地域経済性分析・初期条件!$M$50</f>
        <v>0</v>
      </c>
      <c r="F536" s="493">
        <f>F526*地域経済性分析・初期条件!$M$50</f>
        <v>0</v>
      </c>
      <c r="G536" s="493">
        <f>G526*地域経済性分析・初期条件!$M$50</f>
        <v>0</v>
      </c>
      <c r="H536" s="493">
        <f>H526*地域経済性分析・初期条件!$M$50</f>
        <v>0</v>
      </c>
      <c r="I536" s="493">
        <f>I526*地域経済性分析・初期条件!$M$50</f>
        <v>0</v>
      </c>
      <c r="J536" s="493">
        <f>J526*地域経済性分析・初期条件!$M$50</f>
        <v>0</v>
      </c>
      <c r="K536" s="493">
        <f>K526*地域経済性分析・初期条件!$M$50</f>
        <v>0</v>
      </c>
      <c r="L536" s="493">
        <f>L526*地域経済性分析・初期条件!$M$50</f>
        <v>0</v>
      </c>
      <c r="M536" s="493">
        <f>M526*地域経済性分析・初期条件!$M$50</f>
        <v>0</v>
      </c>
      <c r="N536" s="493">
        <f>N526*地域経済性分析・初期条件!$M$50</f>
        <v>0</v>
      </c>
      <c r="O536" s="493">
        <f>O526*地域経済性分析・初期条件!$M$50</f>
        <v>0</v>
      </c>
      <c r="P536" s="493">
        <f>P526*地域経済性分析・初期条件!$M$50</f>
        <v>0</v>
      </c>
      <c r="Q536" s="493">
        <f>Q526*地域経済性分析・初期条件!$M$50</f>
        <v>0</v>
      </c>
      <c r="R536" s="493">
        <f>R526*地域経済性分析・初期条件!$M$50</f>
        <v>0</v>
      </c>
      <c r="S536" s="493">
        <f>S526*地域経済性分析・初期条件!$M$50</f>
        <v>0</v>
      </c>
      <c r="T536" s="493">
        <f>T526*地域経済性分析・初期条件!$M$50</f>
        <v>0</v>
      </c>
      <c r="U536" s="493">
        <f>U526*地域経済性分析・初期条件!$M$50</f>
        <v>0</v>
      </c>
      <c r="V536" s="493">
        <f>V526*地域経済性分析・初期条件!$M$50</f>
        <v>0</v>
      </c>
      <c r="W536" s="493">
        <f>W526*地域経済性分析・初期条件!$M$50</f>
        <v>0</v>
      </c>
      <c r="X536" s="493">
        <f>X526*地域経済性分析・初期条件!$M$50</f>
        <v>0</v>
      </c>
      <c r="Y536" s="493">
        <f>Y526*地域経済性分析・初期条件!$M$50</f>
        <v>0</v>
      </c>
      <c r="Z536" s="493">
        <f>Z526*地域経済性分析・初期条件!$M$50</f>
        <v>0</v>
      </c>
      <c r="AA536" s="493">
        <f>AA526*地域経済性分析・初期条件!$M$50</f>
        <v>0</v>
      </c>
      <c r="AB536" s="493">
        <f>AB526*地域経済性分析・初期条件!$M$50</f>
        <v>0</v>
      </c>
      <c r="AC536" s="493">
        <f>AC526*地域経済性分析・初期条件!$M$50</f>
        <v>0</v>
      </c>
      <c r="AD536" s="493">
        <f>AD526*地域経済性分析・初期条件!$M$50</f>
        <v>0</v>
      </c>
      <c r="AE536" s="493">
        <f>AE526*地域経済性分析・初期条件!$M$50</f>
        <v>0</v>
      </c>
      <c r="AF536" s="493">
        <f>AF526*地域経済性分析・初期条件!$M$50</f>
        <v>0</v>
      </c>
      <c r="AG536" s="493">
        <f>AG526*地域経済性分析・初期条件!$M$50</f>
        <v>0</v>
      </c>
      <c r="AH536" s="493">
        <f>AH526*地域経済性分析・初期条件!$M$50</f>
        <v>0</v>
      </c>
      <c r="AI536" s="535">
        <f>SUM(D536:N536)</f>
        <v>0</v>
      </c>
      <c r="AJ536" s="535">
        <f t="shared" si="600"/>
        <v>0</v>
      </c>
      <c r="AK536" s="497">
        <f t="shared" si="601"/>
        <v>0</v>
      </c>
    </row>
    <row r="537" spans="1:37" ht="11.5" x14ac:dyDescent="0.25">
      <c r="A537" s="533" t="str">
        <f>A525&amp;B537</f>
        <v>0都道府県税収（二次以降）</v>
      </c>
      <c r="B537" s="425" t="s">
        <v>563</v>
      </c>
      <c r="C537" s="449" t="s">
        <v>33</v>
      </c>
      <c r="D537" s="493">
        <f>D526*地域経済性分析・初期条件!$N$50</f>
        <v>0</v>
      </c>
      <c r="E537" s="493">
        <f>E526*地域経済性分析・初期条件!$N$50</f>
        <v>0</v>
      </c>
      <c r="F537" s="493">
        <f>F526*地域経済性分析・初期条件!$N$50</f>
        <v>0</v>
      </c>
      <c r="G537" s="493">
        <f>G526*地域経済性分析・初期条件!$N$50</f>
        <v>0</v>
      </c>
      <c r="H537" s="493">
        <f>H526*地域経済性分析・初期条件!$N$50</f>
        <v>0</v>
      </c>
      <c r="I537" s="493">
        <f>I526*地域経済性分析・初期条件!$N$50</f>
        <v>0</v>
      </c>
      <c r="J537" s="493">
        <f>J526*地域経済性分析・初期条件!$N$50</f>
        <v>0</v>
      </c>
      <c r="K537" s="493">
        <f>K526*地域経済性分析・初期条件!$N$50</f>
        <v>0</v>
      </c>
      <c r="L537" s="493">
        <f>L526*地域経済性分析・初期条件!$N$50</f>
        <v>0</v>
      </c>
      <c r="M537" s="493">
        <f>M526*地域経済性分析・初期条件!$N$50</f>
        <v>0</v>
      </c>
      <c r="N537" s="493">
        <f>N526*地域経済性分析・初期条件!$N$50</f>
        <v>0</v>
      </c>
      <c r="O537" s="493">
        <f>O526*地域経済性分析・初期条件!$N$50</f>
        <v>0</v>
      </c>
      <c r="P537" s="493">
        <f>P526*地域経済性分析・初期条件!$N$50</f>
        <v>0</v>
      </c>
      <c r="Q537" s="493">
        <f>Q526*地域経済性分析・初期条件!$N$50</f>
        <v>0</v>
      </c>
      <c r="R537" s="493">
        <f>R526*地域経済性分析・初期条件!$N$50</f>
        <v>0</v>
      </c>
      <c r="S537" s="493">
        <f>S526*地域経済性分析・初期条件!$N$50</f>
        <v>0</v>
      </c>
      <c r="T537" s="493">
        <f>T526*地域経済性分析・初期条件!$N$50</f>
        <v>0</v>
      </c>
      <c r="U537" s="493">
        <f>U526*地域経済性分析・初期条件!$N$50</f>
        <v>0</v>
      </c>
      <c r="V537" s="493">
        <f>V526*地域経済性分析・初期条件!$N$50</f>
        <v>0</v>
      </c>
      <c r="W537" s="493">
        <f>W526*地域経済性分析・初期条件!$N$50</f>
        <v>0</v>
      </c>
      <c r="X537" s="493">
        <f>X526*地域経済性分析・初期条件!$N$50</f>
        <v>0</v>
      </c>
      <c r="Y537" s="493">
        <f>Y526*地域経済性分析・初期条件!$N$50</f>
        <v>0</v>
      </c>
      <c r="Z537" s="493">
        <f>Z526*地域経済性分析・初期条件!$N$50</f>
        <v>0</v>
      </c>
      <c r="AA537" s="493">
        <f>AA526*地域経済性分析・初期条件!$N$50</f>
        <v>0</v>
      </c>
      <c r="AB537" s="493">
        <f>AB526*地域経済性分析・初期条件!$N$50</f>
        <v>0</v>
      </c>
      <c r="AC537" s="493">
        <f>AC526*地域経済性分析・初期条件!$N$50</f>
        <v>0</v>
      </c>
      <c r="AD537" s="493">
        <f>AD526*地域経済性分析・初期条件!$N$50</f>
        <v>0</v>
      </c>
      <c r="AE537" s="493">
        <f>AE526*地域経済性分析・初期条件!$N$50</f>
        <v>0</v>
      </c>
      <c r="AF537" s="493">
        <f>AF526*地域経済性分析・初期条件!$N$50</f>
        <v>0</v>
      </c>
      <c r="AG537" s="493">
        <f>AG526*地域経済性分析・初期条件!$N$50</f>
        <v>0</v>
      </c>
      <c r="AH537" s="493">
        <f>AH526*地域経済性分析・初期条件!$N$50</f>
        <v>0</v>
      </c>
      <c r="AI537" s="535">
        <f>SUM(D537:N537)</f>
        <v>0</v>
      </c>
      <c r="AJ537" s="535">
        <f t="shared" si="600"/>
        <v>0</v>
      </c>
      <c r="AK537" s="497">
        <f t="shared" si="601"/>
        <v>0</v>
      </c>
    </row>
    <row r="538" spans="1:37" ht="11.5" x14ac:dyDescent="0.25">
      <c r="A538" s="533" t="str">
        <f>A525&amp;B538</f>
        <v>0市町村税収（二次以降）</v>
      </c>
      <c r="B538" s="425" t="s">
        <v>564</v>
      </c>
      <c r="C538" s="449" t="s">
        <v>33</v>
      </c>
      <c r="D538" s="493">
        <f>D526*地域経済性分析・初期条件!$O$50</f>
        <v>0</v>
      </c>
      <c r="E538" s="493">
        <f>E526*地域経済性分析・初期条件!$O$50</f>
        <v>0</v>
      </c>
      <c r="F538" s="493">
        <f>F526*地域経済性分析・初期条件!$O$50</f>
        <v>0</v>
      </c>
      <c r="G538" s="493">
        <f>G526*地域経済性分析・初期条件!$O$50</f>
        <v>0</v>
      </c>
      <c r="H538" s="493">
        <f>H526*地域経済性分析・初期条件!$O$50</f>
        <v>0</v>
      </c>
      <c r="I538" s="493">
        <f>I526*地域経済性分析・初期条件!$O$50</f>
        <v>0</v>
      </c>
      <c r="J538" s="493">
        <f>J526*地域経済性分析・初期条件!$O$50</f>
        <v>0</v>
      </c>
      <c r="K538" s="493">
        <f>K526*地域経済性分析・初期条件!$O$50</f>
        <v>0</v>
      </c>
      <c r="L538" s="493">
        <f>L526*地域経済性分析・初期条件!$O$50</f>
        <v>0</v>
      </c>
      <c r="M538" s="493">
        <f>M526*地域経済性分析・初期条件!$O$50</f>
        <v>0</v>
      </c>
      <c r="N538" s="493">
        <f>N526*地域経済性分析・初期条件!$O$50</f>
        <v>0</v>
      </c>
      <c r="O538" s="493">
        <f>O526*地域経済性分析・初期条件!$O$50</f>
        <v>0</v>
      </c>
      <c r="P538" s="493">
        <f>P526*地域経済性分析・初期条件!$O$50</f>
        <v>0</v>
      </c>
      <c r="Q538" s="493">
        <f>Q526*地域経済性分析・初期条件!$O$50</f>
        <v>0</v>
      </c>
      <c r="R538" s="493">
        <f>R526*地域経済性分析・初期条件!$O$50</f>
        <v>0</v>
      </c>
      <c r="S538" s="493">
        <f>S526*地域経済性分析・初期条件!$O$50</f>
        <v>0</v>
      </c>
      <c r="T538" s="493">
        <f>T526*地域経済性分析・初期条件!$O$50</f>
        <v>0</v>
      </c>
      <c r="U538" s="493">
        <f>U526*地域経済性分析・初期条件!$O$50</f>
        <v>0</v>
      </c>
      <c r="V538" s="493">
        <f>V526*地域経済性分析・初期条件!$O$50</f>
        <v>0</v>
      </c>
      <c r="W538" s="493">
        <f>W526*地域経済性分析・初期条件!$O$50</f>
        <v>0</v>
      </c>
      <c r="X538" s="493">
        <f>X526*地域経済性分析・初期条件!$O$50</f>
        <v>0</v>
      </c>
      <c r="Y538" s="493">
        <f>Y526*地域経済性分析・初期条件!$O$50</f>
        <v>0</v>
      </c>
      <c r="Z538" s="493">
        <f>Z526*地域経済性分析・初期条件!$O$50</f>
        <v>0</v>
      </c>
      <c r="AA538" s="493">
        <f>AA526*地域経済性分析・初期条件!$O$50</f>
        <v>0</v>
      </c>
      <c r="AB538" s="493">
        <f>AB526*地域経済性分析・初期条件!$O$50</f>
        <v>0</v>
      </c>
      <c r="AC538" s="493">
        <f>AC526*地域経済性分析・初期条件!$O$50</f>
        <v>0</v>
      </c>
      <c r="AD538" s="493">
        <f>AD526*地域経済性分析・初期条件!$O$50</f>
        <v>0</v>
      </c>
      <c r="AE538" s="493">
        <f>AE526*地域経済性分析・初期条件!$O$50</f>
        <v>0</v>
      </c>
      <c r="AF538" s="493">
        <f>AF526*地域経済性分析・初期条件!$O$50</f>
        <v>0</v>
      </c>
      <c r="AG538" s="493">
        <f>AG526*地域経済性分析・初期条件!$O$50</f>
        <v>0</v>
      </c>
      <c r="AH538" s="493">
        <f>AH526*地域経済性分析・初期条件!$O$50</f>
        <v>0</v>
      </c>
      <c r="AI538" s="535">
        <f>SUM(D538:N538)</f>
        <v>0</v>
      </c>
      <c r="AJ538" s="535">
        <f t="shared" si="600"/>
        <v>0</v>
      </c>
      <c r="AK538" s="497">
        <f t="shared" si="601"/>
        <v>0</v>
      </c>
    </row>
    <row r="539" spans="1:37" ht="11.5" x14ac:dyDescent="0.25">
      <c r="A539" s="488">
        <f>地域経済性分析・初期条件!$G$51</f>
        <v>0</v>
      </c>
      <c r="C539" s="449"/>
      <c r="D539" s="493"/>
      <c r="E539" s="493"/>
      <c r="F539" s="463"/>
      <c r="G539" s="463"/>
      <c r="H539" s="463"/>
      <c r="I539" s="463"/>
      <c r="J539" s="463"/>
      <c r="K539" s="463"/>
      <c r="L539" s="463"/>
      <c r="M539" s="463"/>
      <c r="N539" s="463"/>
      <c r="O539" s="463"/>
      <c r="P539" s="463"/>
      <c r="Q539" s="463"/>
      <c r="R539" s="463"/>
      <c r="S539" s="463"/>
      <c r="T539" s="463"/>
      <c r="U539" s="463"/>
      <c r="V539" s="463"/>
      <c r="W539" s="463"/>
      <c r="X539" s="463"/>
      <c r="Y539" s="463"/>
      <c r="Z539" s="463"/>
      <c r="AA539" s="463"/>
      <c r="AB539" s="463"/>
      <c r="AC539" s="463"/>
      <c r="AD539" s="463"/>
      <c r="AE539" s="463"/>
      <c r="AF539" s="463"/>
      <c r="AG539" s="463"/>
      <c r="AH539" s="463"/>
      <c r="AI539" s="535"/>
      <c r="AJ539" s="535"/>
      <c r="AK539" s="497"/>
    </row>
    <row r="540" spans="1:37" ht="11.5" x14ac:dyDescent="0.25">
      <c r="A540" s="533" t="str">
        <f>A539&amp;B540</f>
        <v>0売上（税別）</v>
      </c>
      <c r="B540" s="425" t="s">
        <v>1166</v>
      </c>
      <c r="C540" s="448" t="s">
        <v>33</v>
      </c>
      <c r="D540" s="493">
        <f>D510*地域経済性分析・初期条件!$F$51</f>
        <v>0</v>
      </c>
      <c r="E540" s="493">
        <f>E510*地域経済性分析・初期条件!$F$51</f>
        <v>0</v>
      </c>
      <c r="F540" s="493">
        <f>F510*地域経済性分析・初期条件!$F$51</f>
        <v>0</v>
      </c>
      <c r="G540" s="493">
        <f>G510*地域経済性分析・初期条件!$F$51</f>
        <v>0</v>
      </c>
      <c r="H540" s="493">
        <f>H510*地域経済性分析・初期条件!$F$51</f>
        <v>0</v>
      </c>
      <c r="I540" s="493">
        <f>I510*地域経済性分析・初期条件!$F$51</f>
        <v>0</v>
      </c>
      <c r="J540" s="493">
        <f>J510*地域経済性分析・初期条件!$F$51</f>
        <v>0</v>
      </c>
      <c r="K540" s="493">
        <f>K510*地域経済性分析・初期条件!$F$51</f>
        <v>0</v>
      </c>
      <c r="L540" s="493">
        <f>L510*地域経済性分析・初期条件!$F$51</f>
        <v>0</v>
      </c>
      <c r="M540" s="493">
        <f>M510*地域経済性分析・初期条件!$F$51</f>
        <v>0</v>
      </c>
      <c r="N540" s="493">
        <f>N510*地域経済性分析・初期条件!$F$51</f>
        <v>0</v>
      </c>
      <c r="O540" s="493">
        <f>O510*地域経済性分析・初期条件!$F$51</f>
        <v>0</v>
      </c>
      <c r="P540" s="493">
        <f>P510*地域経済性分析・初期条件!$F$51</f>
        <v>0</v>
      </c>
      <c r="Q540" s="493">
        <f>Q510*地域経済性分析・初期条件!$F$51</f>
        <v>0</v>
      </c>
      <c r="R540" s="493">
        <f>R510*地域経済性分析・初期条件!$F$51</f>
        <v>0</v>
      </c>
      <c r="S540" s="493">
        <f>S510*地域経済性分析・初期条件!$F$51</f>
        <v>0</v>
      </c>
      <c r="T540" s="493">
        <f>T510*地域経済性分析・初期条件!$F$51</f>
        <v>0</v>
      </c>
      <c r="U540" s="493">
        <f>U510*地域経済性分析・初期条件!$F$51</f>
        <v>0</v>
      </c>
      <c r="V540" s="493">
        <f>V510*地域経済性分析・初期条件!$F$51</f>
        <v>0</v>
      </c>
      <c r="W540" s="493">
        <f>W510*地域経済性分析・初期条件!$F$51</f>
        <v>0</v>
      </c>
      <c r="X540" s="493">
        <f>X510*地域経済性分析・初期条件!$F$51</f>
        <v>0</v>
      </c>
      <c r="Y540" s="493">
        <f>Y510*地域経済性分析・初期条件!$F$51</f>
        <v>0</v>
      </c>
      <c r="Z540" s="493">
        <f>Z510*地域経済性分析・初期条件!$F$51</f>
        <v>0</v>
      </c>
      <c r="AA540" s="493">
        <f>AA510*地域経済性分析・初期条件!$F$51</f>
        <v>0</v>
      </c>
      <c r="AB540" s="493">
        <f>AB510*地域経済性分析・初期条件!$F$51</f>
        <v>0</v>
      </c>
      <c r="AC540" s="493">
        <f>AC510*地域経済性分析・初期条件!$F$51</f>
        <v>0</v>
      </c>
      <c r="AD540" s="493">
        <f>AD510*地域経済性分析・初期条件!$F$51</f>
        <v>0</v>
      </c>
      <c r="AE540" s="493">
        <f>AE510*地域経済性分析・初期条件!$F$51</f>
        <v>0</v>
      </c>
      <c r="AF540" s="493">
        <f>AF510*地域経済性分析・初期条件!$F$51</f>
        <v>0</v>
      </c>
      <c r="AG540" s="493">
        <f>AG510*地域経済性分析・初期条件!$F$51</f>
        <v>0</v>
      </c>
      <c r="AH540" s="493">
        <f>AH510*地域経済性分析・初期条件!$F$51</f>
        <v>0</v>
      </c>
      <c r="AI540" s="535">
        <f t="shared" ref="AI540" si="602">SUM(D540:N540)</f>
        <v>0</v>
      </c>
      <c r="AJ540" s="535">
        <f>SUM(D540:X540)</f>
        <v>0</v>
      </c>
      <c r="AK540" s="497">
        <f>SUM(D540:AH540)</f>
        <v>0</v>
      </c>
    </row>
    <row r="541" spans="1:37" ht="11.5" x14ac:dyDescent="0.25">
      <c r="A541" s="533" t="str">
        <f>A539&amp;B541</f>
        <v>0消費税（都道府県）</v>
      </c>
      <c r="B541" s="425" t="s">
        <v>270</v>
      </c>
      <c r="C541" s="448" t="s">
        <v>33</v>
      </c>
      <c r="D541" s="493">
        <f>D540*波及効果シート!$D$72</f>
        <v>0</v>
      </c>
      <c r="E541" s="493">
        <f>E540*波及効果シート!$D$72</f>
        <v>0</v>
      </c>
      <c r="F541" s="493">
        <f>F540*波及効果シート!$D$72</f>
        <v>0</v>
      </c>
      <c r="G541" s="493">
        <f>G540*波及効果シート!$D$72</f>
        <v>0</v>
      </c>
      <c r="H541" s="493">
        <f>H540*波及効果シート!$D$72</f>
        <v>0</v>
      </c>
      <c r="I541" s="493">
        <f>I540*波及効果シート!$D$72</f>
        <v>0</v>
      </c>
      <c r="J541" s="493">
        <f>J540*波及効果シート!$D$72</f>
        <v>0</v>
      </c>
      <c r="K541" s="493">
        <f>K540*波及効果シート!$D$72</f>
        <v>0</v>
      </c>
      <c r="L541" s="493">
        <f>L540*波及効果シート!$D$72</f>
        <v>0</v>
      </c>
      <c r="M541" s="493">
        <f>M540*波及効果シート!$D$72</f>
        <v>0</v>
      </c>
      <c r="N541" s="493">
        <f>N540*波及効果シート!$D$72</f>
        <v>0</v>
      </c>
      <c r="O541" s="493">
        <f>O540*波及効果シート!$D$72</f>
        <v>0</v>
      </c>
      <c r="P541" s="493">
        <f>P540*波及効果シート!$D$72</f>
        <v>0</v>
      </c>
      <c r="Q541" s="493">
        <f>Q540*波及効果シート!$D$72</f>
        <v>0</v>
      </c>
      <c r="R541" s="493">
        <f>R540*波及効果シート!$D$72</f>
        <v>0</v>
      </c>
      <c r="S541" s="493">
        <f>S540*波及効果シート!$D$72</f>
        <v>0</v>
      </c>
      <c r="T541" s="493">
        <f>T540*波及効果シート!$D$72</f>
        <v>0</v>
      </c>
      <c r="U541" s="493">
        <f>U540*波及効果シート!$D$72</f>
        <v>0</v>
      </c>
      <c r="V541" s="493">
        <f>V540*波及効果シート!$D$72</f>
        <v>0</v>
      </c>
      <c r="W541" s="493">
        <f>W540*波及効果シート!$D$72</f>
        <v>0</v>
      </c>
      <c r="X541" s="493">
        <f>X540*波及効果シート!$D$72</f>
        <v>0</v>
      </c>
      <c r="Y541" s="493">
        <f>Y540*波及効果シート!$D$72</f>
        <v>0</v>
      </c>
      <c r="Z541" s="493">
        <f>Z540*波及効果シート!$D$72</f>
        <v>0</v>
      </c>
      <c r="AA541" s="493">
        <f>AA540*波及効果シート!$D$72</f>
        <v>0</v>
      </c>
      <c r="AB541" s="493">
        <f>AB540*波及効果シート!$D$72</f>
        <v>0</v>
      </c>
      <c r="AC541" s="493">
        <f>AC540*波及効果シート!$D$72</f>
        <v>0</v>
      </c>
      <c r="AD541" s="493">
        <f>AD540*波及効果シート!$D$72</f>
        <v>0</v>
      </c>
      <c r="AE541" s="493">
        <f>AE540*波及効果シート!$D$72</f>
        <v>0</v>
      </c>
      <c r="AF541" s="493">
        <f>AF540*波及効果シート!$D$72</f>
        <v>0</v>
      </c>
      <c r="AG541" s="493">
        <f>AG540*波及効果シート!$D$72</f>
        <v>0</v>
      </c>
      <c r="AH541" s="493">
        <f>AH540*波及効果シート!$D$72</f>
        <v>0</v>
      </c>
      <c r="AI541" s="535">
        <f t="shared" ref="AI541:AI542" si="603">SUM(D541:N541)</f>
        <v>0</v>
      </c>
      <c r="AJ541" s="535">
        <f t="shared" ref="AJ541:AJ542" si="604">SUM(D541:X541)</f>
        <v>0</v>
      </c>
      <c r="AK541" s="497">
        <f t="shared" ref="AK541:AK542" si="605">SUM(D541:AH541)</f>
        <v>0</v>
      </c>
    </row>
    <row r="542" spans="1:37" ht="11.5" x14ac:dyDescent="0.25">
      <c r="A542" s="533" t="str">
        <f>A539&amp;B542</f>
        <v>0消費税（市町村）</v>
      </c>
      <c r="B542" s="425" t="s">
        <v>1156</v>
      </c>
      <c r="C542" s="449" t="s">
        <v>33</v>
      </c>
      <c r="D542" s="493">
        <f>D540*波及効果シート!$D$74</f>
        <v>0</v>
      </c>
      <c r="E542" s="493">
        <f>E540*波及効果シート!$D$74</f>
        <v>0</v>
      </c>
      <c r="F542" s="493">
        <f>F540*波及効果シート!$D$74</f>
        <v>0</v>
      </c>
      <c r="G542" s="493">
        <f>G540*波及効果シート!$D$74</f>
        <v>0</v>
      </c>
      <c r="H542" s="493">
        <f>H540*波及効果シート!$D$74</f>
        <v>0</v>
      </c>
      <c r="I542" s="493">
        <f>I540*波及効果シート!$D$74</f>
        <v>0</v>
      </c>
      <c r="J542" s="493">
        <f>J540*波及効果シート!$D$74</f>
        <v>0</v>
      </c>
      <c r="K542" s="493">
        <f>K540*波及効果シート!$D$74</f>
        <v>0</v>
      </c>
      <c r="L542" s="493">
        <f>L540*波及効果シート!$D$74</f>
        <v>0</v>
      </c>
      <c r="M542" s="493">
        <f>M540*波及効果シート!$D$74</f>
        <v>0</v>
      </c>
      <c r="N542" s="493">
        <f>N540*波及効果シート!$D$74</f>
        <v>0</v>
      </c>
      <c r="O542" s="493">
        <f>O540*波及効果シート!$D$74</f>
        <v>0</v>
      </c>
      <c r="P542" s="493">
        <f>P540*波及効果シート!$D$74</f>
        <v>0</v>
      </c>
      <c r="Q542" s="493">
        <f>Q540*波及効果シート!$D$74</f>
        <v>0</v>
      </c>
      <c r="R542" s="493">
        <f>R540*波及効果シート!$D$74</f>
        <v>0</v>
      </c>
      <c r="S542" s="493">
        <f>S540*波及効果シート!$D$74</f>
        <v>0</v>
      </c>
      <c r="T542" s="493">
        <f>T540*波及効果シート!$D$74</f>
        <v>0</v>
      </c>
      <c r="U542" s="493">
        <f>U540*波及効果シート!$D$74</f>
        <v>0</v>
      </c>
      <c r="V542" s="493">
        <f>V540*波及効果シート!$D$74</f>
        <v>0</v>
      </c>
      <c r="W542" s="493">
        <f>W540*波及効果シート!$D$74</f>
        <v>0</v>
      </c>
      <c r="X542" s="493">
        <f>X540*波及効果シート!$D$74</f>
        <v>0</v>
      </c>
      <c r="Y542" s="493">
        <f>Y540*波及効果シート!$D$74</f>
        <v>0</v>
      </c>
      <c r="Z542" s="493">
        <f>Z540*波及効果シート!$D$74</f>
        <v>0</v>
      </c>
      <c r="AA542" s="493">
        <f>AA540*波及効果シート!$D$74</f>
        <v>0</v>
      </c>
      <c r="AB542" s="493">
        <f>AB540*波及効果シート!$D$74</f>
        <v>0</v>
      </c>
      <c r="AC542" s="493">
        <f>AC540*波及効果シート!$D$74</f>
        <v>0</v>
      </c>
      <c r="AD542" s="493">
        <f>AD540*波及効果シート!$D$74</f>
        <v>0</v>
      </c>
      <c r="AE542" s="493">
        <f>AE540*波及効果シート!$D$74</f>
        <v>0</v>
      </c>
      <c r="AF542" s="493">
        <f>AF540*波及効果シート!$D$74</f>
        <v>0</v>
      </c>
      <c r="AG542" s="493">
        <f>AG540*波及効果シート!$D$74</f>
        <v>0</v>
      </c>
      <c r="AH542" s="493">
        <f>AH540*波及効果シート!$D$74</f>
        <v>0</v>
      </c>
      <c r="AI542" s="535">
        <f t="shared" si="603"/>
        <v>0</v>
      </c>
      <c r="AJ542" s="535">
        <f t="shared" si="604"/>
        <v>0</v>
      </c>
      <c r="AK542" s="497">
        <f t="shared" si="605"/>
        <v>0</v>
      </c>
    </row>
    <row r="543" spans="1:37" ht="11.5" x14ac:dyDescent="0.25">
      <c r="A543" s="533" t="str">
        <f>A539&amp;B543</f>
        <v>0所得税（国税）</v>
      </c>
      <c r="B543" s="425" t="s">
        <v>577</v>
      </c>
      <c r="C543" s="449" t="s">
        <v>33</v>
      </c>
      <c r="D543" s="493">
        <f>D540*地域経済性分析・初期条件!$P$51</f>
        <v>0</v>
      </c>
      <c r="E543" s="493">
        <f>E540*地域経済性分析・初期条件!$P$51</f>
        <v>0</v>
      </c>
      <c r="F543" s="493">
        <f>F540*地域経済性分析・初期条件!$P$51</f>
        <v>0</v>
      </c>
      <c r="G543" s="493">
        <f>G540*地域経済性分析・初期条件!$P$51</f>
        <v>0</v>
      </c>
      <c r="H543" s="493">
        <f>H540*地域経済性分析・初期条件!$P$51</f>
        <v>0</v>
      </c>
      <c r="I543" s="493">
        <f>I540*地域経済性分析・初期条件!$P$51</f>
        <v>0</v>
      </c>
      <c r="J543" s="493">
        <f>J540*地域経済性分析・初期条件!$P$51</f>
        <v>0</v>
      </c>
      <c r="K543" s="493">
        <f>K540*地域経済性分析・初期条件!$P$51</f>
        <v>0</v>
      </c>
      <c r="L543" s="493">
        <f>L540*地域経済性分析・初期条件!$P$51</f>
        <v>0</v>
      </c>
      <c r="M543" s="493">
        <f>M540*地域経済性分析・初期条件!$P$51</f>
        <v>0</v>
      </c>
      <c r="N543" s="493">
        <f>N540*地域経済性分析・初期条件!$P$51</f>
        <v>0</v>
      </c>
      <c r="O543" s="493">
        <f>O540*地域経済性分析・初期条件!$P$51</f>
        <v>0</v>
      </c>
      <c r="P543" s="493">
        <f>P540*地域経済性分析・初期条件!$P$51</f>
        <v>0</v>
      </c>
      <c r="Q543" s="493">
        <f>Q540*地域経済性分析・初期条件!$P$51</f>
        <v>0</v>
      </c>
      <c r="R543" s="493">
        <f>R540*地域経済性分析・初期条件!$P$51</f>
        <v>0</v>
      </c>
      <c r="S543" s="493">
        <f>S540*地域経済性分析・初期条件!$P$51</f>
        <v>0</v>
      </c>
      <c r="T543" s="493">
        <f>T540*地域経済性分析・初期条件!$P$51</f>
        <v>0</v>
      </c>
      <c r="U543" s="493">
        <f>U540*地域経済性分析・初期条件!$P$51</f>
        <v>0</v>
      </c>
      <c r="V543" s="493">
        <f>V540*地域経済性分析・初期条件!$P$51</f>
        <v>0</v>
      </c>
      <c r="W543" s="493">
        <f>W540*地域経済性分析・初期条件!$P$51</f>
        <v>0</v>
      </c>
      <c r="X543" s="493">
        <f>X540*地域経済性分析・初期条件!$P$51</f>
        <v>0</v>
      </c>
      <c r="Y543" s="493">
        <f>Y540*地域経済性分析・初期条件!$P$51</f>
        <v>0</v>
      </c>
      <c r="Z543" s="493">
        <f>Z540*地域経済性分析・初期条件!$P$51</f>
        <v>0</v>
      </c>
      <c r="AA543" s="493">
        <f>AA540*地域経済性分析・初期条件!$P$51</f>
        <v>0</v>
      </c>
      <c r="AB543" s="493">
        <f>AB540*地域経済性分析・初期条件!$P$51</f>
        <v>0</v>
      </c>
      <c r="AC543" s="493">
        <f>AC540*地域経済性分析・初期条件!$P$51</f>
        <v>0</v>
      </c>
      <c r="AD543" s="493">
        <f>AD540*地域経済性分析・初期条件!$P$51</f>
        <v>0</v>
      </c>
      <c r="AE543" s="493">
        <f>AE540*地域経済性分析・初期条件!$P$51</f>
        <v>0</v>
      </c>
      <c r="AF543" s="493">
        <f>AF540*地域経済性分析・初期条件!$P$51</f>
        <v>0</v>
      </c>
      <c r="AG543" s="493">
        <f>AG540*地域経済性分析・初期条件!$P$51</f>
        <v>0</v>
      </c>
      <c r="AH543" s="493">
        <f>AH540*地域経済性分析・初期条件!$P$51</f>
        <v>0</v>
      </c>
      <c r="AI543" s="535">
        <f t="shared" ref="AI543:AI548" si="606">SUM(D543:N543)</f>
        <v>0</v>
      </c>
      <c r="AJ543" s="535">
        <f>SUM(D543:X543)</f>
        <v>0</v>
      </c>
      <c r="AK543" s="497">
        <f>SUM(D543:AH543)</f>
        <v>0</v>
      </c>
    </row>
    <row r="544" spans="1:37" ht="11.5" x14ac:dyDescent="0.25">
      <c r="A544" s="533" t="str">
        <f>A539&amp;B544</f>
        <v>0法人税（国税）</v>
      </c>
      <c r="B544" s="425" t="s">
        <v>576</v>
      </c>
      <c r="C544" s="449" t="s">
        <v>33</v>
      </c>
      <c r="D544" s="493">
        <f>D540*地域経済性分析・初期条件!$Q$51</f>
        <v>0</v>
      </c>
      <c r="E544" s="493">
        <f>E540*地域経済性分析・初期条件!$Q$51</f>
        <v>0</v>
      </c>
      <c r="F544" s="493">
        <f>F540*地域経済性分析・初期条件!$Q$51</f>
        <v>0</v>
      </c>
      <c r="G544" s="493">
        <f>G540*地域経済性分析・初期条件!$Q$51</f>
        <v>0</v>
      </c>
      <c r="H544" s="493">
        <f>H540*地域経済性分析・初期条件!$Q$51</f>
        <v>0</v>
      </c>
      <c r="I544" s="493">
        <f>I540*地域経済性分析・初期条件!$Q$51</f>
        <v>0</v>
      </c>
      <c r="J544" s="493">
        <f>J540*地域経済性分析・初期条件!$Q$51</f>
        <v>0</v>
      </c>
      <c r="K544" s="493">
        <f>K540*地域経済性分析・初期条件!$Q$51</f>
        <v>0</v>
      </c>
      <c r="L544" s="493">
        <f>L540*地域経済性分析・初期条件!$Q$51</f>
        <v>0</v>
      </c>
      <c r="M544" s="493">
        <f>M540*地域経済性分析・初期条件!$Q$51</f>
        <v>0</v>
      </c>
      <c r="N544" s="493">
        <f>N540*地域経済性分析・初期条件!$Q$51</f>
        <v>0</v>
      </c>
      <c r="O544" s="493">
        <f>O540*地域経済性分析・初期条件!$Q$51</f>
        <v>0</v>
      </c>
      <c r="P544" s="493">
        <f>P540*地域経済性分析・初期条件!$Q$51</f>
        <v>0</v>
      </c>
      <c r="Q544" s="493">
        <f>Q540*地域経済性分析・初期条件!$Q$51</f>
        <v>0</v>
      </c>
      <c r="R544" s="493">
        <f>R540*地域経済性分析・初期条件!$Q$51</f>
        <v>0</v>
      </c>
      <c r="S544" s="493">
        <f>S540*地域経済性分析・初期条件!$Q$51</f>
        <v>0</v>
      </c>
      <c r="T544" s="493">
        <f>T540*地域経済性分析・初期条件!$Q$51</f>
        <v>0</v>
      </c>
      <c r="U544" s="493">
        <f>U540*地域経済性分析・初期条件!$Q$51</f>
        <v>0</v>
      </c>
      <c r="V544" s="493">
        <f>V540*地域経済性分析・初期条件!$Q$51</f>
        <v>0</v>
      </c>
      <c r="W544" s="493">
        <f>W540*地域経済性分析・初期条件!$Q$51</f>
        <v>0</v>
      </c>
      <c r="X544" s="493">
        <f>X540*地域経済性分析・初期条件!$Q$51</f>
        <v>0</v>
      </c>
      <c r="Y544" s="493">
        <f>Y540*地域経済性分析・初期条件!$Q$51</f>
        <v>0</v>
      </c>
      <c r="Z544" s="493">
        <f>Z540*地域経済性分析・初期条件!$Q$51</f>
        <v>0</v>
      </c>
      <c r="AA544" s="493">
        <f>AA540*地域経済性分析・初期条件!$Q$51</f>
        <v>0</v>
      </c>
      <c r="AB544" s="493">
        <f>AB540*地域経済性分析・初期条件!$Q$51</f>
        <v>0</v>
      </c>
      <c r="AC544" s="493">
        <f>AC540*地域経済性分析・初期条件!$Q$51</f>
        <v>0</v>
      </c>
      <c r="AD544" s="493">
        <f>AD540*地域経済性分析・初期条件!$Q$51</f>
        <v>0</v>
      </c>
      <c r="AE544" s="493">
        <f>AE540*地域経済性分析・初期条件!$Q$51</f>
        <v>0</v>
      </c>
      <c r="AF544" s="493">
        <f>AF540*地域経済性分析・初期条件!$Q$51</f>
        <v>0</v>
      </c>
      <c r="AG544" s="493">
        <f>AG540*地域経済性分析・初期条件!$Q$51</f>
        <v>0</v>
      </c>
      <c r="AH544" s="493">
        <f>AH540*地域経済性分析・初期条件!$Q$51</f>
        <v>0</v>
      </c>
      <c r="AI544" s="535">
        <f t="shared" si="606"/>
        <v>0</v>
      </c>
      <c r="AJ544" s="535">
        <f>SUM(D544:X544)</f>
        <v>0</v>
      </c>
      <c r="AK544" s="497">
        <f>SUM(D544:AH544)</f>
        <v>0</v>
      </c>
    </row>
    <row r="545" spans="1:37" ht="11.5" x14ac:dyDescent="0.25">
      <c r="A545" s="533" t="str">
        <f>A539&amp;B545</f>
        <v>0従業員の可処分所得（一次）</v>
      </c>
      <c r="B545" s="425" t="s">
        <v>556</v>
      </c>
      <c r="C545" s="448" t="s">
        <v>33</v>
      </c>
      <c r="D545" s="493">
        <f>D540*地域経済性分析・初期条件!$H$51</f>
        <v>0</v>
      </c>
      <c r="E545" s="493">
        <f>E540*地域経済性分析・初期条件!$H$51</f>
        <v>0</v>
      </c>
      <c r="F545" s="463">
        <f>F540*地域経済性分析・初期条件!$H$51</f>
        <v>0</v>
      </c>
      <c r="G545" s="463">
        <f>G540*地域経済性分析・初期条件!$H$51</f>
        <v>0</v>
      </c>
      <c r="H545" s="463">
        <f>H540*地域経済性分析・初期条件!$H$51</f>
        <v>0</v>
      </c>
      <c r="I545" s="463">
        <f>I540*地域経済性分析・初期条件!$H$51</f>
        <v>0</v>
      </c>
      <c r="J545" s="463">
        <f>J540*地域経済性分析・初期条件!$H$51</f>
        <v>0</v>
      </c>
      <c r="K545" s="463">
        <f>K540*地域経済性分析・初期条件!$H$51</f>
        <v>0</v>
      </c>
      <c r="L545" s="463">
        <f>L540*地域経済性分析・初期条件!$H$51</f>
        <v>0</v>
      </c>
      <c r="M545" s="463">
        <f>M540*地域経済性分析・初期条件!$H$51</f>
        <v>0</v>
      </c>
      <c r="N545" s="463">
        <f>N540*地域経済性分析・初期条件!$H$51</f>
        <v>0</v>
      </c>
      <c r="O545" s="463">
        <f>O540*地域経済性分析・初期条件!$H$51</f>
        <v>0</v>
      </c>
      <c r="P545" s="463">
        <f>P540*地域経済性分析・初期条件!$H$51</f>
        <v>0</v>
      </c>
      <c r="Q545" s="463">
        <f>Q540*地域経済性分析・初期条件!$H$51</f>
        <v>0</v>
      </c>
      <c r="R545" s="463">
        <f>R540*地域経済性分析・初期条件!$H$51</f>
        <v>0</v>
      </c>
      <c r="S545" s="463">
        <f>S540*地域経済性分析・初期条件!$H$51</f>
        <v>0</v>
      </c>
      <c r="T545" s="463">
        <f>T540*地域経済性分析・初期条件!$H$51</f>
        <v>0</v>
      </c>
      <c r="U545" s="463">
        <f>U540*地域経済性分析・初期条件!$H$51</f>
        <v>0</v>
      </c>
      <c r="V545" s="463">
        <f>V540*地域経済性分析・初期条件!$H$51</f>
        <v>0</v>
      </c>
      <c r="W545" s="463">
        <f>W540*地域経済性分析・初期条件!$H$51</f>
        <v>0</v>
      </c>
      <c r="X545" s="463">
        <f>X540*地域経済性分析・初期条件!$H$51</f>
        <v>0</v>
      </c>
      <c r="Y545" s="463">
        <f>Y540*地域経済性分析・初期条件!$H$51</f>
        <v>0</v>
      </c>
      <c r="Z545" s="463">
        <f>Z540*地域経済性分析・初期条件!$H$51</f>
        <v>0</v>
      </c>
      <c r="AA545" s="463">
        <f>AA540*地域経済性分析・初期条件!$H$51</f>
        <v>0</v>
      </c>
      <c r="AB545" s="463">
        <f>AB540*地域経済性分析・初期条件!$H$51</f>
        <v>0</v>
      </c>
      <c r="AC545" s="463">
        <f>AC540*地域経済性分析・初期条件!$H$51</f>
        <v>0</v>
      </c>
      <c r="AD545" s="463">
        <f>AD540*地域経済性分析・初期条件!$H$51</f>
        <v>0</v>
      </c>
      <c r="AE545" s="463">
        <f>AE540*地域経済性分析・初期条件!$H$51</f>
        <v>0</v>
      </c>
      <c r="AF545" s="463">
        <f>AF540*地域経済性分析・初期条件!$H$51</f>
        <v>0</v>
      </c>
      <c r="AG545" s="463">
        <f>AG540*地域経済性分析・初期条件!$H$51</f>
        <v>0</v>
      </c>
      <c r="AH545" s="463">
        <f>AH540*地域経済性分析・初期条件!$H$51</f>
        <v>0</v>
      </c>
      <c r="AI545" s="535">
        <f t="shared" si="606"/>
        <v>0</v>
      </c>
      <c r="AJ545" s="535">
        <f t="shared" ref="AJ545:AJ552" si="607">SUM(D545:X545)</f>
        <v>0</v>
      </c>
      <c r="AK545" s="497">
        <f t="shared" ref="AK545:AK552" si="608">SUM(D545:AH545)</f>
        <v>0</v>
      </c>
    </row>
    <row r="546" spans="1:37" ht="11.5" x14ac:dyDescent="0.25">
      <c r="A546" s="533" t="str">
        <f>A539&amp;B546</f>
        <v>0企業の税引後利益（一次）</v>
      </c>
      <c r="B546" s="425" t="s">
        <v>557</v>
      </c>
      <c r="C546" s="448" t="s">
        <v>33</v>
      </c>
      <c r="D546" s="493">
        <f>D540*地域経済性分析・初期条件!$I$51</f>
        <v>0</v>
      </c>
      <c r="E546" s="493">
        <f>E540*地域経済性分析・初期条件!$I$51</f>
        <v>0</v>
      </c>
      <c r="F546" s="463">
        <f>F540*地域経済性分析・初期条件!$I$51</f>
        <v>0</v>
      </c>
      <c r="G546" s="463">
        <f>G540*地域経済性分析・初期条件!$I$51</f>
        <v>0</v>
      </c>
      <c r="H546" s="463">
        <f>H540*地域経済性分析・初期条件!$I$51</f>
        <v>0</v>
      </c>
      <c r="I546" s="463">
        <f>I540*地域経済性分析・初期条件!$I$51</f>
        <v>0</v>
      </c>
      <c r="J546" s="463">
        <f>J540*地域経済性分析・初期条件!$I$51</f>
        <v>0</v>
      </c>
      <c r="K546" s="463">
        <f>K540*地域経済性分析・初期条件!$I$51</f>
        <v>0</v>
      </c>
      <c r="L546" s="463">
        <f>L540*地域経済性分析・初期条件!$I$51</f>
        <v>0</v>
      </c>
      <c r="M546" s="463">
        <f>M540*地域経済性分析・初期条件!$I$51</f>
        <v>0</v>
      </c>
      <c r="N546" s="463">
        <f>N540*地域経済性分析・初期条件!$I$51</f>
        <v>0</v>
      </c>
      <c r="O546" s="463">
        <f>O540*地域経済性分析・初期条件!$I$51</f>
        <v>0</v>
      </c>
      <c r="P546" s="463">
        <f>P540*地域経済性分析・初期条件!$I$51</f>
        <v>0</v>
      </c>
      <c r="Q546" s="463">
        <f>Q540*地域経済性分析・初期条件!$I$51</f>
        <v>0</v>
      </c>
      <c r="R546" s="463">
        <f>R540*地域経済性分析・初期条件!$I$51</f>
        <v>0</v>
      </c>
      <c r="S546" s="463">
        <f>S540*地域経済性分析・初期条件!$I$51</f>
        <v>0</v>
      </c>
      <c r="T546" s="463">
        <f>T540*地域経済性分析・初期条件!$I$51</f>
        <v>0</v>
      </c>
      <c r="U546" s="463">
        <f>U540*地域経済性分析・初期条件!$I$51</f>
        <v>0</v>
      </c>
      <c r="V546" s="463">
        <f>V540*地域経済性分析・初期条件!$I$51</f>
        <v>0</v>
      </c>
      <c r="W546" s="463">
        <f>W540*地域経済性分析・初期条件!$I$51</f>
        <v>0</v>
      </c>
      <c r="X546" s="463">
        <f>X540*地域経済性分析・初期条件!$I$51</f>
        <v>0</v>
      </c>
      <c r="Y546" s="463">
        <f>Y540*地域経済性分析・初期条件!$I$51</f>
        <v>0</v>
      </c>
      <c r="Z546" s="463">
        <f>Z540*地域経済性分析・初期条件!$I$51</f>
        <v>0</v>
      </c>
      <c r="AA546" s="463">
        <f>AA540*地域経済性分析・初期条件!$I$51</f>
        <v>0</v>
      </c>
      <c r="AB546" s="463">
        <f>AB540*地域経済性分析・初期条件!$I$51</f>
        <v>0</v>
      </c>
      <c r="AC546" s="463">
        <f>AC540*地域経済性分析・初期条件!$I$51</f>
        <v>0</v>
      </c>
      <c r="AD546" s="463">
        <f>AD540*地域経済性分析・初期条件!$I$51</f>
        <v>0</v>
      </c>
      <c r="AE546" s="463">
        <f>AE540*地域経済性分析・初期条件!$I$51</f>
        <v>0</v>
      </c>
      <c r="AF546" s="463">
        <f>AF540*地域経済性分析・初期条件!$I$51</f>
        <v>0</v>
      </c>
      <c r="AG546" s="463">
        <f>AG540*地域経済性分析・初期条件!$I$51</f>
        <v>0</v>
      </c>
      <c r="AH546" s="463">
        <f>AH540*地域経済性分析・初期条件!$I$51</f>
        <v>0</v>
      </c>
      <c r="AI546" s="535">
        <f t="shared" si="606"/>
        <v>0</v>
      </c>
      <c r="AJ546" s="535">
        <f t="shared" si="607"/>
        <v>0</v>
      </c>
      <c r="AK546" s="497">
        <f t="shared" si="608"/>
        <v>0</v>
      </c>
    </row>
    <row r="547" spans="1:37" ht="11.5" x14ac:dyDescent="0.25">
      <c r="A547" s="533" t="str">
        <f>A539&amp;B547</f>
        <v>0都道府県税収（一次）</v>
      </c>
      <c r="B547" s="425" t="s">
        <v>558</v>
      </c>
      <c r="C547" s="448" t="s">
        <v>33</v>
      </c>
      <c r="D547" s="493">
        <f>D540*地域経済性分析・初期条件!$J$51</f>
        <v>0</v>
      </c>
      <c r="E547" s="493">
        <f>E540*地域経済性分析・初期条件!$J$51</f>
        <v>0</v>
      </c>
      <c r="F547" s="463">
        <f>F540*地域経済性分析・初期条件!$J$51</f>
        <v>0</v>
      </c>
      <c r="G547" s="463">
        <f>G540*地域経済性分析・初期条件!$J$51</f>
        <v>0</v>
      </c>
      <c r="H547" s="463">
        <f>H540*地域経済性分析・初期条件!$J$51</f>
        <v>0</v>
      </c>
      <c r="I547" s="463">
        <f>I540*地域経済性分析・初期条件!$J$51</f>
        <v>0</v>
      </c>
      <c r="J547" s="463">
        <f>J540*地域経済性分析・初期条件!$J$51</f>
        <v>0</v>
      </c>
      <c r="K547" s="463">
        <f>K540*地域経済性分析・初期条件!$J$51</f>
        <v>0</v>
      </c>
      <c r="L547" s="463">
        <f>L540*地域経済性分析・初期条件!$J$51</f>
        <v>0</v>
      </c>
      <c r="M547" s="463">
        <f>M540*地域経済性分析・初期条件!$J$51</f>
        <v>0</v>
      </c>
      <c r="N547" s="463">
        <f>N540*地域経済性分析・初期条件!$J$51</f>
        <v>0</v>
      </c>
      <c r="O547" s="463">
        <f>O540*地域経済性分析・初期条件!$J$51</f>
        <v>0</v>
      </c>
      <c r="P547" s="463">
        <f>P540*地域経済性分析・初期条件!$J$51</f>
        <v>0</v>
      </c>
      <c r="Q547" s="463">
        <f>Q540*地域経済性分析・初期条件!$J$51</f>
        <v>0</v>
      </c>
      <c r="R547" s="463">
        <f>R540*地域経済性分析・初期条件!$J$51</f>
        <v>0</v>
      </c>
      <c r="S547" s="463">
        <f>S540*地域経済性分析・初期条件!$J$51</f>
        <v>0</v>
      </c>
      <c r="T547" s="463">
        <f>T540*地域経済性分析・初期条件!$J$51</f>
        <v>0</v>
      </c>
      <c r="U547" s="463">
        <f>U540*地域経済性分析・初期条件!$J$51</f>
        <v>0</v>
      </c>
      <c r="V547" s="463">
        <f>V540*地域経済性分析・初期条件!$J$51</f>
        <v>0</v>
      </c>
      <c r="W547" s="463">
        <f>W540*地域経済性分析・初期条件!$J$51</f>
        <v>0</v>
      </c>
      <c r="X547" s="463">
        <f>X540*地域経済性分析・初期条件!$J$51</f>
        <v>0</v>
      </c>
      <c r="Y547" s="463">
        <f>Y540*地域経済性分析・初期条件!$J$51</f>
        <v>0</v>
      </c>
      <c r="Z547" s="463">
        <f>Z540*地域経済性分析・初期条件!$J$51</f>
        <v>0</v>
      </c>
      <c r="AA547" s="463">
        <f>AA540*地域経済性分析・初期条件!$J$51</f>
        <v>0</v>
      </c>
      <c r="AB547" s="463">
        <f>AB540*地域経済性分析・初期条件!$J$51</f>
        <v>0</v>
      </c>
      <c r="AC547" s="463">
        <f>AC540*地域経済性分析・初期条件!$J$51</f>
        <v>0</v>
      </c>
      <c r="AD547" s="463">
        <f>AD540*地域経済性分析・初期条件!$J$51</f>
        <v>0</v>
      </c>
      <c r="AE547" s="463">
        <f>AE540*地域経済性分析・初期条件!$J$51</f>
        <v>0</v>
      </c>
      <c r="AF547" s="463">
        <f>AF540*地域経済性分析・初期条件!$J$51</f>
        <v>0</v>
      </c>
      <c r="AG547" s="463">
        <f>AG540*地域経済性分析・初期条件!$J$51</f>
        <v>0</v>
      </c>
      <c r="AH547" s="463">
        <f>AH540*地域経済性分析・初期条件!$J$51</f>
        <v>0</v>
      </c>
      <c r="AI547" s="535">
        <f t="shared" si="606"/>
        <v>0</v>
      </c>
      <c r="AJ547" s="535">
        <f t="shared" si="607"/>
        <v>0</v>
      </c>
      <c r="AK547" s="497">
        <f t="shared" si="608"/>
        <v>0</v>
      </c>
    </row>
    <row r="548" spans="1:37" ht="11.5" x14ac:dyDescent="0.25">
      <c r="A548" s="533" t="str">
        <f>A539&amp;B548</f>
        <v>0市町村税収（一次）</v>
      </c>
      <c r="B548" s="425" t="s">
        <v>559</v>
      </c>
      <c r="C548" s="449" t="s">
        <v>33</v>
      </c>
      <c r="D548" s="493">
        <f>D540*地域経済性分析・初期条件!$K$51</f>
        <v>0</v>
      </c>
      <c r="E548" s="463">
        <f>E540*地域経済性分析・初期条件!$K$51</f>
        <v>0</v>
      </c>
      <c r="F548" s="463">
        <f>F540*地域経済性分析・初期条件!$K$51</f>
        <v>0</v>
      </c>
      <c r="G548" s="463">
        <f>G540*地域経済性分析・初期条件!$K$51</f>
        <v>0</v>
      </c>
      <c r="H548" s="463">
        <f>H540*地域経済性分析・初期条件!$K$51</f>
        <v>0</v>
      </c>
      <c r="I548" s="463">
        <f>I540*地域経済性分析・初期条件!$K$51</f>
        <v>0</v>
      </c>
      <c r="J548" s="463">
        <f>J540*地域経済性分析・初期条件!$K$51</f>
        <v>0</v>
      </c>
      <c r="K548" s="463">
        <f>K540*地域経済性分析・初期条件!$K$51</f>
        <v>0</v>
      </c>
      <c r="L548" s="463">
        <f>L540*地域経済性分析・初期条件!$K$51</f>
        <v>0</v>
      </c>
      <c r="M548" s="463">
        <f>M540*地域経済性分析・初期条件!$K$51</f>
        <v>0</v>
      </c>
      <c r="N548" s="463">
        <f>N540*地域経済性分析・初期条件!$K$51</f>
        <v>0</v>
      </c>
      <c r="O548" s="463">
        <f>O540*地域経済性分析・初期条件!$K$51</f>
        <v>0</v>
      </c>
      <c r="P548" s="463">
        <f>P540*地域経済性分析・初期条件!$K$51</f>
        <v>0</v>
      </c>
      <c r="Q548" s="463">
        <f>Q540*地域経済性分析・初期条件!$K$51</f>
        <v>0</v>
      </c>
      <c r="R548" s="463">
        <f>R540*地域経済性分析・初期条件!$K$51</f>
        <v>0</v>
      </c>
      <c r="S548" s="463">
        <f>S540*地域経済性分析・初期条件!$K$51</f>
        <v>0</v>
      </c>
      <c r="T548" s="463">
        <f>T540*地域経済性分析・初期条件!$K$51</f>
        <v>0</v>
      </c>
      <c r="U548" s="463">
        <f>U540*地域経済性分析・初期条件!$K$51</f>
        <v>0</v>
      </c>
      <c r="V548" s="463">
        <f>V540*地域経済性分析・初期条件!$K$51</f>
        <v>0</v>
      </c>
      <c r="W548" s="463">
        <f>W540*地域経済性分析・初期条件!$K$51</f>
        <v>0</v>
      </c>
      <c r="X548" s="463">
        <f>X540*地域経済性分析・初期条件!$K$51</f>
        <v>0</v>
      </c>
      <c r="Y548" s="463">
        <f>Y540*地域経済性分析・初期条件!$K$51</f>
        <v>0</v>
      </c>
      <c r="Z548" s="463">
        <f>Z540*地域経済性分析・初期条件!$K$51</f>
        <v>0</v>
      </c>
      <c r="AA548" s="463">
        <f>AA540*地域経済性分析・初期条件!$K$51</f>
        <v>0</v>
      </c>
      <c r="AB548" s="463">
        <f>AB540*地域経済性分析・初期条件!$K$51</f>
        <v>0</v>
      </c>
      <c r="AC548" s="463">
        <f>AC540*地域経済性分析・初期条件!$K$51</f>
        <v>0</v>
      </c>
      <c r="AD548" s="463">
        <f>AD540*地域経済性分析・初期条件!$K$51</f>
        <v>0</v>
      </c>
      <c r="AE548" s="463">
        <f>AE540*地域経済性分析・初期条件!$K$51</f>
        <v>0</v>
      </c>
      <c r="AF548" s="463">
        <f>AF540*地域経済性分析・初期条件!$K$51</f>
        <v>0</v>
      </c>
      <c r="AG548" s="463">
        <f>AG540*地域経済性分析・初期条件!$K$51</f>
        <v>0</v>
      </c>
      <c r="AH548" s="463">
        <f>AH540*地域経済性分析・初期条件!$K$51</f>
        <v>0</v>
      </c>
      <c r="AI548" s="535">
        <f t="shared" si="606"/>
        <v>0</v>
      </c>
      <c r="AJ548" s="535">
        <f t="shared" si="607"/>
        <v>0</v>
      </c>
      <c r="AK548" s="497">
        <f t="shared" si="608"/>
        <v>0</v>
      </c>
    </row>
    <row r="549" spans="1:37" ht="11.5" x14ac:dyDescent="0.25">
      <c r="A549" s="533" t="str">
        <f>A539&amp;B549</f>
        <v>0従業員の可処分所得（二次以降）</v>
      </c>
      <c r="B549" s="425" t="s">
        <v>561</v>
      </c>
      <c r="C549" s="449" t="s">
        <v>33</v>
      </c>
      <c r="D549" s="493">
        <f>D540*地域経済性分析・初期条件!$L$51</f>
        <v>0</v>
      </c>
      <c r="E549" s="493">
        <f>E540*地域経済性分析・初期条件!$L$51</f>
        <v>0</v>
      </c>
      <c r="F549" s="493">
        <f>F540*地域経済性分析・初期条件!$L$51</f>
        <v>0</v>
      </c>
      <c r="G549" s="493">
        <f>G540*地域経済性分析・初期条件!$L$51</f>
        <v>0</v>
      </c>
      <c r="H549" s="493">
        <f>H540*地域経済性分析・初期条件!$L$51</f>
        <v>0</v>
      </c>
      <c r="I549" s="493">
        <f>I540*地域経済性分析・初期条件!$L$51</f>
        <v>0</v>
      </c>
      <c r="J549" s="493">
        <f>J540*地域経済性分析・初期条件!$L$51</f>
        <v>0</v>
      </c>
      <c r="K549" s="493">
        <f>K540*地域経済性分析・初期条件!$L$51</f>
        <v>0</v>
      </c>
      <c r="L549" s="493">
        <f>L540*地域経済性分析・初期条件!$L$51</f>
        <v>0</v>
      </c>
      <c r="M549" s="493">
        <f>M540*地域経済性分析・初期条件!$L$51</f>
        <v>0</v>
      </c>
      <c r="N549" s="493">
        <f>N540*地域経済性分析・初期条件!$L$51</f>
        <v>0</v>
      </c>
      <c r="O549" s="493">
        <f>O540*地域経済性分析・初期条件!$L$51</f>
        <v>0</v>
      </c>
      <c r="P549" s="493">
        <f>P540*地域経済性分析・初期条件!$L$51</f>
        <v>0</v>
      </c>
      <c r="Q549" s="493">
        <f>Q540*地域経済性分析・初期条件!$L$51</f>
        <v>0</v>
      </c>
      <c r="R549" s="493">
        <f>R540*地域経済性分析・初期条件!$L$51</f>
        <v>0</v>
      </c>
      <c r="S549" s="493">
        <f>S540*地域経済性分析・初期条件!$L$51</f>
        <v>0</v>
      </c>
      <c r="T549" s="493">
        <f>T540*地域経済性分析・初期条件!$L$51</f>
        <v>0</v>
      </c>
      <c r="U549" s="493">
        <f>U540*地域経済性分析・初期条件!$L$51</f>
        <v>0</v>
      </c>
      <c r="V549" s="493">
        <f>V540*地域経済性分析・初期条件!$L$51</f>
        <v>0</v>
      </c>
      <c r="W549" s="493">
        <f>W540*地域経済性分析・初期条件!$L$51</f>
        <v>0</v>
      </c>
      <c r="X549" s="493">
        <f>X540*地域経済性分析・初期条件!$L$51</f>
        <v>0</v>
      </c>
      <c r="Y549" s="493">
        <f>Y540*地域経済性分析・初期条件!$L$51</f>
        <v>0</v>
      </c>
      <c r="Z549" s="493">
        <f>Z540*地域経済性分析・初期条件!$L$51</f>
        <v>0</v>
      </c>
      <c r="AA549" s="493">
        <f>AA540*地域経済性分析・初期条件!$L$51</f>
        <v>0</v>
      </c>
      <c r="AB549" s="493">
        <f>AB540*地域経済性分析・初期条件!$L$51</f>
        <v>0</v>
      </c>
      <c r="AC549" s="493">
        <f>AC540*地域経済性分析・初期条件!$L$51</f>
        <v>0</v>
      </c>
      <c r="AD549" s="493">
        <f>AD540*地域経済性分析・初期条件!$L$51</f>
        <v>0</v>
      </c>
      <c r="AE549" s="493">
        <f>AE540*地域経済性分析・初期条件!$L$51</f>
        <v>0</v>
      </c>
      <c r="AF549" s="493">
        <f>AF540*地域経済性分析・初期条件!$L$51</f>
        <v>0</v>
      </c>
      <c r="AG549" s="493">
        <f>AG540*地域経済性分析・初期条件!$L$51</f>
        <v>0</v>
      </c>
      <c r="AH549" s="493">
        <f>AH540*地域経済性分析・初期条件!$L$51</f>
        <v>0</v>
      </c>
      <c r="AI549" s="535">
        <f>SUM(D549:N549)</f>
        <v>0</v>
      </c>
      <c r="AJ549" s="535">
        <f t="shared" si="607"/>
        <v>0</v>
      </c>
      <c r="AK549" s="497">
        <f t="shared" si="608"/>
        <v>0</v>
      </c>
    </row>
    <row r="550" spans="1:37" ht="11.5" x14ac:dyDescent="0.25">
      <c r="A550" s="533" t="str">
        <f>A539&amp;B550</f>
        <v>0企業の税引後利益（二次以降）</v>
      </c>
      <c r="B550" s="425" t="s">
        <v>562</v>
      </c>
      <c r="C550" s="449" t="s">
        <v>33</v>
      </c>
      <c r="D550" s="493">
        <f>D540*地域経済性分析・初期条件!$M$51</f>
        <v>0</v>
      </c>
      <c r="E550" s="493">
        <f>E540*地域経済性分析・初期条件!$M$51</f>
        <v>0</v>
      </c>
      <c r="F550" s="493">
        <f>F540*地域経済性分析・初期条件!$M$51</f>
        <v>0</v>
      </c>
      <c r="G550" s="493">
        <f>G540*地域経済性分析・初期条件!$M$51</f>
        <v>0</v>
      </c>
      <c r="H550" s="493">
        <f>H540*地域経済性分析・初期条件!$M$51</f>
        <v>0</v>
      </c>
      <c r="I550" s="493">
        <f>I540*地域経済性分析・初期条件!$M$51</f>
        <v>0</v>
      </c>
      <c r="J550" s="493">
        <f>J540*地域経済性分析・初期条件!$M$51</f>
        <v>0</v>
      </c>
      <c r="K550" s="493">
        <f>K540*地域経済性分析・初期条件!$M$51</f>
        <v>0</v>
      </c>
      <c r="L550" s="493">
        <f>L540*地域経済性分析・初期条件!$M$51</f>
        <v>0</v>
      </c>
      <c r="M550" s="493">
        <f>M540*地域経済性分析・初期条件!$M$51</f>
        <v>0</v>
      </c>
      <c r="N550" s="493">
        <f>N540*地域経済性分析・初期条件!$M$51</f>
        <v>0</v>
      </c>
      <c r="O550" s="493">
        <f>O540*地域経済性分析・初期条件!$M$51</f>
        <v>0</v>
      </c>
      <c r="P550" s="493">
        <f>P540*地域経済性分析・初期条件!$M$51</f>
        <v>0</v>
      </c>
      <c r="Q550" s="493">
        <f>Q540*地域経済性分析・初期条件!$M$51</f>
        <v>0</v>
      </c>
      <c r="R550" s="493">
        <f>R540*地域経済性分析・初期条件!$M$51</f>
        <v>0</v>
      </c>
      <c r="S550" s="493">
        <f>S540*地域経済性分析・初期条件!$M$51</f>
        <v>0</v>
      </c>
      <c r="T550" s="493">
        <f>T540*地域経済性分析・初期条件!$M$51</f>
        <v>0</v>
      </c>
      <c r="U550" s="493">
        <f>U540*地域経済性分析・初期条件!$M$51</f>
        <v>0</v>
      </c>
      <c r="V550" s="493">
        <f>V540*地域経済性分析・初期条件!$M$51</f>
        <v>0</v>
      </c>
      <c r="W550" s="493">
        <f>W540*地域経済性分析・初期条件!$M$51</f>
        <v>0</v>
      </c>
      <c r="X550" s="493">
        <f>X540*地域経済性分析・初期条件!$M$51</f>
        <v>0</v>
      </c>
      <c r="Y550" s="493">
        <f>Y540*地域経済性分析・初期条件!$M$51</f>
        <v>0</v>
      </c>
      <c r="Z550" s="493">
        <f>Z540*地域経済性分析・初期条件!$M$51</f>
        <v>0</v>
      </c>
      <c r="AA550" s="493">
        <f>AA540*地域経済性分析・初期条件!$M$51</f>
        <v>0</v>
      </c>
      <c r="AB550" s="493">
        <f>AB540*地域経済性分析・初期条件!$M$51</f>
        <v>0</v>
      </c>
      <c r="AC550" s="493">
        <f>AC540*地域経済性分析・初期条件!$M$51</f>
        <v>0</v>
      </c>
      <c r="AD550" s="493">
        <f>AD540*地域経済性分析・初期条件!$M$51</f>
        <v>0</v>
      </c>
      <c r="AE550" s="493">
        <f>AE540*地域経済性分析・初期条件!$M$51</f>
        <v>0</v>
      </c>
      <c r="AF550" s="493">
        <f>AF540*地域経済性分析・初期条件!$M$51</f>
        <v>0</v>
      </c>
      <c r="AG550" s="493">
        <f>AG540*地域経済性分析・初期条件!$M$51</f>
        <v>0</v>
      </c>
      <c r="AH550" s="493">
        <f>AH540*地域経済性分析・初期条件!$M$51</f>
        <v>0</v>
      </c>
      <c r="AI550" s="535">
        <f>SUM(D550:N550)</f>
        <v>0</v>
      </c>
      <c r="AJ550" s="535">
        <f t="shared" si="607"/>
        <v>0</v>
      </c>
      <c r="AK550" s="497">
        <f t="shared" si="608"/>
        <v>0</v>
      </c>
    </row>
    <row r="551" spans="1:37" ht="11.5" x14ac:dyDescent="0.25">
      <c r="A551" s="533" t="str">
        <f>A539&amp;B551</f>
        <v>0都道府県税収（二次以降）</v>
      </c>
      <c r="B551" s="425" t="s">
        <v>563</v>
      </c>
      <c r="C551" s="449" t="s">
        <v>33</v>
      </c>
      <c r="D551" s="493">
        <f>D540*地域経済性分析・初期条件!$N$51</f>
        <v>0</v>
      </c>
      <c r="E551" s="493">
        <f>E540*地域経済性分析・初期条件!$N$51</f>
        <v>0</v>
      </c>
      <c r="F551" s="493">
        <f>F540*地域経済性分析・初期条件!$N$51</f>
        <v>0</v>
      </c>
      <c r="G551" s="493">
        <f>G540*地域経済性分析・初期条件!$N$51</f>
        <v>0</v>
      </c>
      <c r="H551" s="493">
        <f>H540*地域経済性分析・初期条件!$N$51</f>
        <v>0</v>
      </c>
      <c r="I551" s="493">
        <f>I540*地域経済性分析・初期条件!$N$51</f>
        <v>0</v>
      </c>
      <c r="J551" s="493">
        <f>J540*地域経済性分析・初期条件!$N$51</f>
        <v>0</v>
      </c>
      <c r="K551" s="493">
        <f>K540*地域経済性分析・初期条件!$N$51</f>
        <v>0</v>
      </c>
      <c r="L551" s="493">
        <f>L540*地域経済性分析・初期条件!$N$51</f>
        <v>0</v>
      </c>
      <c r="M551" s="493">
        <f>M540*地域経済性分析・初期条件!$N$51</f>
        <v>0</v>
      </c>
      <c r="N551" s="493">
        <f>N540*地域経済性分析・初期条件!$N$51</f>
        <v>0</v>
      </c>
      <c r="O551" s="493">
        <f>O540*地域経済性分析・初期条件!$N$51</f>
        <v>0</v>
      </c>
      <c r="P551" s="493">
        <f>P540*地域経済性分析・初期条件!$N$51</f>
        <v>0</v>
      </c>
      <c r="Q551" s="493">
        <f>Q540*地域経済性分析・初期条件!$N$51</f>
        <v>0</v>
      </c>
      <c r="R551" s="493">
        <f>R540*地域経済性分析・初期条件!$N$51</f>
        <v>0</v>
      </c>
      <c r="S551" s="493">
        <f>S540*地域経済性分析・初期条件!$N$51</f>
        <v>0</v>
      </c>
      <c r="T551" s="493">
        <f>T540*地域経済性分析・初期条件!$N$51</f>
        <v>0</v>
      </c>
      <c r="U551" s="493">
        <f>U540*地域経済性分析・初期条件!$N$51</f>
        <v>0</v>
      </c>
      <c r="V551" s="493">
        <f>V540*地域経済性分析・初期条件!$N$51</f>
        <v>0</v>
      </c>
      <c r="W551" s="493">
        <f>W540*地域経済性分析・初期条件!$N$51</f>
        <v>0</v>
      </c>
      <c r="X551" s="493">
        <f>X540*地域経済性分析・初期条件!$N$51</f>
        <v>0</v>
      </c>
      <c r="Y551" s="493">
        <f>Y540*地域経済性分析・初期条件!$N$51</f>
        <v>0</v>
      </c>
      <c r="Z551" s="493">
        <f>Z540*地域経済性分析・初期条件!$N$51</f>
        <v>0</v>
      </c>
      <c r="AA551" s="493">
        <f>AA540*地域経済性分析・初期条件!$N$51</f>
        <v>0</v>
      </c>
      <c r="AB551" s="493">
        <f>AB540*地域経済性分析・初期条件!$N$51</f>
        <v>0</v>
      </c>
      <c r="AC551" s="493">
        <f>AC540*地域経済性分析・初期条件!$N$51</f>
        <v>0</v>
      </c>
      <c r="AD551" s="493">
        <f>AD540*地域経済性分析・初期条件!$N$51</f>
        <v>0</v>
      </c>
      <c r="AE551" s="493">
        <f>AE540*地域経済性分析・初期条件!$N$51</f>
        <v>0</v>
      </c>
      <c r="AF551" s="493">
        <f>AF540*地域経済性分析・初期条件!$N$51</f>
        <v>0</v>
      </c>
      <c r="AG551" s="493">
        <f>AG540*地域経済性分析・初期条件!$N$51</f>
        <v>0</v>
      </c>
      <c r="AH551" s="493">
        <f>AH540*地域経済性分析・初期条件!$N$51</f>
        <v>0</v>
      </c>
      <c r="AI551" s="535">
        <f>SUM(D551:N551)</f>
        <v>0</v>
      </c>
      <c r="AJ551" s="535">
        <f t="shared" si="607"/>
        <v>0</v>
      </c>
      <c r="AK551" s="497">
        <f t="shared" si="608"/>
        <v>0</v>
      </c>
    </row>
    <row r="552" spans="1:37" ht="12" thickBot="1" x14ac:dyDescent="0.3">
      <c r="A552" s="684" t="str">
        <f>A539&amp;B552</f>
        <v>0市町村税収（二次以降）</v>
      </c>
      <c r="B552" s="685" t="s">
        <v>564</v>
      </c>
      <c r="C552" s="686" t="s">
        <v>33</v>
      </c>
      <c r="D552" s="687">
        <f>D540*地域経済性分析・初期条件!$O$51</f>
        <v>0</v>
      </c>
      <c r="E552" s="687">
        <f>E540*地域経済性分析・初期条件!$O$51</f>
        <v>0</v>
      </c>
      <c r="F552" s="687">
        <f>F540*地域経済性分析・初期条件!$O$51</f>
        <v>0</v>
      </c>
      <c r="G552" s="687">
        <f>G540*地域経済性分析・初期条件!$O$51</f>
        <v>0</v>
      </c>
      <c r="H552" s="687">
        <f>H540*地域経済性分析・初期条件!$O$51</f>
        <v>0</v>
      </c>
      <c r="I552" s="687">
        <f>I540*地域経済性分析・初期条件!$O$51</f>
        <v>0</v>
      </c>
      <c r="J552" s="687">
        <f>J540*地域経済性分析・初期条件!$O$51</f>
        <v>0</v>
      </c>
      <c r="K552" s="687">
        <f>K540*地域経済性分析・初期条件!$O$51</f>
        <v>0</v>
      </c>
      <c r="L552" s="687">
        <f>L540*地域経済性分析・初期条件!$O$51</f>
        <v>0</v>
      </c>
      <c r="M552" s="687">
        <f>M540*地域経済性分析・初期条件!$O$51</f>
        <v>0</v>
      </c>
      <c r="N552" s="687">
        <f>N540*地域経済性分析・初期条件!$O$51</f>
        <v>0</v>
      </c>
      <c r="O552" s="687">
        <f>O540*地域経済性分析・初期条件!$O$51</f>
        <v>0</v>
      </c>
      <c r="P552" s="687">
        <f>P540*地域経済性分析・初期条件!$O$51</f>
        <v>0</v>
      </c>
      <c r="Q552" s="687">
        <f>Q540*地域経済性分析・初期条件!$O$51</f>
        <v>0</v>
      </c>
      <c r="R552" s="687">
        <f>R540*地域経済性分析・初期条件!$O$51</f>
        <v>0</v>
      </c>
      <c r="S552" s="687">
        <f>S540*地域経済性分析・初期条件!$O$51</f>
        <v>0</v>
      </c>
      <c r="T552" s="687">
        <f>T540*地域経済性分析・初期条件!$O$51</f>
        <v>0</v>
      </c>
      <c r="U552" s="687">
        <f>U540*地域経済性分析・初期条件!$O$51</f>
        <v>0</v>
      </c>
      <c r="V552" s="687">
        <f>V540*地域経済性分析・初期条件!$O$51</f>
        <v>0</v>
      </c>
      <c r="W552" s="687">
        <f>W540*地域経済性分析・初期条件!$O$51</f>
        <v>0</v>
      </c>
      <c r="X552" s="687">
        <f>X540*地域経済性分析・初期条件!$O$51</f>
        <v>0</v>
      </c>
      <c r="Y552" s="687">
        <f>Y540*地域経済性分析・初期条件!$O$51</f>
        <v>0</v>
      </c>
      <c r="Z552" s="687">
        <f>Z540*地域経済性分析・初期条件!$O$51</f>
        <v>0</v>
      </c>
      <c r="AA552" s="687">
        <f>AA540*地域経済性分析・初期条件!$O$51</f>
        <v>0</v>
      </c>
      <c r="AB552" s="687">
        <f>AB540*地域経済性分析・初期条件!$O$51</f>
        <v>0</v>
      </c>
      <c r="AC552" s="687">
        <f>AC540*地域経済性分析・初期条件!$O$51</f>
        <v>0</v>
      </c>
      <c r="AD552" s="687">
        <f>AD540*地域経済性分析・初期条件!$O$51</f>
        <v>0</v>
      </c>
      <c r="AE552" s="687">
        <f>AE540*地域経済性分析・初期条件!$O$51</f>
        <v>0</v>
      </c>
      <c r="AF552" s="687">
        <f>AF540*地域経済性分析・初期条件!$O$51</f>
        <v>0</v>
      </c>
      <c r="AG552" s="687">
        <f>AG540*地域経済性分析・初期条件!$O$51</f>
        <v>0</v>
      </c>
      <c r="AH552" s="687">
        <f>AH540*地域経済性分析・初期条件!$O$51</f>
        <v>0</v>
      </c>
      <c r="AI552" s="688">
        <f>SUM(D552:N552)</f>
        <v>0</v>
      </c>
      <c r="AJ552" s="688">
        <f t="shared" si="607"/>
        <v>0</v>
      </c>
      <c r="AK552" s="689">
        <f t="shared" si="608"/>
        <v>0</v>
      </c>
    </row>
    <row r="553" spans="1:37" ht="12" thickTop="1" x14ac:dyDescent="0.25">
      <c r="A553" s="1347" t="s">
        <v>1157</v>
      </c>
      <c r="B553" s="425"/>
      <c r="C553" s="449" t="s">
        <v>1158</v>
      </c>
      <c r="D553" s="493">
        <f>SUM(D513:D514,D517:D524,D527:D528,D531:D538,D541:D542,D545:D552)</f>
        <v>0</v>
      </c>
      <c r="E553" s="493">
        <f t="shared" ref="E553" si="609">SUM(E513:E514,E517:E524,E527:E528,E531:E538,E541:E542,E545:E552)</f>
        <v>0</v>
      </c>
      <c r="F553" s="493">
        <f t="shared" ref="F553" si="610">SUM(F513:F514,F517:F524,F527:F528,F531:F538,F541:F542,F545:F552)</f>
        <v>0</v>
      </c>
      <c r="G553" s="493">
        <f t="shared" ref="G553" si="611">SUM(G513:G514,G517:G524,G527:G528,G531:G538,G541:G542,G545:G552)</f>
        <v>0</v>
      </c>
      <c r="H553" s="493">
        <f t="shared" ref="H553" si="612">SUM(H513:H514,H517:H524,H527:H528,H531:H538,H541:H542,H545:H552)</f>
        <v>0</v>
      </c>
      <c r="I553" s="493">
        <f t="shared" ref="I553" si="613">SUM(I513:I514,I517:I524,I527:I528,I531:I538,I541:I542,I545:I552)</f>
        <v>0</v>
      </c>
      <c r="J553" s="493">
        <f t="shared" ref="J553" si="614">SUM(J513:J514,J517:J524,J527:J528,J531:J538,J541:J542,J545:J552)</f>
        <v>0</v>
      </c>
      <c r="K553" s="493">
        <f t="shared" ref="K553" si="615">SUM(K513:K514,K517:K524,K527:K528,K531:K538,K541:K542,K545:K552)</f>
        <v>0</v>
      </c>
      <c r="L553" s="493">
        <f t="shared" ref="L553" si="616">SUM(L513:L514,L517:L524,L527:L528,L531:L538,L541:L542,L545:L552)</f>
        <v>0</v>
      </c>
      <c r="M553" s="493">
        <f t="shared" ref="M553" si="617">SUM(M513:M514,M517:M524,M527:M528,M531:M538,M541:M542,M545:M552)</f>
        <v>0</v>
      </c>
      <c r="N553" s="493">
        <f t="shared" ref="N553" si="618">SUM(N513:N514,N517:N524,N527:N528,N531:N538,N541:N542,N545:N552)</f>
        <v>0</v>
      </c>
      <c r="O553" s="493">
        <f t="shared" ref="O553" si="619">SUM(O513:O514,O517:O524,O527:O528,O531:O538,O541:O542,O545:O552)</f>
        <v>0</v>
      </c>
      <c r="P553" s="493">
        <f t="shared" ref="P553" si="620">SUM(P513:P514,P517:P524,P527:P528,P531:P538,P541:P542,P545:P552)</f>
        <v>0</v>
      </c>
      <c r="Q553" s="493">
        <f t="shared" ref="Q553" si="621">SUM(Q513:Q514,Q517:Q524,Q527:Q528,Q531:Q538,Q541:Q542,Q545:Q552)</f>
        <v>0</v>
      </c>
      <c r="R553" s="493">
        <f t="shared" ref="R553" si="622">SUM(R513:R514,R517:R524,R527:R528,R531:R538,R541:R542,R545:R552)</f>
        <v>0</v>
      </c>
      <c r="S553" s="493">
        <f t="shared" ref="S553" si="623">SUM(S513:S514,S517:S524,S527:S528,S531:S538,S541:S542,S545:S552)</f>
        <v>0</v>
      </c>
      <c r="T553" s="493">
        <f t="shared" ref="T553" si="624">SUM(T513:T514,T517:T524,T527:T528,T531:T538,T541:T542,T545:T552)</f>
        <v>0</v>
      </c>
      <c r="U553" s="493">
        <f t="shared" ref="U553" si="625">SUM(U513:U514,U517:U524,U527:U528,U531:U538,U541:U542,U545:U552)</f>
        <v>0</v>
      </c>
      <c r="V553" s="493">
        <f t="shared" ref="V553" si="626">SUM(V513:V514,V517:V524,V527:V528,V531:V538,V541:V542,V545:V552)</f>
        <v>0</v>
      </c>
      <c r="W553" s="493">
        <f t="shared" ref="W553" si="627">SUM(W513:W514,W517:W524,W527:W528,W531:W538,W541:W542,W545:W552)</f>
        <v>0</v>
      </c>
      <c r="X553" s="493">
        <f t="shared" ref="X553" si="628">SUM(X513:X514,X517:X524,X527:X528,X531:X538,X541:X542,X545:X552)</f>
        <v>0</v>
      </c>
      <c r="Y553" s="493">
        <f t="shared" ref="Y553" si="629">SUM(Y513:Y514,Y517:Y524,Y527:Y528,Y531:Y538,Y541:Y542,Y545:Y552)</f>
        <v>0</v>
      </c>
      <c r="Z553" s="493">
        <f t="shared" ref="Z553" si="630">SUM(Z513:Z514,Z517:Z524,Z527:Z528,Z531:Z538,Z541:Z542,Z545:Z552)</f>
        <v>0</v>
      </c>
      <c r="AA553" s="493">
        <f t="shared" ref="AA553" si="631">SUM(AA513:AA514,AA517:AA524,AA527:AA528,AA531:AA538,AA541:AA542,AA545:AA552)</f>
        <v>0</v>
      </c>
      <c r="AB553" s="493">
        <f t="shared" ref="AB553" si="632">SUM(AB513:AB514,AB517:AB524,AB527:AB528,AB531:AB538,AB541:AB542,AB545:AB552)</f>
        <v>0</v>
      </c>
      <c r="AC553" s="493">
        <f t="shared" ref="AC553" si="633">SUM(AC513:AC514,AC517:AC524,AC527:AC528,AC531:AC538,AC541:AC542,AC545:AC552)</f>
        <v>0</v>
      </c>
      <c r="AD553" s="493">
        <f t="shared" ref="AD553" si="634">SUM(AD513:AD514,AD517:AD524,AD527:AD528,AD531:AD538,AD541:AD542,AD545:AD552)</f>
        <v>0</v>
      </c>
      <c r="AE553" s="493">
        <f t="shared" ref="AE553" si="635">SUM(AE513:AE514,AE517:AE524,AE527:AE528,AE531:AE538,AE541:AE542,AE545:AE552)</f>
        <v>0</v>
      </c>
      <c r="AF553" s="493">
        <f t="shared" ref="AF553" si="636">SUM(AF513:AF514,AF517:AF524,AF527:AF528,AF531:AF538,AF541:AF542,AF545:AF552)</f>
        <v>0</v>
      </c>
      <c r="AG553" s="493">
        <f t="shared" ref="AG553" si="637">SUM(AG513:AG514,AG517:AG524,AG527:AG528,AG531:AG538,AG541:AG542,AG545:AG552)</f>
        <v>0</v>
      </c>
      <c r="AH553" s="493">
        <f t="shared" ref="AH553" si="638">SUM(AH513:AH514,AH517:AH524,AH527:AH528,AH531:AH538,AH541:AH542,AH545:AH552)</f>
        <v>0</v>
      </c>
      <c r="AI553" s="535">
        <f t="shared" ref="AI553" si="639">SUM(AI513:AI514,AI517:AI524,AI527:AI528,AI531:AI538,AI541:AI542,AI545:AI552)</f>
        <v>0</v>
      </c>
      <c r="AJ553" s="535">
        <f t="shared" ref="AJ553" si="640">SUM(AJ513:AJ514,AJ517:AJ524,AJ527:AJ528,AJ531:AJ538,AJ541:AJ542,AJ545:AJ552)</f>
        <v>0</v>
      </c>
      <c r="AK553" s="497">
        <f t="shared" ref="AK553" si="641">SUM(AK513:AK514,AK517:AK524,AK527:AK528,AK531:AK538,AK541:AK542,AK545:AK552)</f>
        <v>0</v>
      </c>
    </row>
    <row r="554" spans="1:37" ht="11.5" x14ac:dyDescent="0.25">
      <c r="A554" s="1348" t="s">
        <v>1159</v>
      </c>
      <c r="B554" s="1349"/>
      <c r="C554" s="450" t="s">
        <v>33</v>
      </c>
      <c r="D554" s="1350">
        <f>D510*1.1-D553</f>
        <v>0</v>
      </c>
      <c r="E554" s="1350">
        <f t="shared" ref="E554" si="642">E510*1.1-E553</f>
        <v>0</v>
      </c>
      <c r="F554" s="1350">
        <f t="shared" ref="F554" si="643">F510*1.1-F553</f>
        <v>0</v>
      </c>
      <c r="G554" s="1350">
        <f t="shared" ref="G554" si="644">G510*1.1-G553</f>
        <v>0</v>
      </c>
      <c r="H554" s="1350">
        <f t="shared" ref="H554" si="645">H510*1.1-H553</f>
        <v>0</v>
      </c>
      <c r="I554" s="1350">
        <f t="shared" ref="I554" si="646">I510*1.1-I553</f>
        <v>0</v>
      </c>
      <c r="J554" s="1350">
        <f t="shared" ref="J554" si="647">J510*1.1-J553</f>
        <v>0</v>
      </c>
      <c r="K554" s="1350">
        <f t="shared" ref="K554" si="648">K510*1.1-K553</f>
        <v>0</v>
      </c>
      <c r="L554" s="1350">
        <f t="shared" ref="L554" si="649">L510*1.1-L553</f>
        <v>0</v>
      </c>
      <c r="M554" s="1350">
        <f t="shared" ref="M554" si="650">M510*1.1-M553</f>
        <v>0</v>
      </c>
      <c r="N554" s="1350">
        <f t="shared" ref="N554" si="651">N510*1.1-N553</f>
        <v>0</v>
      </c>
      <c r="O554" s="1350">
        <f t="shared" ref="O554" si="652">O510*1.1-O553</f>
        <v>0</v>
      </c>
      <c r="P554" s="1350">
        <f t="shared" ref="P554" si="653">P510*1.1-P553</f>
        <v>0</v>
      </c>
      <c r="Q554" s="1350">
        <f t="shared" ref="Q554" si="654">Q510*1.1-Q553</f>
        <v>0</v>
      </c>
      <c r="R554" s="1350">
        <f t="shared" ref="R554" si="655">R510*1.1-R553</f>
        <v>0</v>
      </c>
      <c r="S554" s="1350">
        <f t="shared" ref="S554" si="656">S510*1.1-S553</f>
        <v>0</v>
      </c>
      <c r="T554" s="1350">
        <f t="shared" ref="T554" si="657">T510*1.1-T553</f>
        <v>0</v>
      </c>
      <c r="U554" s="1350">
        <f t="shared" ref="U554" si="658">U510*1.1-U553</f>
        <v>0</v>
      </c>
      <c r="V554" s="1350">
        <f t="shared" ref="V554" si="659">V510*1.1-V553</f>
        <v>0</v>
      </c>
      <c r="W554" s="1350">
        <f t="shared" ref="W554" si="660">W510*1.1-W553</f>
        <v>0</v>
      </c>
      <c r="X554" s="1350">
        <f t="shared" ref="X554" si="661">X510*1.1-X553</f>
        <v>0</v>
      </c>
      <c r="Y554" s="1350">
        <f t="shared" ref="Y554" si="662">Y510*1.1-Y553</f>
        <v>0</v>
      </c>
      <c r="Z554" s="1350">
        <f t="shared" ref="Z554" si="663">Z510*1.1-Z553</f>
        <v>0</v>
      </c>
      <c r="AA554" s="1350">
        <f t="shared" ref="AA554" si="664">AA510*1.1-AA553</f>
        <v>0</v>
      </c>
      <c r="AB554" s="1350">
        <f t="shared" ref="AB554" si="665">AB510*1.1-AB553</f>
        <v>0</v>
      </c>
      <c r="AC554" s="1350">
        <f t="shared" ref="AC554" si="666">AC510*1.1-AC553</f>
        <v>0</v>
      </c>
      <c r="AD554" s="1350">
        <f t="shared" ref="AD554" si="667">AD510*1.1-AD553</f>
        <v>0</v>
      </c>
      <c r="AE554" s="1350">
        <f t="shared" ref="AE554" si="668">AE510*1.1-AE553</f>
        <v>0</v>
      </c>
      <c r="AF554" s="1350">
        <f t="shared" ref="AF554" si="669">AF510*1.1-AF553</f>
        <v>0</v>
      </c>
      <c r="AG554" s="1350">
        <f t="shared" ref="AG554" si="670">AG510*1.1-AG553</f>
        <v>0</v>
      </c>
      <c r="AH554" s="1350">
        <f t="shared" ref="AH554" si="671">AH510*1.1-AH553</f>
        <v>0</v>
      </c>
      <c r="AI554" s="537">
        <f t="shared" ref="AI554" si="672">AI510*1.1-AI553</f>
        <v>0</v>
      </c>
      <c r="AJ554" s="537">
        <f t="shared" ref="AJ554" si="673">AJ510*1.1-AJ553</f>
        <v>0</v>
      </c>
      <c r="AK554" s="538">
        <f t="shared" ref="AK554" si="674">AK510*1.1-AK553</f>
        <v>0</v>
      </c>
    </row>
    <row r="555" spans="1:37" ht="11.5" x14ac:dyDescent="0.25">
      <c r="A555" s="425" t="str">
        <f>B40</f>
        <v>＜その他・費目を入力＞</v>
      </c>
      <c r="B555" s="391"/>
      <c r="C555" s="448" t="s">
        <v>33</v>
      </c>
      <c r="D555" s="493"/>
      <c r="E555" s="493">
        <f t="shared" ref="E555:AH555" si="675">E40</f>
        <v>0</v>
      </c>
      <c r="F555" s="493">
        <f t="shared" si="675"/>
        <v>0</v>
      </c>
      <c r="G555" s="493">
        <f t="shared" si="675"/>
        <v>0</v>
      </c>
      <c r="H555" s="493">
        <f t="shared" si="675"/>
        <v>0</v>
      </c>
      <c r="I555" s="493">
        <f t="shared" si="675"/>
        <v>0</v>
      </c>
      <c r="J555" s="493">
        <f t="shared" si="675"/>
        <v>5000000</v>
      </c>
      <c r="K555" s="493">
        <f t="shared" si="675"/>
        <v>0</v>
      </c>
      <c r="L555" s="493">
        <f t="shared" si="675"/>
        <v>0</v>
      </c>
      <c r="M555" s="493">
        <f t="shared" si="675"/>
        <v>0</v>
      </c>
      <c r="N555" s="493">
        <f t="shared" si="675"/>
        <v>0</v>
      </c>
      <c r="O555" s="493">
        <f t="shared" si="675"/>
        <v>0</v>
      </c>
      <c r="P555" s="493">
        <f t="shared" si="675"/>
        <v>0</v>
      </c>
      <c r="Q555" s="493">
        <f t="shared" si="675"/>
        <v>0</v>
      </c>
      <c r="R555" s="493">
        <f t="shared" si="675"/>
        <v>0</v>
      </c>
      <c r="S555" s="493">
        <f t="shared" si="675"/>
        <v>0</v>
      </c>
      <c r="T555" s="493">
        <f t="shared" si="675"/>
        <v>0</v>
      </c>
      <c r="U555" s="493">
        <f t="shared" si="675"/>
        <v>0</v>
      </c>
      <c r="V555" s="493">
        <f t="shared" si="675"/>
        <v>0</v>
      </c>
      <c r="W555" s="493">
        <f t="shared" si="675"/>
        <v>0</v>
      </c>
      <c r="X555" s="493">
        <f t="shared" si="675"/>
        <v>0</v>
      </c>
      <c r="Y555" s="493">
        <f t="shared" si="675"/>
        <v>0</v>
      </c>
      <c r="Z555" s="493">
        <f t="shared" si="675"/>
        <v>0</v>
      </c>
      <c r="AA555" s="493">
        <f t="shared" si="675"/>
        <v>0</v>
      </c>
      <c r="AB555" s="493">
        <f t="shared" si="675"/>
        <v>0</v>
      </c>
      <c r="AC555" s="493">
        <f t="shared" si="675"/>
        <v>0</v>
      </c>
      <c r="AD555" s="493">
        <f t="shared" si="675"/>
        <v>0</v>
      </c>
      <c r="AE555" s="493">
        <f t="shared" si="675"/>
        <v>0</v>
      </c>
      <c r="AF555" s="493">
        <f t="shared" si="675"/>
        <v>0</v>
      </c>
      <c r="AG555" s="493">
        <f t="shared" si="675"/>
        <v>0</v>
      </c>
      <c r="AH555" s="493">
        <f t="shared" si="675"/>
        <v>0</v>
      </c>
      <c r="AI555" s="535">
        <f>SUM(D555:N555)</f>
        <v>5000000</v>
      </c>
      <c r="AJ555" s="535">
        <f>SUM(D555:X555)</f>
        <v>5000000</v>
      </c>
      <c r="AK555" s="497">
        <f>SUM(D555:AH555)</f>
        <v>5000000</v>
      </c>
    </row>
    <row r="556" spans="1:37" ht="11.5" x14ac:dyDescent="0.25">
      <c r="A556" s="487">
        <f>地域経済性分析・初期条件!$G$53</f>
        <v>0</v>
      </c>
      <c r="C556" s="449"/>
      <c r="D556" s="493"/>
      <c r="E556" s="463"/>
      <c r="F556" s="464"/>
      <c r="G556" s="463"/>
      <c r="H556" s="463"/>
      <c r="I556" s="463"/>
      <c r="J556" s="463"/>
      <c r="K556" s="463"/>
      <c r="L556" s="463"/>
      <c r="M556" s="463"/>
      <c r="N556" s="463"/>
      <c r="O556" s="463"/>
      <c r="P556" s="463"/>
      <c r="Q556" s="463"/>
      <c r="R556" s="463"/>
      <c r="S556" s="463"/>
      <c r="T556" s="463"/>
      <c r="U556" s="463"/>
      <c r="V556" s="463"/>
      <c r="W556" s="463"/>
      <c r="X556" s="463"/>
      <c r="Y556" s="463"/>
      <c r="Z556" s="463"/>
      <c r="AA556" s="463"/>
      <c r="AB556" s="463"/>
      <c r="AC556" s="463"/>
      <c r="AD556" s="463"/>
      <c r="AE556" s="463"/>
      <c r="AF556" s="463"/>
      <c r="AG556" s="463"/>
      <c r="AH556" s="463"/>
      <c r="AI556" s="535"/>
      <c r="AJ556" s="535"/>
      <c r="AK556" s="497"/>
    </row>
    <row r="557" spans="1:37" ht="11.5" x14ac:dyDescent="0.25">
      <c r="A557" s="533" t="str">
        <f>A556&amp;B557</f>
        <v>0売上（税別）</v>
      </c>
      <c r="B557" s="425" t="s">
        <v>1166</v>
      </c>
      <c r="C557" s="448" t="s">
        <v>33</v>
      </c>
      <c r="D557" s="493">
        <f>D555*地域経済性分析・初期条件!$F$53</f>
        <v>0</v>
      </c>
      <c r="E557" s="493">
        <f>E555*地域経済性分析・初期条件!$F$53</f>
        <v>0</v>
      </c>
      <c r="F557" s="493">
        <f>F555*地域経済性分析・初期条件!$F$53</f>
        <v>0</v>
      </c>
      <c r="G557" s="493">
        <f>G555*地域経済性分析・初期条件!$F$53</f>
        <v>0</v>
      </c>
      <c r="H557" s="493">
        <f>H555*地域経済性分析・初期条件!$F$53</f>
        <v>0</v>
      </c>
      <c r="I557" s="493">
        <f>I555*地域経済性分析・初期条件!$F$53</f>
        <v>0</v>
      </c>
      <c r="J557" s="493">
        <f>J555*地域経済性分析・初期条件!$F$53</f>
        <v>0</v>
      </c>
      <c r="K557" s="493">
        <f>K555*地域経済性分析・初期条件!$F$53</f>
        <v>0</v>
      </c>
      <c r="L557" s="493">
        <f>L555*地域経済性分析・初期条件!$F$53</f>
        <v>0</v>
      </c>
      <c r="M557" s="493">
        <f>M555*地域経済性分析・初期条件!$F$53</f>
        <v>0</v>
      </c>
      <c r="N557" s="493">
        <f>N555*地域経済性分析・初期条件!$F$53</f>
        <v>0</v>
      </c>
      <c r="O557" s="493">
        <f>O555*地域経済性分析・初期条件!$F$53</f>
        <v>0</v>
      </c>
      <c r="P557" s="493">
        <f>P555*地域経済性分析・初期条件!$F$53</f>
        <v>0</v>
      </c>
      <c r="Q557" s="493">
        <f>Q555*地域経済性分析・初期条件!$F$53</f>
        <v>0</v>
      </c>
      <c r="R557" s="493">
        <f>R555*地域経済性分析・初期条件!$F$53</f>
        <v>0</v>
      </c>
      <c r="S557" s="493">
        <f>S555*地域経済性分析・初期条件!$F$53</f>
        <v>0</v>
      </c>
      <c r="T557" s="493">
        <f>T555*地域経済性分析・初期条件!$F$53</f>
        <v>0</v>
      </c>
      <c r="U557" s="493">
        <f>U555*地域経済性分析・初期条件!$F$53</f>
        <v>0</v>
      </c>
      <c r="V557" s="493">
        <f>V555*地域経済性分析・初期条件!$F$53</f>
        <v>0</v>
      </c>
      <c r="W557" s="493">
        <f>W555*地域経済性分析・初期条件!$F$53</f>
        <v>0</v>
      </c>
      <c r="X557" s="493">
        <f>X555*地域経済性分析・初期条件!$F$53</f>
        <v>0</v>
      </c>
      <c r="Y557" s="493">
        <f>Y555*地域経済性分析・初期条件!$F$53</f>
        <v>0</v>
      </c>
      <c r="Z557" s="493">
        <f>Z555*地域経済性分析・初期条件!$F$53</f>
        <v>0</v>
      </c>
      <c r="AA557" s="493">
        <f>AA555*地域経済性分析・初期条件!$F$53</f>
        <v>0</v>
      </c>
      <c r="AB557" s="493">
        <f>AB555*地域経済性分析・初期条件!$F$53</f>
        <v>0</v>
      </c>
      <c r="AC557" s="493">
        <f>AC555*地域経済性分析・初期条件!$F$53</f>
        <v>0</v>
      </c>
      <c r="AD557" s="493">
        <f>AD555*地域経済性分析・初期条件!$F$53</f>
        <v>0</v>
      </c>
      <c r="AE557" s="493">
        <f>AE555*地域経済性分析・初期条件!$F$53</f>
        <v>0</v>
      </c>
      <c r="AF557" s="493">
        <f>AF555*地域経済性分析・初期条件!$F$53</f>
        <v>0</v>
      </c>
      <c r="AG557" s="493">
        <f>AG555*地域経済性分析・初期条件!$F$53</f>
        <v>0</v>
      </c>
      <c r="AH557" s="493">
        <f>AH555*地域経済性分析・初期条件!$F$53</f>
        <v>0</v>
      </c>
      <c r="AI557" s="535">
        <f t="shared" ref="AI557:AI565" si="676">SUM(D557:N557)</f>
        <v>0</v>
      </c>
      <c r="AJ557" s="535">
        <f t="shared" ref="AJ557:AJ565" si="677">SUM(D557:X557)</f>
        <v>0</v>
      </c>
      <c r="AK557" s="497">
        <f t="shared" ref="AK557:AK565" si="678">SUM(D557:AH557)</f>
        <v>0</v>
      </c>
    </row>
    <row r="558" spans="1:37" ht="11.5" x14ac:dyDescent="0.25">
      <c r="A558" s="533" t="str">
        <f>A556&amp;B558</f>
        <v>0消費税（都道府県）</v>
      </c>
      <c r="B558" s="425" t="s">
        <v>270</v>
      </c>
      <c r="C558" s="448" t="s">
        <v>33</v>
      </c>
      <c r="D558" s="493">
        <f>D557*波及効果シート!$D$72</f>
        <v>0</v>
      </c>
      <c r="E558" s="493">
        <f>E557*波及効果シート!$D$72</f>
        <v>0</v>
      </c>
      <c r="F558" s="493">
        <f>F557*波及効果シート!$D$72</f>
        <v>0</v>
      </c>
      <c r="G558" s="493">
        <f>G557*波及効果シート!$D$72</f>
        <v>0</v>
      </c>
      <c r="H558" s="493">
        <f>H557*波及効果シート!$D$72</f>
        <v>0</v>
      </c>
      <c r="I558" s="493">
        <f>I557*波及効果シート!$D$72</f>
        <v>0</v>
      </c>
      <c r="J558" s="493">
        <f>J557*波及効果シート!$D$72</f>
        <v>0</v>
      </c>
      <c r="K558" s="493">
        <f>K557*波及効果シート!$D$72</f>
        <v>0</v>
      </c>
      <c r="L558" s="493">
        <f>L557*波及効果シート!$D$72</f>
        <v>0</v>
      </c>
      <c r="M558" s="493">
        <f>M557*波及効果シート!$D$72</f>
        <v>0</v>
      </c>
      <c r="N558" s="493">
        <f>N557*波及効果シート!$D$72</f>
        <v>0</v>
      </c>
      <c r="O558" s="493">
        <f>O557*波及効果シート!$D$72</f>
        <v>0</v>
      </c>
      <c r="P558" s="493">
        <f>P557*波及効果シート!$D$72</f>
        <v>0</v>
      </c>
      <c r="Q558" s="493">
        <f>Q557*波及効果シート!$D$72</f>
        <v>0</v>
      </c>
      <c r="R558" s="493">
        <f>R557*波及効果シート!$D$72</f>
        <v>0</v>
      </c>
      <c r="S558" s="493">
        <f>S557*波及効果シート!$D$72</f>
        <v>0</v>
      </c>
      <c r="T558" s="493">
        <f>T557*波及効果シート!$D$72</f>
        <v>0</v>
      </c>
      <c r="U558" s="493">
        <f>U557*波及効果シート!$D$72</f>
        <v>0</v>
      </c>
      <c r="V558" s="493">
        <f>V557*波及効果シート!$D$72</f>
        <v>0</v>
      </c>
      <c r="W558" s="493">
        <f>W557*波及効果シート!$D$72</f>
        <v>0</v>
      </c>
      <c r="X558" s="493">
        <f>X557*波及効果シート!$D$72</f>
        <v>0</v>
      </c>
      <c r="Y558" s="493">
        <f>Y557*波及効果シート!$D$72</f>
        <v>0</v>
      </c>
      <c r="Z558" s="493">
        <f>Z557*波及効果シート!$D$72</f>
        <v>0</v>
      </c>
      <c r="AA558" s="493">
        <f>AA557*波及効果シート!$D$72</f>
        <v>0</v>
      </c>
      <c r="AB558" s="493">
        <f>AB557*波及効果シート!$D$72</f>
        <v>0</v>
      </c>
      <c r="AC558" s="493">
        <f>AC557*波及効果シート!$D$72</f>
        <v>0</v>
      </c>
      <c r="AD558" s="493">
        <f>AD557*波及効果シート!$D$72</f>
        <v>0</v>
      </c>
      <c r="AE558" s="493">
        <f>AE557*波及効果シート!$D$72</f>
        <v>0</v>
      </c>
      <c r="AF558" s="493">
        <f>AF557*波及効果シート!$D$72</f>
        <v>0</v>
      </c>
      <c r="AG558" s="493">
        <f>AG557*波及効果シート!$D$72</f>
        <v>0</v>
      </c>
      <c r="AH558" s="493">
        <f>AH557*波及効果シート!$D$72</f>
        <v>0</v>
      </c>
      <c r="AI558" s="535">
        <f t="shared" si="676"/>
        <v>0</v>
      </c>
      <c r="AJ558" s="535">
        <f t="shared" si="677"/>
        <v>0</v>
      </c>
      <c r="AK558" s="497">
        <f t="shared" si="678"/>
        <v>0</v>
      </c>
    </row>
    <row r="559" spans="1:37" ht="11.5" x14ac:dyDescent="0.25">
      <c r="A559" s="533" t="str">
        <f>A556&amp;B559</f>
        <v>0消費税（市町村）</v>
      </c>
      <c r="B559" s="425" t="s">
        <v>1156</v>
      </c>
      <c r="C559" s="449" t="s">
        <v>33</v>
      </c>
      <c r="D559" s="493">
        <f>D557*波及効果シート!$D$74</f>
        <v>0</v>
      </c>
      <c r="E559" s="493">
        <f>E557*波及効果シート!$D$74</f>
        <v>0</v>
      </c>
      <c r="F559" s="493">
        <f>F557*波及効果シート!$D$74</f>
        <v>0</v>
      </c>
      <c r="G559" s="493">
        <f>G557*波及効果シート!$D$74</f>
        <v>0</v>
      </c>
      <c r="H559" s="493">
        <f>H557*波及効果シート!$D$74</f>
        <v>0</v>
      </c>
      <c r="I559" s="493">
        <f>I557*波及効果シート!$D$74</f>
        <v>0</v>
      </c>
      <c r="J559" s="493">
        <f>J557*波及効果シート!$D$74</f>
        <v>0</v>
      </c>
      <c r="K559" s="493">
        <f>K557*波及効果シート!$D$74</f>
        <v>0</v>
      </c>
      <c r="L559" s="493">
        <f>L557*波及効果シート!$D$74</f>
        <v>0</v>
      </c>
      <c r="M559" s="493">
        <f>M557*波及効果シート!$D$74</f>
        <v>0</v>
      </c>
      <c r="N559" s="493">
        <f>N557*波及効果シート!$D$74</f>
        <v>0</v>
      </c>
      <c r="O559" s="493">
        <f>O557*波及効果シート!$D$74</f>
        <v>0</v>
      </c>
      <c r="P559" s="493">
        <f>P557*波及効果シート!$D$74</f>
        <v>0</v>
      </c>
      <c r="Q559" s="493">
        <f>Q557*波及効果シート!$D$74</f>
        <v>0</v>
      </c>
      <c r="R559" s="493">
        <f>R557*波及効果シート!$D$74</f>
        <v>0</v>
      </c>
      <c r="S559" s="493">
        <f>S557*波及効果シート!$D$74</f>
        <v>0</v>
      </c>
      <c r="T559" s="493">
        <f>T557*波及効果シート!$D$74</f>
        <v>0</v>
      </c>
      <c r="U559" s="493">
        <f>U557*波及効果シート!$D$74</f>
        <v>0</v>
      </c>
      <c r="V559" s="493">
        <f>V557*波及効果シート!$D$74</f>
        <v>0</v>
      </c>
      <c r="W559" s="493">
        <f>W557*波及効果シート!$D$74</f>
        <v>0</v>
      </c>
      <c r="X559" s="493">
        <f>X557*波及効果シート!$D$74</f>
        <v>0</v>
      </c>
      <c r="Y559" s="493">
        <f>Y557*波及効果シート!$D$74</f>
        <v>0</v>
      </c>
      <c r="Z559" s="493">
        <f>Z557*波及効果シート!$D$74</f>
        <v>0</v>
      </c>
      <c r="AA559" s="493">
        <f>AA557*波及効果シート!$D$74</f>
        <v>0</v>
      </c>
      <c r="AB559" s="493">
        <f>AB557*波及効果シート!$D$74</f>
        <v>0</v>
      </c>
      <c r="AC559" s="493">
        <f>AC557*波及効果シート!$D$74</f>
        <v>0</v>
      </c>
      <c r="AD559" s="493">
        <f>AD557*波及効果シート!$D$74</f>
        <v>0</v>
      </c>
      <c r="AE559" s="493">
        <f>AE557*波及効果シート!$D$74</f>
        <v>0</v>
      </c>
      <c r="AF559" s="493">
        <f>AF557*波及効果シート!$D$74</f>
        <v>0</v>
      </c>
      <c r="AG559" s="493">
        <f>AG557*波及効果シート!$D$74</f>
        <v>0</v>
      </c>
      <c r="AH559" s="493">
        <f>AH557*波及効果シート!$D$74</f>
        <v>0</v>
      </c>
      <c r="AI559" s="535">
        <f t="shared" si="676"/>
        <v>0</v>
      </c>
      <c r="AJ559" s="535">
        <f t="shared" si="677"/>
        <v>0</v>
      </c>
      <c r="AK559" s="497">
        <f t="shared" si="678"/>
        <v>0</v>
      </c>
    </row>
    <row r="560" spans="1:37" ht="11.5" x14ac:dyDescent="0.25">
      <c r="A560" s="533" t="str">
        <f>A556&amp;B560</f>
        <v>0所得税（国税）</v>
      </c>
      <c r="B560" s="425" t="s">
        <v>577</v>
      </c>
      <c r="C560" s="449" t="s">
        <v>33</v>
      </c>
      <c r="D560" s="493">
        <f>D557*地域経済性分析・初期条件!$P$53</f>
        <v>0</v>
      </c>
      <c r="E560" s="493">
        <f>E557*地域経済性分析・初期条件!$P$53</f>
        <v>0</v>
      </c>
      <c r="F560" s="493">
        <f>F557*地域経済性分析・初期条件!$P$53</f>
        <v>0</v>
      </c>
      <c r="G560" s="493">
        <f>G557*地域経済性分析・初期条件!$P$53</f>
        <v>0</v>
      </c>
      <c r="H560" s="493">
        <f>H557*地域経済性分析・初期条件!$P$53</f>
        <v>0</v>
      </c>
      <c r="I560" s="493">
        <f>I557*地域経済性分析・初期条件!$P$53</f>
        <v>0</v>
      </c>
      <c r="J560" s="493">
        <f>J557*地域経済性分析・初期条件!$P$53</f>
        <v>0</v>
      </c>
      <c r="K560" s="493">
        <f>K557*地域経済性分析・初期条件!$P$53</f>
        <v>0</v>
      </c>
      <c r="L560" s="493">
        <f>L557*地域経済性分析・初期条件!$P$53</f>
        <v>0</v>
      </c>
      <c r="M560" s="493">
        <f>M557*地域経済性分析・初期条件!$P$53</f>
        <v>0</v>
      </c>
      <c r="N560" s="493">
        <f>N557*地域経済性分析・初期条件!$P$53</f>
        <v>0</v>
      </c>
      <c r="O560" s="493">
        <f>O557*地域経済性分析・初期条件!$P$53</f>
        <v>0</v>
      </c>
      <c r="P560" s="493">
        <f>P557*地域経済性分析・初期条件!$P$53</f>
        <v>0</v>
      </c>
      <c r="Q560" s="493">
        <f>Q557*地域経済性分析・初期条件!$P$53</f>
        <v>0</v>
      </c>
      <c r="R560" s="493">
        <f>R557*地域経済性分析・初期条件!$P$53</f>
        <v>0</v>
      </c>
      <c r="S560" s="493">
        <f>S557*地域経済性分析・初期条件!$P$53</f>
        <v>0</v>
      </c>
      <c r="T560" s="493">
        <f>T557*地域経済性分析・初期条件!$P$53</f>
        <v>0</v>
      </c>
      <c r="U560" s="493">
        <f>U557*地域経済性分析・初期条件!$P$53</f>
        <v>0</v>
      </c>
      <c r="V560" s="493">
        <f>V557*地域経済性分析・初期条件!$P$53</f>
        <v>0</v>
      </c>
      <c r="W560" s="493">
        <f>W557*地域経済性分析・初期条件!$P$53</f>
        <v>0</v>
      </c>
      <c r="X560" s="493">
        <f>X557*地域経済性分析・初期条件!$P$53</f>
        <v>0</v>
      </c>
      <c r="Y560" s="493">
        <f>Y557*地域経済性分析・初期条件!$P$53</f>
        <v>0</v>
      </c>
      <c r="Z560" s="493">
        <f>Z557*地域経済性分析・初期条件!$P$53</f>
        <v>0</v>
      </c>
      <c r="AA560" s="493">
        <f>AA557*地域経済性分析・初期条件!$P$53</f>
        <v>0</v>
      </c>
      <c r="AB560" s="493">
        <f>AB557*地域経済性分析・初期条件!$P$53</f>
        <v>0</v>
      </c>
      <c r="AC560" s="493">
        <f>AC557*地域経済性分析・初期条件!$P$53</f>
        <v>0</v>
      </c>
      <c r="AD560" s="493">
        <f>AD557*地域経済性分析・初期条件!$P$53</f>
        <v>0</v>
      </c>
      <c r="AE560" s="493">
        <f>AE557*地域経済性分析・初期条件!$P$53</f>
        <v>0</v>
      </c>
      <c r="AF560" s="493">
        <f>AF557*地域経済性分析・初期条件!$P$53</f>
        <v>0</v>
      </c>
      <c r="AG560" s="493">
        <f>AG557*地域経済性分析・初期条件!$P$53</f>
        <v>0</v>
      </c>
      <c r="AH560" s="493">
        <f>AH557*地域経済性分析・初期条件!$P$53</f>
        <v>0</v>
      </c>
      <c r="AI560" s="535">
        <f t="shared" si="676"/>
        <v>0</v>
      </c>
      <c r="AJ560" s="535">
        <f t="shared" si="677"/>
        <v>0</v>
      </c>
      <c r="AK560" s="497">
        <f t="shared" si="678"/>
        <v>0</v>
      </c>
    </row>
    <row r="561" spans="1:37" ht="11.5" x14ac:dyDescent="0.25">
      <c r="A561" s="533" t="str">
        <f>A556&amp;B561</f>
        <v>0法人税（国税）</v>
      </c>
      <c r="B561" s="425" t="s">
        <v>576</v>
      </c>
      <c r="C561" s="449" t="s">
        <v>33</v>
      </c>
      <c r="D561" s="493">
        <f>D557*地域経済性分析・初期条件!$Q$53</f>
        <v>0</v>
      </c>
      <c r="E561" s="493">
        <f>E557*地域経済性分析・初期条件!$Q$53</f>
        <v>0</v>
      </c>
      <c r="F561" s="493">
        <f>F557*地域経済性分析・初期条件!$Q$53</f>
        <v>0</v>
      </c>
      <c r="G561" s="493">
        <f>G557*地域経済性分析・初期条件!$Q$53</f>
        <v>0</v>
      </c>
      <c r="H561" s="493">
        <f>H557*地域経済性分析・初期条件!$Q$53</f>
        <v>0</v>
      </c>
      <c r="I561" s="493">
        <f>I557*地域経済性分析・初期条件!$Q$53</f>
        <v>0</v>
      </c>
      <c r="J561" s="493">
        <f>J557*地域経済性分析・初期条件!$Q$53</f>
        <v>0</v>
      </c>
      <c r="K561" s="493">
        <f>K557*地域経済性分析・初期条件!$Q$53</f>
        <v>0</v>
      </c>
      <c r="L561" s="493">
        <f>L557*地域経済性分析・初期条件!$Q$53</f>
        <v>0</v>
      </c>
      <c r="M561" s="493">
        <f>M557*地域経済性分析・初期条件!$Q$53</f>
        <v>0</v>
      </c>
      <c r="N561" s="493">
        <f>N557*地域経済性分析・初期条件!$Q$53</f>
        <v>0</v>
      </c>
      <c r="O561" s="493">
        <f>O557*地域経済性分析・初期条件!$Q$53</f>
        <v>0</v>
      </c>
      <c r="P561" s="493">
        <f>P557*地域経済性分析・初期条件!$Q$53</f>
        <v>0</v>
      </c>
      <c r="Q561" s="493">
        <f>Q557*地域経済性分析・初期条件!$Q$53</f>
        <v>0</v>
      </c>
      <c r="R561" s="493">
        <f>R557*地域経済性分析・初期条件!$Q$53</f>
        <v>0</v>
      </c>
      <c r="S561" s="493">
        <f>S557*地域経済性分析・初期条件!$Q$53</f>
        <v>0</v>
      </c>
      <c r="T561" s="493">
        <f>T557*地域経済性分析・初期条件!$Q$53</f>
        <v>0</v>
      </c>
      <c r="U561" s="493">
        <f>U557*地域経済性分析・初期条件!$Q$53</f>
        <v>0</v>
      </c>
      <c r="V561" s="493">
        <f>V557*地域経済性分析・初期条件!$Q$53</f>
        <v>0</v>
      </c>
      <c r="W561" s="493">
        <f>W557*地域経済性分析・初期条件!$Q$53</f>
        <v>0</v>
      </c>
      <c r="X561" s="493">
        <f>X557*地域経済性分析・初期条件!$Q$53</f>
        <v>0</v>
      </c>
      <c r="Y561" s="493">
        <f>Y557*地域経済性分析・初期条件!$Q$53</f>
        <v>0</v>
      </c>
      <c r="Z561" s="493">
        <f>Z557*地域経済性分析・初期条件!$Q$53</f>
        <v>0</v>
      </c>
      <c r="AA561" s="493">
        <f>AA557*地域経済性分析・初期条件!$Q$53</f>
        <v>0</v>
      </c>
      <c r="AB561" s="493">
        <f>AB557*地域経済性分析・初期条件!$Q$53</f>
        <v>0</v>
      </c>
      <c r="AC561" s="493">
        <f>AC557*地域経済性分析・初期条件!$Q$53</f>
        <v>0</v>
      </c>
      <c r="AD561" s="493">
        <f>AD557*地域経済性分析・初期条件!$Q$53</f>
        <v>0</v>
      </c>
      <c r="AE561" s="493">
        <f>AE557*地域経済性分析・初期条件!$Q$53</f>
        <v>0</v>
      </c>
      <c r="AF561" s="493">
        <f>AF557*地域経済性分析・初期条件!$Q$53</f>
        <v>0</v>
      </c>
      <c r="AG561" s="493">
        <f>AG557*地域経済性分析・初期条件!$Q$53</f>
        <v>0</v>
      </c>
      <c r="AH561" s="493">
        <f>AH557*地域経済性分析・初期条件!$Q$53</f>
        <v>0</v>
      </c>
      <c r="AI561" s="535">
        <f t="shared" si="676"/>
        <v>0</v>
      </c>
      <c r="AJ561" s="535">
        <f t="shared" si="677"/>
        <v>0</v>
      </c>
      <c r="AK561" s="497">
        <f t="shared" si="678"/>
        <v>0</v>
      </c>
    </row>
    <row r="562" spans="1:37" ht="11.5" x14ac:dyDescent="0.25">
      <c r="A562" s="533" t="str">
        <f>A556&amp;B562</f>
        <v>0従業員の可処分所得（一次）</v>
      </c>
      <c r="B562" s="425" t="s">
        <v>556</v>
      </c>
      <c r="C562" s="448" t="s">
        <v>33</v>
      </c>
      <c r="D562" s="493">
        <f>D557*地域経済性分析・初期条件!$H$53</f>
        <v>0</v>
      </c>
      <c r="E562" s="493">
        <f>E557*地域経済性分析・初期条件!$H$53</f>
        <v>0</v>
      </c>
      <c r="F562" s="493">
        <f>F557*地域経済性分析・初期条件!$H$53</f>
        <v>0</v>
      </c>
      <c r="G562" s="493">
        <f>G557*地域経済性分析・初期条件!$H$53</f>
        <v>0</v>
      </c>
      <c r="H562" s="493">
        <f>H557*地域経済性分析・初期条件!$H$53</f>
        <v>0</v>
      </c>
      <c r="I562" s="493">
        <f>I557*地域経済性分析・初期条件!$H$53</f>
        <v>0</v>
      </c>
      <c r="J562" s="493">
        <f>J557*地域経済性分析・初期条件!$H$53</f>
        <v>0</v>
      </c>
      <c r="K562" s="493">
        <f>K557*地域経済性分析・初期条件!$H$53</f>
        <v>0</v>
      </c>
      <c r="L562" s="493">
        <f>L557*地域経済性分析・初期条件!$H$53</f>
        <v>0</v>
      </c>
      <c r="M562" s="493">
        <f>M557*地域経済性分析・初期条件!$H$53</f>
        <v>0</v>
      </c>
      <c r="N562" s="493">
        <f>N557*地域経済性分析・初期条件!$H$53</f>
        <v>0</v>
      </c>
      <c r="O562" s="493">
        <f>O557*地域経済性分析・初期条件!$H$53</f>
        <v>0</v>
      </c>
      <c r="P562" s="493">
        <f>P557*地域経済性分析・初期条件!$H$53</f>
        <v>0</v>
      </c>
      <c r="Q562" s="493">
        <f>Q557*地域経済性分析・初期条件!$H$53</f>
        <v>0</v>
      </c>
      <c r="R562" s="493">
        <f>R557*地域経済性分析・初期条件!$H$53</f>
        <v>0</v>
      </c>
      <c r="S562" s="493">
        <f>S557*地域経済性分析・初期条件!$H$53</f>
        <v>0</v>
      </c>
      <c r="T562" s="493">
        <f>T557*地域経済性分析・初期条件!$H$53</f>
        <v>0</v>
      </c>
      <c r="U562" s="493">
        <f>U557*地域経済性分析・初期条件!$H$53</f>
        <v>0</v>
      </c>
      <c r="V562" s="493">
        <f>V557*地域経済性分析・初期条件!$H$53</f>
        <v>0</v>
      </c>
      <c r="W562" s="493">
        <f>W557*地域経済性分析・初期条件!$H$53</f>
        <v>0</v>
      </c>
      <c r="X562" s="493">
        <f>X557*地域経済性分析・初期条件!$H$53</f>
        <v>0</v>
      </c>
      <c r="Y562" s="493">
        <f>Y557*地域経済性分析・初期条件!$H$53</f>
        <v>0</v>
      </c>
      <c r="Z562" s="493">
        <f>Z557*地域経済性分析・初期条件!$H$53</f>
        <v>0</v>
      </c>
      <c r="AA562" s="493">
        <f>AA557*地域経済性分析・初期条件!$H$53</f>
        <v>0</v>
      </c>
      <c r="AB562" s="493">
        <f>AB557*地域経済性分析・初期条件!$H$53</f>
        <v>0</v>
      </c>
      <c r="AC562" s="493">
        <f>AC557*地域経済性分析・初期条件!$H$53</f>
        <v>0</v>
      </c>
      <c r="AD562" s="493">
        <f>AD557*地域経済性分析・初期条件!$H$53</f>
        <v>0</v>
      </c>
      <c r="AE562" s="493">
        <f>AE557*地域経済性分析・初期条件!$H$53</f>
        <v>0</v>
      </c>
      <c r="AF562" s="493">
        <f>AF557*地域経済性分析・初期条件!$H$53</f>
        <v>0</v>
      </c>
      <c r="AG562" s="493">
        <f>AG557*地域経済性分析・初期条件!$H$53</f>
        <v>0</v>
      </c>
      <c r="AH562" s="493">
        <f>AH557*地域経済性分析・初期条件!$H$53</f>
        <v>0</v>
      </c>
      <c r="AI562" s="535">
        <f t="shared" si="676"/>
        <v>0</v>
      </c>
      <c r="AJ562" s="535">
        <f t="shared" si="677"/>
        <v>0</v>
      </c>
      <c r="AK562" s="497">
        <f t="shared" si="678"/>
        <v>0</v>
      </c>
    </row>
    <row r="563" spans="1:37" ht="11.5" x14ac:dyDescent="0.25">
      <c r="A563" s="533" t="str">
        <f>A556&amp;B563</f>
        <v>0企業の税引後利益（一次）</v>
      </c>
      <c r="B563" s="425" t="s">
        <v>557</v>
      </c>
      <c r="C563" s="448" t="s">
        <v>33</v>
      </c>
      <c r="D563" s="493">
        <f>D557*地域経済性分析・初期条件!$I$53</f>
        <v>0</v>
      </c>
      <c r="E563" s="493">
        <f>E557*地域経済性分析・初期条件!$I$53</f>
        <v>0</v>
      </c>
      <c r="F563" s="493">
        <f>F557*地域経済性分析・初期条件!$I$53</f>
        <v>0</v>
      </c>
      <c r="G563" s="493">
        <f>G557*地域経済性分析・初期条件!$I$53</f>
        <v>0</v>
      </c>
      <c r="H563" s="493">
        <f>H557*地域経済性分析・初期条件!$I$53</f>
        <v>0</v>
      </c>
      <c r="I563" s="493">
        <f>I557*地域経済性分析・初期条件!$I$53</f>
        <v>0</v>
      </c>
      <c r="J563" s="493">
        <f>J557*地域経済性分析・初期条件!$I$53</f>
        <v>0</v>
      </c>
      <c r="K563" s="493">
        <f>K557*地域経済性分析・初期条件!$I$53</f>
        <v>0</v>
      </c>
      <c r="L563" s="493">
        <f>L557*地域経済性分析・初期条件!$I$53</f>
        <v>0</v>
      </c>
      <c r="M563" s="493">
        <f>M557*地域経済性分析・初期条件!$I$53</f>
        <v>0</v>
      </c>
      <c r="N563" s="493">
        <f>N557*地域経済性分析・初期条件!$I$53</f>
        <v>0</v>
      </c>
      <c r="O563" s="493">
        <f>O557*地域経済性分析・初期条件!$I$53</f>
        <v>0</v>
      </c>
      <c r="P563" s="493">
        <f>P557*地域経済性分析・初期条件!$I$53</f>
        <v>0</v>
      </c>
      <c r="Q563" s="493">
        <f>Q557*地域経済性分析・初期条件!$I$53</f>
        <v>0</v>
      </c>
      <c r="R563" s="493">
        <f>R557*地域経済性分析・初期条件!$I$53</f>
        <v>0</v>
      </c>
      <c r="S563" s="493">
        <f>S557*地域経済性分析・初期条件!$I$53</f>
        <v>0</v>
      </c>
      <c r="T563" s="493">
        <f>T557*地域経済性分析・初期条件!$I$53</f>
        <v>0</v>
      </c>
      <c r="U563" s="493">
        <f>U557*地域経済性分析・初期条件!$I$53</f>
        <v>0</v>
      </c>
      <c r="V563" s="493">
        <f>V557*地域経済性分析・初期条件!$I$53</f>
        <v>0</v>
      </c>
      <c r="W563" s="493">
        <f>W557*地域経済性分析・初期条件!$I$53</f>
        <v>0</v>
      </c>
      <c r="X563" s="493">
        <f>X557*地域経済性分析・初期条件!$I$53</f>
        <v>0</v>
      </c>
      <c r="Y563" s="493">
        <f>Y557*地域経済性分析・初期条件!$I$53</f>
        <v>0</v>
      </c>
      <c r="Z563" s="493">
        <f>Z557*地域経済性分析・初期条件!$I$53</f>
        <v>0</v>
      </c>
      <c r="AA563" s="493">
        <f>AA557*地域経済性分析・初期条件!$I$53</f>
        <v>0</v>
      </c>
      <c r="AB563" s="493">
        <f>AB557*地域経済性分析・初期条件!$I$53</f>
        <v>0</v>
      </c>
      <c r="AC563" s="493">
        <f>AC557*地域経済性分析・初期条件!$I$53</f>
        <v>0</v>
      </c>
      <c r="AD563" s="493">
        <f>AD557*地域経済性分析・初期条件!$I$53</f>
        <v>0</v>
      </c>
      <c r="AE563" s="493">
        <f>AE557*地域経済性分析・初期条件!$I$53</f>
        <v>0</v>
      </c>
      <c r="AF563" s="493">
        <f>AF557*地域経済性分析・初期条件!$I$53</f>
        <v>0</v>
      </c>
      <c r="AG563" s="493">
        <f>AG557*地域経済性分析・初期条件!$I$53</f>
        <v>0</v>
      </c>
      <c r="AH563" s="493">
        <f>AH557*地域経済性分析・初期条件!$I$53</f>
        <v>0</v>
      </c>
      <c r="AI563" s="535">
        <f t="shared" si="676"/>
        <v>0</v>
      </c>
      <c r="AJ563" s="535">
        <f t="shared" si="677"/>
        <v>0</v>
      </c>
      <c r="AK563" s="497">
        <f t="shared" si="678"/>
        <v>0</v>
      </c>
    </row>
    <row r="564" spans="1:37" ht="11.5" x14ac:dyDescent="0.25">
      <c r="A564" s="533" t="str">
        <f>A556&amp;B564</f>
        <v>0都道府県税収（一次）</v>
      </c>
      <c r="B564" s="425" t="s">
        <v>558</v>
      </c>
      <c r="C564" s="448" t="s">
        <v>33</v>
      </c>
      <c r="D564" s="493">
        <f>D557*地域経済性分析・初期条件!$J$53</f>
        <v>0</v>
      </c>
      <c r="E564" s="493">
        <f>E557*地域経済性分析・初期条件!$J$53</f>
        <v>0</v>
      </c>
      <c r="F564" s="493">
        <f>F557*地域経済性分析・初期条件!$J$53</f>
        <v>0</v>
      </c>
      <c r="G564" s="493">
        <f>G557*地域経済性分析・初期条件!$J$53</f>
        <v>0</v>
      </c>
      <c r="H564" s="493">
        <f>H557*地域経済性分析・初期条件!$J$53</f>
        <v>0</v>
      </c>
      <c r="I564" s="493">
        <f>I557*地域経済性分析・初期条件!$J$53</f>
        <v>0</v>
      </c>
      <c r="J564" s="493">
        <f>J557*地域経済性分析・初期条件!$J$53</f>
        <v>0</v>
      </c>
      <c r="K564" s="493">
        <f>K557*地域経済性分析・初期条件!$J$53</f>
        <v>0</v>
      </c>
      <c r="L564" s="493">
        <f>L557*地域経済性分析・初期条件!$J$53</f>
        <v>0</v>
      </c>
      <c r="M564" s="493">
        <f>M557*地域経済性分析・初期条件!$J$53</f>
        <v>0</v>
      </c>
      <c r="N564" s="493">
        <f>N557*地域経済性分析・初期条件!$J$53</f>
        <v>0</v>
      </c>
      <c r="O564" s="493">
        <f>O557*地域経済性分析・初期条件!$J$53</f>
        <v>0</v>
      </c>
      <c r="P564" s="493">
        <f>P557*地域経済性分析・初期条件!$J$53</f>
        <v>0</v>
      </c>
      <c r="Q564" s="493">
        <f>Q557*地域経済性分析・初期条件!$J$53</f>
        <v>0</v>
      </c>
      <c r="R564" s="493">
        <f>R557*地域経済性分析・初期条件!$J$53</f>
        <v>0</v>
      </c>
      <c r="S564" s="493">
        <f>S557*地域経済性分析・初期条件!$J$53</f>
        <v>0</v>
      </c>
      <c r="T564" s="493">
        <f>T557*地域経済性分析・初期条件!$J$53</f>
        <v>0</v>
      </c>
      <c r="U564" s="493">
        <f>U557*地域経済性分析・初期条件!$J$53</f>
        <v>0</v>
      </c>
      <c r="V564" s="493">
        <f>V557*地域経済性分析・初期条件!$J$53</f>
        <v>0</v>
      </c>
      <c r="W564" s="493">
        <f>W557*地域経済性分析・初期条件!$J$53</f>
        <v>0</v>
      </c>
      <c r="X564" s="493">
        <f>X557*地域経済性分析・初期条件!$J$53</f>
        <v>0</v>
      </c>
      <c r="Y564" s="493">
        <f>Y557*地域経済性分析・初期条件!$J$53</f>
        <v>0</v>
      </c>
      <c r="Z564" s="493">
        <f>Z557*地域経済性分析・初期条件!$J$53</f>
        <v>0</v>
      </c>
      <c r="AA564" s="493">
        <f>AA557*地域経済性分析・初期条件!$J$53</f>
        <v>0</v>
      </c>
      <c r="AB564" s="493">
        <f>AB557*地域経済性分析・初期条件!$J$53</f>
        <v>0</v>
      </c>
      <c r="AC564" s="493">
        <f>AC557*地域経済性分析・初期条件!$J$53</f>
        <v>0</v>
      </c>
      <c r="AD564" s="493">
        <f>AD557*地域経済性分析・初期条件!$J$53</f>
        <v>0</v>
      </c>
      <c r="AE564" s="493">
        <f>AE557*地域経済性分析・初期条件!$J$53</f>
        <v>0</v>
      </c>
      <c r="AF564" s="493">
        <f>AF557*地域経済性分析・初期条件!$J$53</f>
        <v>0</v>
      </c>
      <c r="AG564" s="493">
        <f>AG557*地域経済性分析・初期条件!$J$53</f>
        <v>0</v>
      </c>
      <c r="AH564" s="493">
        <f>AH557*地域経済性分析・初期条件!$J$53</f>
        <v>0</v>
      </c>
      <c r="AI564" s="535">
        <f t="shared" si="676"/>
        <v>0</v>
      </c>
      <c r="AJ564" s="535">
        <f t="shared" si="677"/>
        <v>0</v>
      </c>
      <c r="AK564" s="497">
        <f t="shared" si="678"/>
        <v>0</v>
      </c>
    </row>
    <row r="565" spans="1:37" ht="11.5" x14ac:dyDescent="0.25">
      <c r="A565" s="533" t="str">
        <f>A556&amp;B565</f>
        <v>0市町村税収（一次）</v>
      </c>
      <c r="B565" s="425" t="s">
        <v>559</v>
      </c>
      <c r="C565" s="449" t="s">
        <v>33</v>
      </c>
      <c r="D565" s="493">
        <f>D557*地域経済性分析・初期条件!$K$53</f>
        <v>0</v>
      </c>
      <c r="E565" s="493">
        <f>E557*地域経済性分析・初期条件!$K$53</f>
        <v>0</v>
      </c>
      <c r="F565" s="493">
        <f>F557*地域経済性分析・初期条件!$K$53</f>
        <v>0</v>
      </c>
      <c r="G565" s="493">
        <f>G557*地域経済性分析・初期条件!$K$53</f>
        <v>0</v>
      </c>
      <c r="H565" s="493">
        <f>H557*地域経済性分析・初期条件!$K$53</f>
        <v>0</v>
      </c>
      <c r="I565" s="493">
        <f>I557*地域経済性分析・初期条件!$K$53</f>
        <v>0</v>
      </c>
      <c r="J565" s="493">
        <f>J557*地域経済性分析・初期条件!$K$53</f>
        <v>0</v>
      </c>
      <c r="K565" s="493">
        <f>K557*地域経済性分析・初期条件!$K$53</f>
        <v>0</v>
      </c>
      <c r="L565" s="493">
        <f>L557*地域経済性分析・初期条件!$K$53</f>
        <v>0</v>
      </c>
      <c r="M565" s="493">
        <f>M557*地域経済性分析・初期条件!$K$53</f>
        <v>0</v>
      </c>
      <c r="N565" s="493">
        <f>N557*地域経済性分析・初期条件!$K$53</f>
        <v>0</v>
      </c>
      <c r="O565" s="493">
        <f>O557*地域経済性分析・初期条件!$K$53</f>
        <v>0</v>
      </c>
      <c r="P565" s="493">
        <f>P557*地域経済性分析・初期条件!$K$53</f>
        <v>0</v>
      </c>
      <c r="Q565" s="493">
        <f>Q557*地域経済性分析・初期条件!$K$53</f>
        <v>0</v>
      </c>
      <c r="R565" s="493">
        <f>R557*地域経済性分析・初期条件!$K$53</f>
        <v>0</v>
      </c>
      <c r="S565" s="493">
        <f>S557*地域経済性分析・初期条件!$K$53</f>
        <v>0</v>
      </c>
      <c r="T565" s="493">
        <f>T557*地域経済性分析・初期条件!$K$53</f>
        <v>0</v>
      </c>
      <c r="U565" s="493">
        <f>U557*地域経済性分析・初期条件!$K$53</f>
        <v>0</v>
      </c>
      <c r="V565" s="493">
        <f>V557*地域経済性分析・初期条件!$K$53</f>
        <v>0</v>
      </c>
      <c r="W565" s="493">
        <f>W557*地域経済性分析・初期条件!$K$53</f>
        <v>0</v>
      </c>
      <c r="X565" s="493">
        <f>X557*地域経済性分析・初期条件!$K$53</f>
        <v>0</v>
      </c>
      <c r="Y565" s="493">
        <f>Y557*地域経済性分析・初期条件!$K$53</f>
        <v>0</v>
      </c>
      <c r="Z565" s="493">
        <f>Z557*地域経済性分析・初期条件!$K$53</f>
        <v>0</v>
      </c>
      <c r="AA565" s="493">
        <f>AA557*地域経済性分析・初期条件!$K$53</f>
        <v>0</v>
      </c>
      <c r="AB565" s="493">
        <f>AB557*地域経済性分析・初期条件!$K$53</f>
        <v>0</v>
      </c>
      <c r="AC565" s="493">
        <f>AC557*地域経済性分析・初期条件!$K$53</f>
        <v>0</v>
      </c>
      <c r="AD565" s="493">
        <f>AD557*地域経済性分析・初期条件!$K$53</f>
        <v>0</v>
      </c>
      <c r="AE565" s="493">
        <f>AE557*地域経済性分析・初期条件!$K$53</f>
        <v>0</v>
      </c>
      <c r="AF565" s="493">
        <f>AF557*地域経済性分析・初期条件!$K$53</f>
        <v>0</v>
      </c>
      <c r="AG565" s="493">
        <f>AG557*地域経済性分析・初期条件!$K$53</f>
        <v>0</v>
      </c>
      <c r="AH565" s="493">
        <f>AH557*地域経済性分析・初期条件!$K$53</f>
        <v>0</v>
      </c>
      <c r="AI565" s="535">
        <f t="shared" si="676"/>
        <v>0</v>
      </c>
      <c r="AJ565" s="535">
        <f t="shared" si="677"/>
        <v>0</v>
      </c>
      <c r="AK565" s="497">
        <f t="shared" si="678"/>
        <v>0</v>
      </c>
    </row>
    <row r="566" spans="1:37" ht="11.5" x14ac:dyDescent="0.25">
      <c r="A566" s="533" t="str">
        <f>A556&amp;B566</f>
        <v>0従業員の可処分所得（二次以降）</v>
      </c>
      <c r="B566" s="425" t="s">
        <v>561</v>
      </c>
      <c r="C566" s="449" t="s">
        <v>33</v>
      </c>
      <c r="D566" s="493">
        <f>D557*地域経済性分析・初期条件!$L$53</f>
        <v>0</v>
      </c>
      <c r="E566" s="493">
        <f>E557*地域経済性分析・初期条件!$L$53</f>
        <v>0</v>
      </c>
      <c r="F566" s="493">
        <f>F557*地域経済性分析・初期条件!$L$53</f>
        <v>0</v>
      </c>
      <c r="G566" s="493">
        <f>G557*地域経済性分析・初期条件!$L$53</f>
        <v>0</v>
      </c>
      <c r="H566" s="493">
        <f>H557*地域経済性分析・初期条件!$L$53</f>
        <v>0</v>
      </c>
      <c r="I566" s="493">
        <f>I557*地域経済性分析・初期条件!$L$53</f>
        <v>0</v>
      </c>
      <c r="J566" s="493">
        <f>J557*地域経済性分析・初期条件!$L$53</f>
        <v>0</v>
      </c>
      <c r="K566" s="493">
        <f>K557*地域経済性分析・初期条件!$L$53</f>
        <v>0</v>
      </c>
      <c r="L566" s="493">
        <f>L557*地域経済性分析・初期条件!$L$53</f>
        <v>0</v>
      </c>
      <c r="M566" s="493">
        <f>M557*地域経済性分析・初期条件!$L$53</f>
        <v>0</v>
      </c>
      <c r="N566" s="493">
        <f>N557*地域経済性分析・初期条件!$L$53</f>
        <v>0</v>
      </c>
      <c r="O566" s="493">
        <f>O557*地域経済性分析・初期条件!$L$53</f>
        <v>0</v>
      </c>
      <c r="P566" s="493">
        <f>P557*地域経済性分析・初期条件!$L$53</f>
        <v>0</v>
      </c>
      <c r="Q566" s="493">
        <f>Q557*地域経済性分析・初期条件!$L$53</f>
        <v>0</v>
      </c>
      <c r="R566" s="493">
        <f>R557*地域経済性分析・初期条件!$L$53</f>
        <v>0</v>
      </c>
      <c r="S566" s="493">
        <f>S557*地域経済性分析・初期条件!$L$53</f>
        <v>0</v>
      </c>
      <c r="T566" s="493">
        <f>T557*地域経済性分析・初期条件!$L$53</f>
        <v>0</v>
      </c>
      <c r="U566" s="493">
        <f>U557*地域経済性分析・初期条件!$L$53</f>
        <v>0</v>
      </c>
      <c r="V566" s="493">
        <f>V557*地域経済性分析・初期条件!$L$53</f>
        <v>0</v>
      </c>
      <c r="W566" s="493">
        <f>W557*地域経済性分析・初期条件!$L$53</f>
        <v>0</v>
      </c>
      <c r="X566" s="493">
        <f>X557*地域経済性分析・初期条件!$L$53</f>
        <v>0</v>
      </c>
      <c r="Y566" s="493">
        <f>Y557*地域経済性分析・初期条件!$L$53</f>
        <v>0</v>
      </c>
      <c r="Z566" s="493">
        <f>Z557*地域経済性分析・初期条件!$L$53</f>
        <v>0</v>
      </c>
      <c r="AA566" s="493">
        <f>AA557*地域経済性分析・初期条件!$L$53</f>
        <v>0</v>
      </c>
      <c r="AB566" s="493">
        <f>AB557*地域経済性分析・初期条件!$L$53</f>
        <v>0</v>
      </c>
      <c r="AC566" s="493">
        <f>AC557*地域経済性分析・初期条件!$L$53</f>
        <v>0</v>
      </c>
      <c r="AD566" s="493">
        <f>AD557*地域経済性分析・初期条件!$L$53</f>
        <v>0</v>
      </c>
      <c r="AE566" s="493">
        <f>AE557*地域経済性分析・初期条件!$L$53</f>
        <v>0</v>
      </c>
      <c r="AF566" s="493">
        <f>AF557*地域経済性分析・初期条件!$L$53</f>
        <v>0</v>
      </c>
      <c r="AG566" s="493">
        <f>AG557*地域経済性分析・初期条件!$L$53</f>
        <v>0</v>
      </c>
      <c r="AH566" s="493">
        <f>AH557*地域経済性分析・初期条件!$L$53</f>
        <v>0</v>
      </c>
      <c r="AI566" s="535">
        <f>SUM(D566:N566)</f>
        <v>0</v>
      </c>
      <c r="AJ566" s="535">
        <f>SUM(D566:X566)</f>
        <v>0</v>
      </c>
      <c r="AK566" s="497">
        <f>SUM(D566:AH566)</f>
        <v>0</v>
      </c>
    </row>
    <row r="567" spans="1:37" ht="11.5" x14ac:dyDescent="0.25">
      <c r="A567" s="533" t="str">
        <f>A556&amp;B567</f>
        <v>0企業の税引後利益（二次以降）</v>
      </c>
      <c r="B567" s="425" t="s">
        <v>562</v>
      </c>
      <c r="C567" s="449" t="s">
        <v>33</v>
      </c>
      <c r="D567" s="493">
        <f>D557*地域経済性分析・初期条件!$M$53</f>
        <v>0</v>
      </c>
      <c r="E567" s="493">
        <f>E557*地域経済性分析・初期条件!$M$53</f>
        <v>0</v>
      </c>
      <c r="F567" s="493">
        <f>F557*地域経済性分析・初期条件!$M$53</f>
        <v>0</v>
      </c>
      <c r="G567" s="493">
        <f>G557*地域経済性分析・初期条件!$M$53</f>
        <v>0</v>
      </c>
      <c r="H567" s="493">
        <f>H557*地域経済性分析・初期条件!$M$53</f>
        <v>0</v>
      </c>
      <c r="I567" s="493">
        <f>I557*地域経済性分析・初期条件!$M$53</f>
        <v>0</v>
      </c>
      <c r="J567" s="493">
        <f>J557*地域経済性分析・初期条件!$M$53</f>
        <v>0</v>
      </c>
      <c r="K567" s="493">
        <f>K557*地域経済性分析・初期条件!$M$53</f>
        <v>0</v>
      </c>
      <c r="L567" s="493">
        <f>L557*地域経済性分析・初期条件!$M$53</f>
        <v>0</v>
      </c>
      <c r="M567" s="493">
        <f>M557*地域経済性分析・初期条件!$M$53</f>
        <v>0</v>
      </c>
      <c r="N567" s="493">
        <f>N557*地域経済性分析・初期条件!$M$53</f>
        <v>0</v>
      </c>
      <c r="O567" s="493">
        <f>O557*地域経済性分析・初期条件!$M$53</f>
        <v>0</v>
      </c>
      <c r="P567" s="493">
        <f>P557*地域経済性分析・初期条件!$M$53</f>
        <v>0</v>
      </c>
      <c r="Q567" s="493">
        <f>Q557*地域経済性分析・初期条件!$M$53</f>
        <v>0</v>
      </c>
      <c r="R567" s="493">
        <f>R557*地域経済性分析・初期条件!$M$53</f>
        <v>0</v>
      </c>
      <c r="S567" s="493">
        <f>S557*地域経済性分析・初期条件!$M$53</f>
        <v>0</v>
      </c>
      <c r="T567" s="493">
        <f>T557*地域経済性分析・初期条件!$M$53</f>
        <v>0</v>
      </c>
      <c r="U567" s="493">
        <f>U557*地域経済性分析・初期条件!$M$53</f>
        <v>0</v>
      </c>
      <c r="V567" s="493">
        <f>V557*地域経済性分析・初期条件!$M$53</f>
        <v>0</v>
      </c>
      <c r="W567" s="493">
        <f>W557*地域経済性分析・初期条件!$M$53</f>
        <v>0</v>
      </c>
      <c r="X567" s="493">
        <f>X557*地域経済性分析・初期条件!$M$53</f>
        <v>0</v>
      </c>
      <c r="Y567" s="493">
        <f>Y557*地域経済性分析・初期条件!$M$53</f>
        <v>0</v>
      </c>
      <c r="Z567" s="493">
        <f>Z557*地域経済性分析・初期条件!$M$53</f>
        <v>0</v>
      </c>
      <c r="AA567" s="493">
        <f>AA557*地域経済性分析・初期条件!$M$53</f>
        <v>0</v>
      </c>
      <c r="AB567" s="493">
        <f>AB557*地域経済性分析・初期条件!$M$53</f>
        <v>0</v>
      </c>
      <c r="AC567" s="493">
        <f>AC557*地域経済性分析・初期条件!$M$53</f>
        <v>0</v>
      </c>
      <c r="AD567" s="493">
        <f>AD557*地域経済性分析・初期条件!$M$53</f>
        <v>0</v>
      </c>
      <c r="AE567" s="493">
        <f>AE557*地域経済性分析・初期条件!$M$53</f>
        <v>0</v>
      </c>
      <c r="AF567" s="493">
        <f>AF557*地域経済性分析・初期条件!$M$53</f>
        <v>0</v>
      </c>
      <c r="AG567" s="493">
        <f>AG557*地域経済性分析・初期条件!$M$53</f>
        <v>0</v>
      </c>
      <c r="AH567" s="493">
        <f>AH557*地域経済性分析・初期条件!$M$53</f>
        <v>0</v>
      </c>
      <c r="AI567" s="535">
        <f>SUM(D567:N567)</f>
        <v>0</v>
      </c>
      <c r="AJ567" s="535">
        <f>SUM(D567:X567)</f>
        <v>0</v>
      </c>
      <c r="AK567" s="497">
        <f>SUM(D567:AH567)</f>
        <v>0</v>
      </c>
    </row>
    <row r="568" spans="1:37" ht="11.5" x14ac:dyDescent="0.25">
      <c r="A568" s="533" t="str">
        <f>A556&amp;B568</f>
        <v>0都道府県税収（二次以降）</v>
      </c>
      <c r="B568" s="425" t="s">
        <v>563</v>
      </c>
      <c r="C568" s="449" t="s">
        <v>33</v>
      </c>
      <c r="D568" s="493">
        <f>D557*地域経済性分析・初期条件!$N$53</f>
        <v>0</v>
      </c>
      <c r="E568" s="493">
        <f>E557*地域経済性分析・初期条件!$N$53</f>
        <v>0</v>
      </c>
      <c r="F568" s="493">
        <f>F557*地域経済性分析・初期条件!$N$53</f>
        <v>0</v>
      </c>
      <c r="G568" s="493">
        <f>G557*地域経済性分析・初期条件!$N$53</f>
        <v>0</v>
      </c>
      <c r="H568" s="493">
        <f>H557*地域経済性分析・初期条件!$N$53</f>
        <v>0</v>
      </c>
      <c r="I568" s="493">
        <f>I557*地域経済性分析・初期条件!$N$53</f>
        <v>0</v>
      </c>
      <c r="J568" s="493">
        <f>J557*地域経済性分析・初期条件!$N$53</f>
        <v>0</v>
      </c>
      <c r="K568" s="493">
        <f>K557*地域経済性分析・初期条件!$N$53</f>
        <v>0</v>
      </c>
      <c r="L568" s="493">
        <f>L557*地域経済性分析・初期条件!$N$53</f>
        <v>0</v>
      </c>
      <c r="M568" s="493">
        <f>M557*地域経済性分析・初期条件!$N$53</f>
        <v>0</v>
      </c>
      <c r="N568" s="493">
        <f>N557*地域経済性分析・初期条件!$N$53</f>
        <v>0</v>
      </c>
      <c r="O568" s="493">
        <f>O557*地域経済性分析・初期条件!$N$53</f>
        <v>0</v>
      </c>
      <c r="P568" s="493">
        <f>P557*地域経済性分析・初期条件!$N$53</f>
        <v>0</v>
      </c>
      <c r="Q568" s="493">
        <f>Q557*地域経済性分析・初期条件!$N$53</f>
        <v>0</v>
      </c>
      <c r="R568" s="493">
        <f>R557*地域経済性分析・初期条件!$N$53</f>
        <v>0</v>
      </c>
      <c r="S568" s="493">
        <f>S557*地域経済性分析・初期条件!$N$53</f>
        <v>0</v>
      </c>
      <c r="T568" s="493">
        <f>T557*地域経済性分析・初期条件!$N$53</f>
        <v>0</v>
      </c>
      <c r="U568" s="493">
        <f>U557*地域経済性分析・初期条件!$N$53</f>
        <v>0</v>
      </c>
      <c r="V568" s="493">
        <f>V557*地域経済性分析・初期条件!$N$53</f>
        <v>0</v>
      </c>
      <c r="W568" s="493">
        <f>W557*地域経済性分析・初期条件!$N$53</f>
        <v>0</v>
      </c>
      <c r="X568" s="493">
        <f>X557*地域経済性分析・初期条件!$N$53</f>
        <v>0</v>
      </c>
      <c r="Y568" s="493">
        <f>Y557*地域経済性分析・初期条件!$N$53</f>
        <v>0</v>
      </c>
      <c r="Z568" s="493">
        <f>Z557*地域経済性分析・初期条件!$N$53</f>
        <v>0</v>
      </c>
      <c r="AA568" s="493">
        <f>AA557*地域経済性分析・初期条件!$N$53</f>
        <v>0</v>
      </c>
      <c r="AB568" s="493">
        <f>AB557*地域経済性分析・初期条件!$N$53</f>
        <v>0</v>
      </c>
      <c r="AC568" s="493">
        <f>AC557*地域経済性分析・初期条件!$N$53</f>
        <v>0</v>
      </c>
      <c r="AD568" s="493">
        <f>AD557*地域経済性分析・初期条件!$N$53</f>
        <v>0</v>
      </c>
      <c r="AE568" s="493">
        <f>AE557*地域経済性分析・初期条件!$N$53</f>
        <v>0</v>
      </c>
      <c r="AF568" s="493">
        <f>AF557*地域経済性分析・初期条件!$N$53</f>
        <v>0</v>
      </c>
      <c r="AG568" s="493">
        <f>AG557*地域経済性分析・初期条件!$N$53</f>
        <v>0</v>
      </c>
      <c r="AH568" s="493">
        <f>AH557*地域経済性分析・初期条件!$N$53</f>
        <v>0</v>
      </c>
      <c r="AI568" s="535">
        <f>SUM(D568:N568)</f>
        <v>0</v>
      </c>
      <c r="AJ568" s="535">
        <f>SUM(D568:X568)</f>
        <v>0</v>
      </c>
      <c r="AK568" s="497">
        <f>SUM(D568:AH568)</f>
        <v>0</v>
      </c>
    </row>
    <row r="569" spans="1:37" ht="11.5" x14ac:dyDescent="0.25">
      <c r="A569" s="533" t="str">
        <f>A556&amp;B569</f>
        <v>0市町村税収（二次以降）</v>
      </c>
      <c r="B569" s="425" t="s">
        <v>564</v>
      </c>
      <c r="C569" s="449" t="s">
        <v>33</v>
      </c>
      <c r="D569" s="493">
        <f>D557*地域経済性分析・初期条件!$O$53</f>
        <v>0</v>
      </c>
      <c r="E569" s="493">
        <f>E557*地域経済性分析・初期条件!$O$53</f>
        <v>0</v>
      </c>
      <c r="F569" s="493">
        <f>F557*地域経済性分析・初期条件!$O$53</f>
        <v>0</v>
      </c>
      <c r="G569" s="493">
        <f>G557*地域経済性分析・初期条件!$O$53</f>
        <v>0</v>
      </c>
      <c r="H569" s="493">
        <f>H557*地域経済性分析・初期条件!$O$53</f>
        <v>0</v>
      </c>
      <c r="I569" s="493">
        <f>I557*地域経済性分析・初期条件!$O$53</f>
        <v>0</v>
      </c>
      <c r="J569" s="493">
        <f>J557*地域経済性分析・初期条件!$O$53</f>
        <v>0</v>
      </c>
      <c r="K569" s="493">
        <f>K557*地域経済性分析・初期条件!$O$53</f>
        <v>0</v>
      </c>
      <c r="L569" s="493">
        <f>L557*地域経済性分析・初期条件!$O$53</f>
        <v>0</v>
      </c>
      <c r="M569" s="493">
        <f>M557*地域経済性分析・初期条件!$O$53</f>
        <v>0</v>
      </c>
      <c r="N569" s="493">
        <f>N557*地域経済性分析・初期条件!$O$53</f>
        <v>0</v>
      </c>
      <c r="O569" s="493">
        <f>O557*地域経済性分析・初期条件!$O$53</f>
        <v>0</v>
      </c>
      <c r="P569" s="493">
        <f>P557*地域経済性分析・初期条件!$O$53</f>
        <v>0</v>
      </c>
      <c r="Q569" s="493">
        <f>Q557*地域経済性分析・初期条件!$O$53</f>
        <v>0</v>
      </c>
      <c r="R569" s="493">
        <f>R557*地域経済性分析・初期条件!$O$53</f>
        <v>0</v>
      </c>
      <c r="S569" s="493">
        <f>S557*地域経済性分析・初期条件!$O$53</f>
        <v>0</v>
      </c>
      <c r="T569" s="493">
        <f>T557*地域経済性分析・初期条件!$O$53</f>
        <v>0</v>
      </c>
      <c r="U569" s="493">
        <f>U557*地域経済性分析・初期条件!$O$53</f>
        <v>0</v>
      </c>
      <c r="V569" s="493">
        <f>V557*地域経済性分析・初期条件!$O$53</f>
        <v>0</v>
      </c>
      <c r="W569" s="493">
        <f>W557*地域経済性分析・初期条件!$O$53</f>
        <v>0</v>
      </c>
      <c r="X569" s="493">
        <f>X557*地域経済性分析・初期条件!$O$53</f>
        <v>0</v>
      </c>
      <c r="Y569" s="493">
        <f>Y557*地域経済性分析・初期条件!$O$53</f>
        <v>0</v>
      </c>
      <c r="Z569" s="493">
        <f>Z557*地域経済性分析・初期条件!$O$53</f>
        <v>0</v>
      </c>
      <c r="AA569" s="493">
        <f>AA557*地域経済性分析・初期条件!$O$53</f>
        <v>0</v>
      </c>
      <c r="AB569" s="493">
        <f>AB557*地域経済性分析・初期条件!$O$53</f>
        <v>0</v>
      </c>
      <c r="AC569" s="493">
        <f>AC557*地域経済性分析・初期条件!$O$53</f>
        <v>0</v>
      </c>
      <c r="AD569" s="493">
        <f>AD557*地域経済性分析・初期条件!$O$53</f>
        <v>0</v>
      </c>
      <c r="AE569" s="493">
        <f>AE557*地域経済性分析・初期条件!$O$53</f>
        <v>0</v>
      </c>
      <c r="AF569" s="493">
        <f>AF557*地域経済性分析・初期条件!$O$53</f>
        <v>0</v>
      </c>
      <c r="AG569" s="493">
        <f>AG557*地域経済性分析・初期条件!$O$53</f>
        <v>0</v>
      </c>
      <c r="AH569" s="493">
        <f>AH557*地域経済性分析・初期条件!$O$53</f>
        <v>0</v>
      </c>
      <c r="AI569" s="535">
        <f>SUM(D569:N569)</f>
        <v>0</v>
      </c>
      <c r="AJ569" s="535">
        <f>SUM(D569:X569)</f>
        <v>0</v>
      </c>
      <c r="AK569" s="497">
        <f>SUM(D569:AH569)</f>
        <v>0</v>
      </c>
    </row>
    <row r="570" spans="1:37" ht="11.5" x14ac:dyDescent="0.25">
      <c r="A570" s="488">
        <f>地域経済性分析・初期条件!$G$54</f>
        <v>0</v>
      </c>
      <c r="C570" s="449"/>
      <c r="D570" s="493"/>
      <c r="E570" s="493"/>
      <c r="F570" s="463"/>
      <c r="G570" s="463"/>
      <c r="H570" s="463"/>
      <c r="I570" s="463"/>
      <c r="J570" s="463"/>
      <c r="K570" s="463"/>
      <c r="L570" s="463"/>
      <c r="M570" s="463"/>
      <c r="N570" s="463"/>
      <c r="O570" s="463"/>
      <c r="P570" s="463"/>
      <c r="Q570" s="463"/>
      <c r="R570" s="463"/>
      <c r="S570" s="463"/>
      <c r="T570" s="463"/>
      <c r="U570" s="463"/>
      <c r="V570" s="463"/>
      <c r="W570" s="463"/>
      <c r="X570" s="463"/>
      <c r="Y570" s="463"/>
      <c r="Z570" s="463"/>
      <c r="AA570" s="463"/>
      <c r="AB570" s="463"/>
      <c r="AC570" s="463"/>
      <c r="AD570" s="463"/>
      <c r="AE570" s="463"/>
      <c r="AF570" s="463"/>
      <c r="AG570" s="463"/>
      <c r="AH570" s="463"/>
      <c r="AI570" s="535"/>
      <c r="AJ570" s="535"/>
      <c r="AK570" s="497"/>
    </row>
    <row r="571" spans="1:37" ht="11.5" x14ac:dyDescent="0.25">
      <c r="A571" s="533" t="str">
        <f>A570&amp;B571</f>
        <v>0売上（税別）</v>
      </c>
      <c r="B571" s="425" t="s">
        <v>1166</v>
      </c>
      <c r="C571" s="448" t="s">
        <v>33</v>
      </c>
      <c r="D571" s="493">
        <f>D555*地域経済性分析・初期条件!$F$54</f>
        <v>0</v>
      </c>
      <c r="E571" s="493">
        <f>E555*地域経済性分析・初期条件!$F$54</f>
        <v>0</v>
      </c>
      <c r="F571" s="493">
        <f>F555*地域経済性分析・初期条件!$F$54</f>
        <v>0</v>
      </c>
      <c r="G571" s="493">
        <f>G555*地域経済性分析・初期条件!$F$54</f>
        <v>0</v>
      </c>
      <c r="H571" s="493">
        <f>H555*地域経済性分析・初期条件!$F$54</f>
        <v>0</v>
      </c>
      <c r="I571" s="493">
        <f>I555*地域経済性分析・初期条件!$F$54</f>
        <v>0</v>
      </c>
      <c r="J571" s="493">
        <f>J555*地域経済性分析・初期条件!$F$54</f>
        <v>0</v>
      </c>
      <c r="K571" s="493">
        <f>K555*地域経済性分析・初期条件!$F$54</f>
        <v>0</v>
      </c>
      <c r="L571" s="493">
        <f>L555*地域経済性分析・初期条件!$F$54</f>
        <v>0</v>
      </c>
      <c r="M571" s="493">
        <f>M555*地域経済性分析・初期条件!$F$54</f>
        <v>0</v>
      </c>
      <c r="N571" s="493">
        <f>N555*地域経済性分析・初期条件!$F$54</f>
        <v>0</v>
      </c>
      <c r="O571" s="493">
        <f>O555*地域経済性分析・初期条件!$F$54</f>
        <v>0</v>
      </c>
      <c r="P571" s="493">
        <f>P555*地域経済性分析・初期条件!$F$54</f>
        <v>0</v>
      </c>
      <c r="Q571" s="493">
        <f>Q555*地域経済性分析・初期条件!$F$54</f>
        <v>0</v>
      </c>
      <c r="R571" s="493">
        <f>R555*地域経済性分析・初期条件!$F$54</f>
        <v>0</v>
      </c>
      <c r="S571" s="493">
        <f>S555*地域経済性分析・初期条件!$F$54</f>
        <v>0</v>
      </c>
      <c r="T571" s="493">
        <f>T555*地域経済性分析・初期条件!$F$54</f>
        <v>0</v>
      </c>
      <c r="U571" s="493">
        <f>U555*地域経済性分析・初期条件!$F$54</f>
        <v>0</v>
      </c>
      <c r="V571" s="493">
        <f>V555*地域経済性分析・初期条件!$F$54</f>
        <v>0</v>
      </c>
      <c r="W571" s="493">
        <f>W555*地域経済性分析・初期条件!$F$54</f>
        <v>0</v>
      </c>
      <c r="X571" s="493">
        <f>X555*地域経済性分析・初期条件!$F$54</f>
        <v>0</v>
      </c>
      <c r="Y571" s="493">
        <f>Y555*地域経済性分析・初期条件!$F$54</f>
        <v>0</v>
      </c>
      <c r="Z571" s="493">
        <f>Z555*地域経済性分析・初期条件!$F$54</f>
        <v>0</v>
      </c>
      <c r="AA571" s="493">
        <f>AA555*地域経済性分析・初期条件!$F$54</f>
        <v>0</v>
      </c>
      <c r="AB571" s="493">
        <f>AB555*地域経済性分析・初期条件!$F$54</f>
        <v>0</v>
      </c>
      <c r="AC571" s="493">
        <f>AC555*地域経済性分析・初期条件!$F$54</f>
        <v>0</v>
      </c>
      <c r="AD571" s="493">
        <f>AD555*地域経済性分析・初期条件!$F$54</f>
        <v>0</v>
      </c>
      <c r="AE571" s="493">
        <f>AE555*地域経済性分析・初期条件!$F$54</f>
        <v>0</v>
      </c>
      <c r="AF571" s="493">
        <f>AF555*地域経済性分析・初期条件!$F$54</f>
        <v>0</v>
      </c>
      <c r="AG571" s="493">
        <f>AG555*地域経済性分析・初期条件!$F$54</f>
        <v>0</v>
      </c>
      <c r="AH571" s="493">
        <f>AH555*地域経済性分析・初期条件!$F$54</f>
        <v>0</v>
      </c>
      <c r="AI571" s="535">
        <f t="shared" ref="AI571" si="679">SUM(D571:N571)</f>
        <v>0</v>
      </c>
      <c r="AJ571" s="535">
        <f>SUM(D571:X571)</f>
        <v>0</v>
      </c>
      <c r="AK571" s="497">
        <f>SUM(D571:AH571)</f>
        <v>0</v>
      </c>
    </row>
    <row r="572" spans="1:37" ht="11.5" x14ac:dyDescent="0.25">
      <c r="A572" s="533" t="str">
        <f>A570&amp;B572</f>
        <v>0消費税（都道府県）</v>
      </c>
      <c r="B572" s="425" t="s">
        <v>270</v>
      </c>
      <c r="C572" s="448" t="s">
        <v>33</v>
      </c>
      <c r="D572" s="493">
        <f>D571*波及効果シート!$D$72</f>
        <v>0</v>
      </c>
      <c r="E572" s="493">
        <f>E571*波及効果シート!$D$72</f>
        <v>0</v>
      </c>
      <c r="F572" s="493">
        <f>F571*波及効果シート!$D$72</f>
        <v>0</v>
      </c>
      <c r="G572" s="493">
        <f>G571*波及効果シート!$D$72</f>
        <v>0</v>
      </c>
      <c r="H572" s="493">
        <f>H571*波及効果シート!$D$72</f>
        <v>0</v>
      </c>
      <c r="I572" s="493">
        <f>I571*波及効果シート!$D$72</f>
        <v>0</v>
      </c>
      <c r="J572" s="493">
        <f>J571*波及効果シート!$D$72</f>
        <v>0</v>
      </c>
      <c r="K572" s="493">
        <f>K571*波及効果シート!$D$72</f>
        <v>0</v>
      </c>
      <c r="L572" s="493">
        <f>L571*波及効果シート!$D$72</f>
        <v>0</v>
      </c>
      <c r="M572" s="493">
        <f>M571*波及効果シート!$D$72</f>
        <v>0</v>
      </c>
      <c r="N572" s="493">
        <f>N571*波及効果シート!$D$72</f>
        <v>0</v>
      </c>
      <c r="O572" s="493">
        <f>O571*波及効果シート!$D$72</f>
        <v>0</v>
      </c>
      <c r="P572" s="493">
        <f>P571*波及効果シート!$D$72</f>
        <v>0</v>
      </c>
      <c r="Q572" s="493">
        <f>Q571*波及効果シート!$D$72</f>
        <v>0</v>
      </c>
      <c r="R572" s="493">
        <f>R571*波及効果シート!$D$72</f>
        <v>0</v>
      </c>
      <c r="S572" s="493">
        <f>S571*波及効果シート!$D$72</f>
        <v>0</v>
      </c>
      <c r="T572" s="493">
        <f>T571*波及効果シート!$D$72</f>
        <v>0</v>
      </c>
      <c r="U572" s="493">
        <f>U571*波及効果シート!$D$72</f>
        <v>0</v>
      </c>
      <c r="V572" s="493">
        <f>V571*波及効果シート!$D$72</f>
        <v>0</v>
      </c>
      <c r="W572" s="493">
        <f>W571*波及効果シート!$D$72</f>
        <v>0</v>
      </c>
      <c r="X572" s="493">
        <f>X571*波及効果シート!$D$72</f>
        <v>0</v>
      </c>
      <c r="Y572" s="493">
        <f>Y571*波及効果シート!$D$72</f>
        <v>0</v>
      </c>
      <c r="Z572" s="493">
        <f>Z571*波及効果シート!$D$72</f>
        <v>0</v>
      </c>
      <c r="AA572" s="493">
        <f>AA571*波及効果シート!$D$72</f>
        <v>0</v>
      </c>
      <c r="AB572" s="493">
        <f>AB571*波及効果シート!$D$72</f>
        <v>0</v>
      </c>
      <c r="AC572" s="493">
        <f>AC571*波及効果シート!$D$72</f>
        <v>0</v>
      </c>
      <c r="AD572" s="493">
        <f>AD571*波及効果シート!$D$72</f>
        <v>0</v>
      </c>
      <c r="AE572" s="493">
        <f>AE571*波及効果シート!$D$72</f>
        <v>0</v>
      </c>
      <c r="AF572" s="493">
        <f>AF571*波及効果シート!$D$72</f>
        <v>0</v>
      </c>
      <c r="AG572" s="493">
        <f>AG571*波及効果シート!$D$72</f>
        <v>0</v>
      </c>
      <c r="AH572" s="493">
        <f>AH571*波及効果シート!$D$72</f>
        <v>0</v>
      </c>
      <c r="AI572" s="535">
        <f t="shared" ref="AI572:AI573" si="680">SUM(D572:N572)</f>
        <v>0</v>
      </c>
      <c r="AJ572" s="535">
        <f t="shared" ref="AJ572:AJ573" si="681">SUM(D572:X572)</f>
        <v>0</v>
      </c>
      <c r="AK572" s="497">
        <f t="shared" ref="AK572:AK573" si="682">SUM(D572:AH572)</f>
        <v>0</v>
      </c>
    </row>
    <row r="573" spans="1:37" ht="11.5" x14ac:dyDescent="0.25">
      <c r="A573" s="533" t="str">
        <f>A570&amp;B573</f>
        <v>0消費税（市町村）</v>
      </c>
      <c r="B573" s="425" t="s">
        <v>1156</v>
      </c>
      <c r="C573" s="449" t="s">
        <v>33</v>
      </c>
      <c r="D573" s="493">
        <f>D571*波及効果シート!$D$74</f>
        <v>0</v>
      </c>
      <c r="E573" s="493">
        <f>E571*波及効果シート!$D$74</f>
        <v>0</v>
      </c>
      <c r="F573" s="493">
        <f>F571*波及効果シート!$D$74</f>
        <v>0</v>
      </c>
      <c r="G573" s="493">
        <f>G571*波及効果シート!$D$74</f>
        <v>0</v>
      </c>
      <c r="H573" s="493">
        <f>H571*波及効果シート!$D$74</f>
        <v>0</v>
      </c>
      <c r="I573" s="493">
        <f>I571*波及効果シート!$D$74</f>
        <v>0</v>
      </c>
      <c r="J573" s="493">
        <f>J571*波及効果シート!$D$74</f>
        <v>0</v>
      </c>
      <c r="K573" s="493">
        <f>K571*波及効果シート!$D$74</f>
        <v>0</v>
      </c>
      <c r="L573" s="493">
        <f>L571*波及効果シート!$D$74</f>
        <v>0</v>
      </c>
      <c r="M573" s="493">
        <f>M571*波及効果シート!$D$74</f>
        <v>0</v>
      </c>
      <c r="N573" s="493">
        <f>N571*波及効果シート!$D$74</f>
        <v>0</v>
      </c>
      <c r="O573" s="493">
        <f>O571*波及効果シート!$D$74</f>
        <v>0</v>
      </c>
      <c r="P573" s="493">
        <f>P571*波及効果シート!$D$74</f>
        <v>0</v>
      </c>
      <c r="Q573" s="493">
        <f>Q571*波及効果シート!$D$74</f>
        <v>0</v>
      </c>
      <c r="R573" s="493">
        <f>R571*波及効果シート!$D$74</f>
        <v>0</v>
      </c>
      <c r="S573" s="493">
        <f>S571*波及効果シート!$D$74</f>
        <v>0</v>
      </c>
      <c r="T573" s="493">
        <f>T571*波及効果シート!$D$74</f>
        <v>0</v>
      </c>
      <c r="U573" s="493">
        <f>U571*波及効果シート!$D$74</f>
        <v>0</v>
      </c>
      <c r="V573" s="493">
        <f>V571*波及効果シート!$D$74</f>
        <v>0</v>
      </c>
      <c r="W573" s="493">
        <f>W571*波及効果シート!$D$74</f>
        <v>0</v>
      </c>
      <c r="X573" s="493">
        <f>X571*波及効果シート!$D$74</f>
        <v>0</v>
      </c>
      <c r="Y573" s="493">
        <f>Y571*波及効果シート!$D$74</f>
        <v>0</v>
      </c>
      <c r="Z573" s="493">
        <f>Z571*波及効果シート!$D$74</f>
        <v>0</v>
      </c>
      <c r="AA573" s="493">
        <f>AA571*波及効果シート!$D$74</f>
        <v>0</v>
      </c>
      <c r="AB573" s="493">
        <f>AB571*波及効果シート!$D$74</f>
        <v>0</v>
      </c>
      <c r="AC573" s="493">
        <f>AC571*波及効果シート!$D$74</f>
        <v>0</v>
      </c>
      <c r="AD573" s="493">
        <f>AD571*波及効果シート!$D$74</f>
        <v>0</v>
      </c>
      <c r="AE573" s="493">
        <f>AE571*波及効果シート!$D$74</f>
        <v>0</v>
      </c>
      <c r="AF573" s="493">
        <f>AF571*波及効果シート!$D$74</f>
        <v>0</v>
      </c>
      <c r="AG573" s="493">
        <f>AG571*波及効果シート!$D$74</f>
        <v>0</v>
      </c>
      <c r="AH573" s="493">
        <f>AH571*波及効果シート!$D$74</f>
        <v>0</v>
      </c>
      <c r="AI573" s="535">
        <f t="shared" si="680"/>
        <v>0</v>
      </c>
      <c r="AJ573" s="535">
        <f t="shared" si="681"/>
        <v>0</v>
      </c>
      <c r="AK573" s="497">
        <f t="shared" si="682"/>
        <v>0</v>
      </c>
    </row>
    <row r="574" spans="1:37" ht="11.5" x14ac:dyDescent="0.25">
      <c r="A574" s="533" t="str">
        <f>A570&amp;B574</f>
        <v>0所得税（国税）</v>
      </c>
      <c r="B574" s="425" t="s">
        <v>577</v>
      </c>
      <c r="C574" s="449" t="s">
        <v>33</v>
      </c>
      <c r="D574" s="493">
        <f>D571*地域経済性分析・初期条件!$P$54</f>
        <v>0</v>
      </c>
      <c r="E574" s="493">
        <f>E571*地域経済性分析・初期条件!$P$54</f>
        <v>0</v>
      </c>
      <c r="F574" s="493">
        <f>F571*地域経済性分析・初期条件!$P$54</f>
        <v>0</v>
      </c>
      <c r="G574" s="493">
        <f>G571*地域経済性分析・初期条件!$P$54</f>
        <v>0</v>
      </c>
      <c r="H574" s="493">
        <f>H571*地域経済性分析・初期条件!$P$54</f>
        <v>0</v>
      </c>
      <c r="I574" s="493">
        <f>I571*地域経済性分析・初期条件!$P$54</f>
        <v>0</v>
      </c>
      <c r="J574" s="493">
        <f>J571*地域経済性分析・初期条件!$P$54</f>
        <v>0</v>
      </c>
      <c r="K574" s="493">
        <f>K571*地域経済性分析・初期条件!$P$54</f>
        <v>0</v>
      </c>
      <c r="L574" s="493">
        <f>L571*地域経済性分析・初期条件!$P$54</f>
        <v>0</v>
      </c>
      <c r="M574" s="493">
        <f>M571*地域経済性分析・初期条件!$P$54</f>
        <v>0</v>
      </c>
      <c r="N574" s="493">
        <f>N571*地域経済性分析・初期条件!$P$54</f>
        <v>0</v>
      </c>
      <c r="O574" s="493">
        <f>O571*地域経済性分析・初期条件!$P$54</f>
        <v>0</v>
      </c>
      <c r="P574" s="493">
        <f>P571*地域経済性分析・初期条件!$P$54</f>
        <v>0</v>
      </c>
      <c r="Q574" s="493">
        <f>Q571*地域経済性分析・初期条件!$P$54</f>
        <v>0</v>
      </c>
      <c r="R574" s="493">
        <f>R571*地域経済性分析・初期条件!$P$54</f>
        <v>0</v>
      </c>
      <c r="S574" s="493">
        <f>S571*地域経済性分析・初期条件!$P$54</f>
        <v>0</v>
      </c>
      <c r="T574" s="493">
        <f>T571*地域経済性分析・初期条件!$P$54</f>
        <v>0</v>
      </c>
      <c r="U574" s="493">
        <f>U571*地域経済性分析・初期条件!$P$54</f>
        <v>0</v>
      </c>
      <c r="V574" s="493">
        <f>V571*地域経済性分析・初期条件!$P$54</f>
        <v>0</v>
      </c>
      <c r="W574" s="493">
        <f>W571*地域経済性分析・初期条件!$P$54</f>
        <v>0</v>
      </c>
      <c r="X574" s="493">
        <f>X571*地域経済性分析・初期条件!$P$54</f>
        <v>0</v>
      </c>
      <c r="Y574" s="493">
        <f>Y571*地域経済性分析・初期条件!$P$54</f>
        <v>0</v>
      </c>
      <c r="Z574" s="493">
        <f>Z571*地域経済性分析・初期条件!$P$54</f>
        <v>0</v>
      </c>
      <c r="AA574" s="493">
        <f>AA571*地域経済性分析・初期条件!$P$54</f>
        <v>0</v>
      </c>
      <c r="AB574" s="493">
        <f>AB571*地域経済性分析・初期条件!$P$54</f>
        <v>0</v>
      </c>
      <c r="AC574" s="493">
        <f>AC571*地域経済性分析・初期条件!$P$54</f>
        <v>0</v>
      </c>
      <c r="AD574" s="493">
        <f>AD571*地域経済性分析・初期条件!$P$54</f>
        <v>0</v>
      </c>
      <c r="AE574" s="493">
        <f>AE571*地域経済性分析・初期条件!$P$54</f>
        <v>0</v>
      </c>
      <c r="AF574" s="493">
        <f>AF571*地域経済性分析・初期条件!$P$54</f>
        <v>0</v>
      </c>
      <c r="AG574" s="493">
        <f>AG571*地域経済性分析・初期条件!$P$54</f>
        <v>0</v>
      </c>
      <c r="AH574" s="493">
        <f>AH571*地域経済性分析・初期条件!$P$54</f>
        <v>0</v>
      </c>
      <c r="AI574" s="535">
        <f t="shared" ref="AI574:AI579" si="683">SUM(D574:N574)</f>
        <v>0</v>
      </c>
      <c r="AJ574" s="535">
        <f>SUM(D574:X574)</f>
        <v>0</v>
      </c>
      <c r="AK574" s="497">
        <f>SUM(D574:AH574)</f>
        <v>0</v>
      </c>
    </row>
    <row r="575" spans="1:37" ht="11.5" x14ac:dyDescent="0.25">
      <c r="A575" s="533" t="str">
        <f>A570&amp;B575</f>
        <v>0法人税（国税）</v>
      </c>
      <c r="B575" s="425" t="s">
        <v>576</v>
      </c>
      <c r="C575" s="449" t="s">
        <v>33</v>
      </c>
      <c r="D575" s="493">
        <f>D571*地域経済性分析・初期条件!$Q$54</f>
        <v>0</v>
      </c>
      <c r="E575" s="493">
        <f>E571*地域経済性分析・初期条件!$Q$54</f>
        <v>0</v>
      </c>
      <c r="F575" s="493">
        <f>F571*地域経済性分析・初期条件!$Q$54</f>
        <v>0</v>
      </c>
      <c r="G575" s="493">
        <f>G571*地域経済性分析・初期条件!$Q$54</f>
        <v>0</v>
      </c>
      <c r="H575" s="493">
        <f>H571*地域経済性分析・初期条件!$Q$54</f>
        <v>0</v>
      </c>
      <c r="I575" s="493">
        <f>I571*地域経済性分析・初期条件!$Q$54</f>
        <v>0</v>
      </c>
      <c r="J575" s="493">
        <f>J571*地域経済性分析・初期条件!$Q$54</f>
        <v>0</v>
      </c>
      <c r="K575" s="493">
        <f>K571*地域経済性分析・初期条件!$Q$54</f>
        <v>0</v>
      </c>
      <c r="L575" s="493">
        <f>L571*地域経済性分析・初期条件!$Q$54</f>
        <v>0</v>
      </c>
      <c r="M575" s="493">
        <f>M571*地域経済性分析・初期条件!$Q$54</f>
        <v>0</v>
      </c>
      <c r="N575" s="493">
        <f>N571*地域経済性分析・初期条件!$Q$54</f>
        <v>0</v>
      </c>
      <c r="O575" s="493">
        <f>O571*地域経済性分析・初期条件!$Q$54</f>
        <v>0</v>
      </c>
      <c r="P575" s="493">
        <f>P571*地域経済性分析・初期条件!$Q$54</f>
        <v>0</v>
      </c>
      <c r="Q575" s="493">
        <f>Q571*地域経済性分析・初期条件!$Q$54</f>
        <v>0</v>
      </c>
      <c r="R575" s="493">
        <f>R571*地域経済性分析・初期条件!$Q$54</f>
        <v>0</v>
      </c>
      <c r="S575" s="493">
        <f>S571*地域経済性分析・初期条件!$Q$54</f>
        <v>0</v>
      </c>
      <c r="T575" s="493">
        <f>T571*地域経済性分析・初期条件!$Q$54</f>
        <v>0</v>
      </c>
      <c r="U575" s="493">
        <f>U571*地域経済性分析・初期条件!$Q$54</f>
        <v>0</v>
      </c>
      <c r="V575" s="493">
        <f>V571*地域経済性分析・初期条件!$Q$54</f>
        <v>0</v>
      </c>
      <c r="W575" s="493">
        <f>W571*地域経済性分析・初期条件!$Q$54</f>
        <v>0</v>
      </c>
      <c r="X575" s="493">
        <f>X571*地域経済性分析・初期条件!$Q$54</f>
        <v>0</v>
      </c>
      <c r="Y575" s="493">
        <f>Y571*地域経済性分析・初期条件!$Q$54</f>
        <v>0</v>
      </c>
      <c r="Z575" s="493">
        <f>Z571*地域経済性分析・初期条件!$Q$54</f>
        <v>0</v>
      </c>
      <c r="AA575" s="493">
        <f>AA571*地域経済性分析・初期条件!$Q$54</f>
        <v>0</v>
      </c>
      <c r="AB575" s="493">
        <f>AB571*地域経済性分析・初期条件!$Q$54</f>
        <v>0</v>
      </c>
      <c r="AC575" s="493">
        <f>AC571*地域経済性分析・初期条件!$Q$54</f>
        <v>0</v>
      </c>
      <c r="AD575" s="493">
        <f>AD571*地域経済性分析・初期条件!$Q$54</f>
        <v>0</v>
      </c>
      <c r="AE575" s="493">
        <f>AE571*地域経済性分析・初期条件!$Q$54</f>
        <v>0</v>
      </c>
      <c r="AF575" s="493">
        <f>AF571*地域経済性分析・初期条件!$Q$54</f>
        <v>0</v>
      </c>
      <c r="AG575" s="493">
        <f>AG571*地域経済性分析・初期条件!$Q$54</f>
        <v>0</v>
      </c>
      <c r="AH575" s="493">
        <f>AH571*地域経済性分析・初期条件!$Q$54</f>
        <v>0</v>
      </c>
      <c r="AI575" s="535">
        <f t="shared" si="683"/>
        <v>0</v>
      </c>
      <c r="AJ575" s="535">
        <f>SUM(D575:X575)</f>
        <v>0</v>
      </c>
      <c r="AK575" s="497">
        <f>SUM(D575:AH575)</f>
        <v>0</v>
      </c>
    </row>
    <row r="576" spans="1:37" ht="11.5" x14ac:dyDescent="0.25">
      <c r="A576" s="533" t="str">
        <f>A570&amp;B576</f>
        <v>0従業員の可処分所得（一次）</v>
      </c>
      <c r="B576" s="425" t="s">
        <v>556</v>
      </c>
      <c r="C576" s="448" t="s">
        <v>33</v>
      </c>
      <c r="D576" s="493">
        <f>D571*地域経済性分析・初期条件!$H$54</f>
        <v>0</v>
      </c>
      <c r="E576" s="493">
        <f>E571*地域経済性分析・初期条件!$H$54</f>
        <v>0</v>
      </c>
      <c r="F576" s="493">
        <f>F571*地域経済性分析・初期条件!$H$54</f>
        <v>0</v>
      </c>
      <c r="G576" s="493">
        <f>G571*地域経済性分析・初期条件!$H$54</f>
        <v>0</v>
      </c>
      <c r="H576" s="493">
        <f>H571*地域経済性分析・初期条件!$H$54</f>
        <v>0</v>
      </c>
      <c r="I576" s="493">
        <f>I571*地域経済性分析・初期条件!$H$54</f>
        <v>0</v>
      </c>
      <c r="J576" s="493">
        <f>J571*地域経済性分析・初期条件!$H$54</f>
        <v>0</v>
      </c>
      <c r="K576" s="493">
        <f>K571*地域経済性分析・初期条件!$H$54</f>
        <v>0</v>
      </c>
      <c r="L576" s="493">
        <f>L571*地域経済性分析・初期条件!$H$54</f>
        <v>0</v>
      </c>
      <c r="M576" s="493">
        <f>M571*地域経済性分析・初期条件!$H$54</f>
        <v>0</v>
      </c>
      <c r="N576" s="493">
        <f>N571*地域経済性分析・初期条件!$H$54</f>
        <v>0</v>
      </c>
      <c r="O576" s="493">
        <f>O571*地域経済性分析・初期条件!$H$54</f>
        <v>0</v>
      </c>
      <c r="P576" s="493">
        <f>P571*地域経済性分析・初期条件!$H$54</f>
        <v>0</v>
      </c>
      <c r="Q576" s="493">
        <f>Q571*地域経済性分析・初期条件!$H$54</f>
        <v>0</v>
      </c>
      <c r="R576" s="493">
        <f>R571*地域経済性分析・初期条件!$H$54</f>
        <v>0</v>
      </c>
      <c r="S576" s="493">
        <f>S571*地域経済性分析・初期条件!$H$54</f>
        <v>0</v>
      </c>
      <c r="T576" s="493">
        <f>T571*地域経済性分析・初期条件!$H$54</f>
        <v>0</v>
      </c>
      <c r="U576" s="493">
        <f>U571*地域経済性分析・初期条件!$H$54</f>
        <v>0</v>
      </c>
      <c r="V576" s="493">
        <f>V571*地域経済性分析・初期条件!$H$54</f>
        <v>0</v>
      </c>
      <c r="W576" s="493">
        <f>W571*地域経済性分析・初期条件!$H$54</f>
        <v>0</v>
      </c>
      <c r="X576" s="493">
        <f>X571*地域経済性分析・初期条件!$H$54</f>
        <v>0</v>
      </c>
      <c r="Y576" s="493">
        <f>Y571*地域経済性分析・初期条件!$H$54</f>
        <v>0</v>
      </c>
      <c r="Z576" s="493">
        <f>Z571*地域経済性分析・初期条件!$H$54</f>
        <v>0</v>
      </c>
      <c r="AA576" s="493">
        <f>AA571*地域経済性分析・初期条件!$H$54</f>
        <v>0</v>
      </c>
      <c r="AB576" s="493">
        <f>AB571*地域経済性分析・初期条件!$H$54</f>
        <v>0</v>
      </c>
      <c r="AC576" s="493">
        <f>AC571*地域経済性分析・初期条件!$H$54</f>
        <v>0</v>
      </c>
      <c r="AD576" s="493">
        <f>AD571*地域経済性分析・初期条件!$H$54</f>
        <v>0</v>
      </c>
      <c r="AE576" s="493">
        <f>AE571*地域経済性分析・初期条件!$H$54</f>
        <v>0</v>
      </c>
      <c r="AF576" s="493">
        <f>AF571*地域経済性分析・初期条件!$H$54</f>
        <v>0</v>
      </c>
      <c r="AG576" s="493">
        <f>AG571*地域経済性分析・初期条件!$H$54</f>
        <v>0</v>
      </c>
      <c r="AH576" s="493">
        <f>AH571*地域経済性分析・初期条件!$H$54</f>
        <v>0</v>
      </c>
      <c r="AI576" s="535">
        <f t="shared" si="683"/>
        <v>0</v>
      </c>
      <c r="AJ576" s="535">
        <f t="shared" ref="AJ576:AJ583" si="684">SUM(D576:X576)</f>
        <v>0</v>
      </c>
      <c r="AK576" s="497">
        <f t="shared" ref="AK576:AK583" si="685">SUM(D576:AH576)</f>
        <v>0</v>
      </c>
    </row>
    <row r="577" spans="1:37" ht="11.5" x14ac:dyDescent="0.25">
      <c r="A577" s="533" t="str">
        <f>A570&amp;B577</f>
        <v>0企業の税引後利益（一次）</v>
      </c>
      <c r="B577" s="425" t="s">
        <v>557</v>
      </c>
      <c r="C577" s="448" t="s">
        <v>33</v>
      </c>
      <c r="D577" s="493">
        <f>D571*地域経済性分析・初期条件!$I$54</f>
        <v>0</v>
      </c>
      <c r="E577" s="493">
        <f>E571*地域経済性分析・初期条件!$I$54</f>
        <v>0</v>
      </c>
      <c r="F577" s="493">
        <f>F571*地域経済性分析・初期条件!$I$54</f>
        <v>0</v>
      </c>
      <c r="G577" s="493">
        <f>G571*地域経済性分析・初期条件!$I$54</f>
        <v>0</v>
      </c>
      <c r="H577" s="493">
        <f>H571*地域経済性分析・初期条件!$I$54</f>
        <v>0</v>
      </c>
      <c r="I577" s="493">
        <f>I571*地域経済性分析・初期条件!$I$54</f>
        <v>0</v>
      </c>
      <c r="J577" s="493">
        <f>J571*地域経済性分析・初期条件!$I$54</f>
        <v>0</v>
      </c>
      <c r="K577" s="493">
        <f>K571*地域経済性分析・初期条件!$I$54</f>
        <v>0</v>
      </c>
      <c r="L577" s="493">
        <f>L571*地域経済性分析・初期条件!$I$54</f>
        <v>0</v>
      </c>
      <c r="M577" s="493">
        <f>M571*地域経済性分析・初期条件!$I$54</f>
        <v>0</v>
      </c>
      <c r="N577" s="493">
        <f>N571*地域経済性分析・初期条件!$I$54</f>
        <v>0</v>
      </c>
      <c r="O577" s="493">
        <f>O571*地域経済性分析・初期条件!$I$54</f>
        <v>0</v>
      </c>
      <c r="P577" s="493">
        <f>P571*地域経済性分析・初期条件!$I$54</f>
        <v>0</v>
      </c>
      <c r="Q577" s="493">
        <f>Q571*地域経済性分析・初期条件!$I$54</f>
        <v>0</v>
      </c>
      <c r="R577" s="493">
        <f>R571*地域経済性分析・初期条件!$I$54</f>
        <v>0</v>
      </c>
      <c r="S577" s="493">
        <f>S571*地域経済性分析・初期条件!$I$54</f>
        <v>0</v>
      </c>
      <c r="T577" s="493">
        <f>T571*地域経済性分析・初期条件!$I$54</f>
        <v>0</v>
      </c>
      <c r="U577" s="493">
        <f>U571*地域経済性分析・初期条件!$I$54</f>
        <v>0</v>
      </c>
      <c r="V577" s="493">
        <f>V571*地域経済性分析・初期条件!$I$54</f>
        <v>0</v>
      </c>
      <c r="W577" s="493">
        <f>W571*地域経済性分析・初期条件!$I$54</f>
        <v>0</v>
      </c>
      <c r="X577" s="493">
        <f>X571*地域経済性分析・初期条件!$I$54</f>
        <v>0</v>
      </c>
      <c r="Y577" s="493">
        <f>Y571*地域経済性分析・初期条件!$I$54</f>
        <v>0</v>
      </c>
      <c r="Z577" s="493">
        <f>Z571*地域経済性分析・初期条件!$I$54</f>
        <v>0</v>
      </c>
      <c r="AA577" s="493">
        <f>AA571*地域経済性分析・初期条件!$I$54</f>
        <v>0</v>
      </c>
      <c r="AB577" s="493">
        <f>AB571*地域経済性分析・初期条件!$I$54</f>
        <v>0</v>
      </c>
      <c r="AC577" s="493">
        <f>AC571*地域経済性分析・初期条件!$I$54</f>
        <v>0</v>
      </c>
      <c r="AD577" s="493">
        <f>AD571*地域経済性分析・初期条件!$I$54</f>
        <v>0</v>
      </c>
      <c r="AE577" s="493">
        <f>AE571*地域経済性分析・初期条件!$I$54</f>
        <v>0</v>
      </c>
      <c r="AF577" s="493">
        <f>AF571*地域経済性分析・初期条件!$I$54</f>
        <v>0</v>
      </c>
      <c r="AG577" s="493">
        <f>AG571*地域経済性分析・初期条件!$I$54</f>
        <v>0</v>
      </c>
      <c r="AH577" s="493">
        <f>AH571*地域経済性分析・初期条件!$I$54</f>
        <v>0</v>
      </c>
      <c r="AI577" s="535">
        <f t="shared" si="683"/>
        <v>0</v>
      </c>
      <c r="AJ577" s="535">
        <f t="shared" si="684"/>
        <v>0</v>
      </c>
      <c r="AK577" s="497">
        <f t="shared" si="685"/>
        <v>0</v>
      </c>
    </row>
    <row r="578" spans="1:37" ht="11.5" x14ac:dyDescent="0.25">
      <c r="A578" s="533" t="str">
        <f>A570&amp;B578</f>
        <v>0都道府県税収（一次）</v>
      </c>
      <c r="B578" s="425" t="s">
        <v>558</v>
      </c>
      <c r="C578" s="448" t="s">
        <v>33</v>
      </c>
      <c r="D578" s="493">
        <f>D571*地域経済性分析・初期条件!$J$54</f>
        <v>0</v>
      </c>
      <c r="E578" s="493">
        <f>E571*地域経済性分析・初期条件!$J$54</f>
        <v>0</v>
      </c>
      <c r="F578" s="493">
        <f>F571*地域経済性分析・初期条件!$J$54</f>
        <v>0</v>
      </c>
      <c r="G578" s="493">
        <f>G571*地域経済性分析・初期条件!$J$54</f>
        <v>0</v>
      </c>
      <c r="H578" s="493">
        <f>H571*地域経済性分析・初期条件!$J$54</f>
        <v>0</v>
      </c>
      <c r="I578" s="493">
        <f>I571*地域経済性分析・初期条件!$J$54</f>
        <v>0</v>
      </c>
      <c r="J578" s="493">
        <f>J571*地域経済性分析・初期条件!$J$54</f>
        <v>0</v>
      </c>
      <c r="K578" s="493">
        <f>K571*地域経済性分析・初期条件!$J$54</f>
        <v>0</v>
      </c>
      <c r="L578" s="493">
        <f>L571*地域経済性分析・初期条件!$J$54</f>
        <v>0</v>
      </c>
      <c r="M578" s="493">
        <f>M571*地域経済性分析・初期条件!$J$54</f>
        <v>0</v>
      </c>
      <c r="N578" s="493">
        <f>N571*地域経済性分析・初期条件!$J$54</f>
        <v>0</v>
      </c>
      <c r="O578" s="493">
        <f>O571*地域経済性分析・初期条件!$J$54</f>
        <v>0</v>
      </c>
      <c r="P578" s="493">
        <f>P571*地域経済性分析・初期条件!$J$54</f>
        <v>0</v>
      </c>
      <c r="Q578" s="493">
        <f>Q571*地域経済性分析・初期条件!$J$54</f>
        <v>0</v>
      </c>
      <c r="R578" s="493">
        <f>R571*地域経済性分析・初期条件!$J$54</f>
        <v>0</v>
      </c>
      <c r="S578" s="493">
        <f>S571*地域経済性分析・初期条件!$J$54</f>
        <v>0</v>
      </c>
      <c r="T578" s="493">
        <f>T571*地域経済性分析・初期条件!$J$54</f>
        <v>0</v>
      </c>
      <c r="U578" s="493">
        <f>U571*地域経済性分析・初期条件!$J$54</f>
        <v>0</v>
      </c>
      <c r="V578" s="493">
        <f>V571*地域経済性分析・初期条件!$J$54</f>
        <v>0</v>
      </c>
      <c r="W578" s="493">
        <f>W571*地域経済性分析・初期条件!$J$54</f>
        <v>0</v>
      </c>
      <c r="X578" s="493">
        <f>X571*地域経済性分析・初期条件!$J$54</f>
        <v>0</v>
      </c>
      <c r="Y578" s="493">
        <f>Y571*地域経済性分析・初期条件!$J$54</f>
        <v>0</v>
      </c>
      <c r="Z578" s="493">
        <f>Z571*地域経済性分析・初期条件!$J$54</f>
        <v>0</v>
      </c>
      <c r="AA578" s="493">
        <f>AA571*地域経済性分析・初期条件!$J$54</f>
        <v>0</v>
      </c>
      <c r="AB578" s="493">
        <f>AB571*地域経済性分析・初期条件!$J$54</f>
        <v>0</v>
      </c>
      <c r="AC578" s="493">
        <f>AC571*地域経済性分析・初期条件!$J$54</f>
        <v>0</v>
      </c>
      <c r="AD578" s="493">
        <f>AD571*地域経済性分析・初期条件!$J$54</f>
        <v>0</v>
      </c>
      <c r="AE578" s="493">
        <f>AE571*地域経済性分析・初期条件!$J$54</f>
        <v>0</v>
      </c>
      <c r="AF578" s="493">
        <f>AF571*地域経済性分析・初期条件!$J$54</f>
        <v>0</v>
      </c>
      <c r="AG578" s="493">
        <f>AG571*地域経済性分析・初期条件!$J$54</f>
        <v>0</v>
      </c>
      <c r="AH578" s="493">
        <f>AH571*地域経済性分析・初期条件!$J$54</f>
        <v>0</v>
      </c>
      <c r="AI578" s="535">
        <f t="shared" si="683"/>
        <v>0</v>
      </c>
      <c r="AJ578" s="535">
        <f t="shared" si="684"/>
        <v>0</v>
      </c>
      <c r="AK578" s="497">
        <f t="shared" si="685"/>
        <v>0</v>
      </c>
    </row>
    <row r="579" spans="1:37" ht="11.5" x14ac:dyDescent="0.25">
      <c r="A579" s="533" t="str">
        <f>A570&amp;B579</f>
        <v>0市町村税収（一次）</v>
      </c>
      <c r="B579" s="425" t="s">
        <v>559</v>
      </c>
      <c r="C579" s="449" t="s">
        <v>33</v>
      </c>
      <c r="D579" s="493">
        <f>D571*地域経済性分析・初期条件!$K$54</f>
        <v>0</v>
      </c>
      <c r="E579" s="493">
        <f>E571*地域経済性分析・初期条件!$K$54</f>
        <v>0</v>
      </c>
      <c r="F579" s="493">
        <f>F571*地域経済性分析・初期条件!$K$54</f>
        <v>0</v>
      </c>
      <c r="G579" s="493">
        <f>G571*地域経済性分析・初期条件!$K$54</f>
        <v>0</v>
      </c>
      <c r="H579" s="493">
        <f>H571*地域経済性分析・初期条件!$K$54</f>
        <v>0</v>
      </c>
      <c r="I579" s="493">
        <f>I571*地域経済性分析・初期条件!$K$54</f>
        <v>0</v>
      </c>
      <c r="J579" s="493">
        <f>J571*地域経済性分析・初期条件!$K$54</f>
        <v>0</v>
      </c>
      <c r="K579" s="493">
        <f>K571*地域経済性分析・初期条件!$K$54</f>
        <v>0</v>
      </c>
      <c r="L579" s="493">
        <f>L571*地域経済性分析・初期条件!$K$54</f>
        <v>0</v>
      </c>
      <c r="M579" s="493">
        <f>M571*地域経済性分析・初期条件!$K$54</f>
        <v>0</v>
      </c>
      <c r="N579" s="493">
        <f>N571*地域経済性分析・初期条件!$K$54</f>
        <v>0</v>
      </c>
      <c r="O579" s="493">
        <f>O571*地域経済性分析・初期条件!$K$54</f>
        <v>0</v>
      </c>
      <c r="P579" s="493">
        <f>P571*地域経済性分析・初期条件!$K$54</f>
        <v>0</v>
      </c>
      <c r="Q579" s="493">
        <f>Q571*地域経済性分析・初期条件!$K$54</f>
        <v>0</v>
      </c>
      <c r="R579" s="493">
        <f>R571*地域経済性分析・初期条件!$K$54</f>
        <v>0</v>
      </c>
      <c r="S579" s="493">
        <f>S571*地域経済性分析・初期条件!$K$54</f>
        <v>0</v>
      </c>
      <c r="T579" s="493">
        <f>T571*地域経済性分析・初期条件!$K$54</f>
        <v>0</v>
      </c>
      <c r="U579" s="493">
        <f>U571*地域経済性分析・初期条件!$K$54</f>
        <v>0</v>
      </c>
      <c r="V579" s="493">
        <f>V571*地域経済性分析・初期条件!$K$54</f>
        <v>0</v>
      </c>
      <c r="W579" s="493">
        <f>W571*地域経済性分析・初期条件!$K$54</f>
        <v>0</v>
      </c>
      <c r="X579" s="493">
        <f>X571*地域経済性分析・初期条件!$K$54</f>
        <v>0</v>
      </c>
      <c r="Y579" s="493">
        <f>Y571*地域経済性分析・初期条件!$K$54</f>
        <v>0</v>
      </c>
      <c r="Z579" s="493">
        <f>Z571*地域経済性分析・初期条件!$K$54</f>
        <v>0</v>
      </c>
      <c r="AA579" s="493">
        <f>AA571*地域経済性分析・初期条件!$K$54</f>
        <v>0</v>
      </c>
      <c r="AB579" s="493">
        <f>AB571*地域経済性分析・初期条件!$K$54</f>
        <v>0</v>
      </c>
      <c r="AC579" s="493">
        <f>AC571*地域経済性分析・初期条件!$K$54</f>
        <v>0</v>
      </c>
      <c r="AD579" s="493">
        <f>AD571*地域経済性分析・初期条件!$K$54</f>
        <v>0</v>
      </c>
      <c r="AE579" s="493">
        <f>AE571*地域経済性分析・初期条件!$K$54</f>
        <v>0</v>
      </c>
      <c r="AF579" s="493">
        <f>AF571*地域経済性分析・初期条件!$K$54</f>
        <v>0</v>
      </c>
      <c r="AG579" s="493">
        <f>AG571*地域経済性分析・初期条件!$K$54</f>
        <v>0</v>
      </c>
      <c r="AH579" s="493">
        <f>AH571*地域経済性分析・初期条件!$K$54</f>
        <v>0</v>
      </c>
      <c r="AI579" s="535">
        <f t="shared" si="683"/>
        <v>0</v>
      </c>
      <c r="AJ579" s="535">
        <f t="shared" si="684"/>
        <v>0</v>
      </c>
      <c r="AK579" s="497">
        <f t="shared" si="685"/>
        <v>0</v>
      </c>
    </row>
    <row r="580" spans="1:37" ht="11.5" x14ac:dyDescent="0.25">
      <c r="A580" s="533" t="str">
        <f>A570&amp;B580</f>
        <v>0従業員の可処分所得（二次以降）</v>
      </c>
      <c r="B580" s="425" t="s">
        <v>561</v>
      </c>
      <c r="C580" s="449" t="s">
        <v>33</v>
      </c>
      <c r="D580" s="493">
        <f>D571*地域経済性分析・初期条件!$L$54</f>
        <v>0</v>
      </c>
      <c r="E580" s="493">
        <f>E571*地域経済性分析・初期条件!$L$54</f>
        <v>0</v>
      </c>
      <c r="F580" s="493">
        <f>F571*地域経済性分析・初期条件!$L$54</f>
        <v>0</v>
      </c>
      <c r="G580" s="493">
        <f>G571*地域経済性分析・初期条件!$L$54</f>
        <v>0</v>
      </c>
      <c r="H580" s="493">
        <f>H571*地域経済性分析・初期条件!$L$54</f>
        <v>0</v>
      </c>
      <c r="I580" s="493">
        <f>I571*地域経済性分析・初期条件!$L$54</f>
        <v>0</v>
      </c>
      <c r="J580" s="493">
        <f>J571*地域経済性分析・初期条件!$L$54</f>
        <v>0</v>
      </c>
      <c r="K580" s="493">
        <f>K571*地域経済性分析・初期条件!$L$54</f>
        <v>0</v>
      </c>
      <c r="L580" s="493">
        <f>L571*地域経済性分析・初期条件!$L$54</f>
        <v>0</v>
      </c>
      <c r="M580" s="493">
        <f>M571*地域経済性分析・初期条件!$L$54</f>
        <v>0</v>
      </c>
      <c r="N580" s="493">
        <f>N571*地域経済性分析・初期条件!$L$54</f>
        <v>0</v>
      </c>
      <c r="O580" s="493">
        <f>O571*地域経済性分析・初期条件!$L$54</f>
        <v>0</v>
      </c>
      <c r="P580" s="493">
        <f>P571*地域経済性分析・初期条件!$L$54</f>
        <v>0</v>
      </c>
      <c r="Q580" s="493">
        <f>Q571*地域経済性分析・初期条件!$L$54</f>
        <v>0</v>
      </c>
      <c r="R580" s="493">
        <f>R571*地域経済性分析・初期条件!$L$54</f>
        <v>0</v>
      </c>
      <c r="S580" s="493">
        <f>S571*地域経済性分析・初期条件!$L$54</f>
        <v>0</v>
      </c>
      <c r="T580" s="493">
        <f>T571*地域経済性分析・初期条件!$L$54</f>
        <v>0</v>
      </c>
      <c r="U580" s="493">
        <f>U571*地域経済性分析・初期条件!$L$54</f>
        <v>0</v>
      </c>
      <c r="V580" s="493">
        <f>V571*地域経済性分析・初期条件!$L$54</f>
        <v>0</v>
      </c>
      <c r="W580" s="493">
        <f>W571*地域経済性分析・初期条件!$L$54</f>
        <v>0</v>
      </c>
      <c r="X580" s="493">
        <f>X571*地域経済性分析・初期条件!$L$54</f>
        <v>0</v>
      </c>
      <c r="Y580" s="493">
        <f>Y571*地域経済性分析・初期条件!$L$54</f>
        <v>0</v>
      </c>
      <c r="Z580" s="493">
        <f>Z571*地域経済性分析・初期条件!$L$54</f>
        <v>0</v>
      </c>
      <c r="AA580" s="493">
        <f>AA571*地域経済性分析・初期条件!$L$54</f>
        <v>0</v>
      </c>
      <c r="AB580" s="493">
        <f>AB571*地域経済性分析・初期条件!$L$54</f>
        <v>0</v>
      </c>
      <c r="AC580" s="493">
        <f>AC571*地域経済性分析・初期条件!$L$54</f>
        <v>0</v>
      </c>
      <c r="AD580" s="493">
        <f>AD571*地域経済性分析・初期条件!$L$54</f>
        <v>0</v>
      </c>
      <c r="AE580" s="493">
        <f>AE571*地域経済性分析・初期条件!$L$54</f>
        <v>0</v>
      </c>
      <c r="AF580" s="493">
        <f>AF571*地域経済性分析・初期条件!$L$54</f>
        <v>0</v>
      </c>
      <c r="AG580" s="493">
        <f>AG571*地域経済性分析・初期条件!$L$54</f>
        <v>0</v>
      </c>
      <c r="AH580" s="493">
        <f>AH571*地域経済性分析・初期条件!$L$54</f>
        <v>0</v>
      </c>
      <c r="AI580" s="535">
        <f>SUM(D580:N580)</f>
        <v>0</v>
      </c>
      <c r="AJ580" s="535">
        <f t="shared" si="684"/>
        <v>0</v>
      </c>
      <c r="AK580" s="497">
        <f t="shared" si="685"/>
        <v>0</v>
      </c>
    </row>
    <row r="581" spans="1:37" ht="11.5" x14ac:dyDescent="0.25">
      <c r="A581" s="533" t="str">
        <f>A570&amp;B581</f>
        <v>0企業の税引後利益（二次以降）</v>
      </c>
      <c r="B581" s="425" t="s">
        <v>562</v>
      </c>
      <c r="C581" s="449" t="s">
        <v>33</v>
      </c>
      <c r="D581" s="493">
        <f>D571*地域経済性分析・初期条件!$M$54</f>
        <v>0</v>
      </c>
      <c r="E581" s="493">
        <f>E571*地域経済性分析・初期条件!$M$54</f>
        <v>0</v>
      </c>
      <c r="F581" s="493">
        <f>F571*地域経済性分析・初期条件!$M$54</f>
        <v>0</v>
      </c>
      <c r="G581" s="493">
        <f>G571*地域経済性分析・初期条件!$M$54</f>
        <v>0</v>
      </c>
      <c r="H581" s="493">
        <f>H571*地域経済性分析・初期条件!$M$54</f>
        <v>0</v>
      </c>
      <c r="I581" s="493">
        <f>I571*地域経済性分析・初期条件!$M$54</f>
        <v>0</v>
      </c>
      <c r="J581" s="493">
        <f>J571*地域経済性分析・初期条件!$M$54</f>
        <v>0</v>
      </c>
      <c r="K581" s="493">
        <f>K571*地域経済性分析・初期条件!$M$54</f>
        <v>0</v>
      </c>
      <c r="L581" s="493">
        <f>L571*地域経済性分析・初期条件!$M$54</f>
        <v>0</v>
      </c>
      <c r="M581" s="493">
        <f>M571*地域経済性分析・初期条件!$M$54</f>
        <v>0</v>
      </c>
      <c r="N581" s="493">
        <f>N571*地域経済性分析・初期条件!$M$54</f>
        <v>0</v>
      </c>
      <c r="O581" s="493">
        <f>O571*地域経済性分析・初期条件!$M$54</f>
        <v>0</v>
      </c>
      <c r="P581" s="493">
        <f>P571*地域経済性分析・初期条件!$M$54</f>
        <v>0</v>
      </c>
      <c r="Q581" s="493">
        <f>Q571*地域経済性分析・初期条件!$M$54</f>
        <v>0</v>
      </c>
      <c r="R581" s="493">
        <f>R571*地域経済性分析・初期条件!$M$54</f>
        <v>0</v>
      </c>
      <c r="S581" s="493">
        <f>S571*地域経済性分析・初期条件!$M$54</f>
        <v>0</v>
      </c>
      <c r="T581" s="493">
        <f>T571*地域経済性分析・初期条件!$M$54</f>
        <v>0</v>
      </c>
      <c r="U581" s="493">
        <f>U571*地域経済性分析・初期条件!$M$54</f>
        <v>0</v>
      </c>
      <c r="V581" s="493">
        <f>V571*地域経済性分析・初期条件!$M$54</f>
        <v>0</v>
      </c>
      <c r="W581" s="493">
        <f>W571*地域経済性分析・初期条件!$M$54</f>
        <v>0</v>
      </c>
      <c r="X581" s="493">
        <f>X571*地域経済性分析・初期条件!$M$54</f>
        <v>0</v>
      </c>
      <c r="Y581" s="493">
        <f>Y571*地域経済性分析・初期条件!$M$54</f>
        <v>0</v>
      </c>
      <c r="Z581" s="493">
        <f>Z571*地域経済性分析・初期条件!$M$54</f>
        <v>0</v>
      </c>
      <c r="AA581" s="493">
        <f>AA571*地域経済性分析・初期条件!$M$54</f>
        <v>0</v>
      </c>
      <c r="AB581" s="493">
        <f>AB571*地域経済性分析・初期条件!$M$54</f>
        <v>0</v>
      </c>
      <c r="AC581" s="493">
        <f>AC571*地域経済性分析・初期条件!$M$54</f>
        <v>0</v>
      </c>
      <c r="AD581" s="493">
        <f>AD571*地域経済性分析・初期条件!$M$54</f>
        <v>0</v>
      </c>
      <c r="AE581" s="493">
        <f>AE571*地域経済性分析・初期条件!$M$54</f>
        <v>0</v>
      </c>
      <c r="AF581" s="493">
        <f>AF571*地域経済性分析・初期条件!$M$54</f>
        <v>0</v>
      </c>
      <c r="AG581" s="493">
        <f>AG571*地域経済性分析・初期条件!$M$54</f>
        <v>0</v>
      </c>
      <c r="AH581" s="493">
        <f>AH571*地域経済性分析・初期条件!$M$54</f>
        <v>0</v>
      </c>
      <c r="AI581" s="535">
        <f>SUM(D581:N581)</f>
        <v>0</v>
      </c>
      <c r="AJ581" s="535">
        <f t="shared" si="684"/>
        <v>0</v>
      </c>
      <c r="AK581" s="497">
        <f t="shared" si="685"/>
        <v>0</v>
      </c>
    </row>
    <row r="582" spans="1:37" ht="11.5" x14ac:dyDescent="0.25">
      <c r="A582" s="533" t="str">
        <f>A570&amp;B582</f>
        <v>0都道府県税収（二次以降）</v>
      </c>
      <c r="B582" s="425" t="s">
        <v>563</v>
      </c>
      <c r="C582" s="449" t="s">
        <v>33</v>
      </c>
      <c r="D582" s="493">
        <f>D571*地域経済性分析・初期条件!$N$54</f>
        <v>0</v>
      </c>
      <c r="E582" s="493">
        <f>E571*地域経済性分析・初期条件!$N$54</f>
        <v>0</v>
      </c>
      <c r="F582" s="493">
        <f>F571*地域経済性分析・初期条件!$N$54</f>
        <v>0</v>
      </c>
      <c r="G582" s="493">
        <f>G571*地域経済性分析・初期条件!$N$54</f>
        <v>0</v>
      </c>
      <c r="H582" s="493">
        <f>H571*地域経済性分析・初期条件!$N$54</f>
        <v>0</v>
      </c>
      <c r="I582" s="493">
        <f>I571*地域経済性分析・初期条件!$N$54</f>
        <v>0</v>
      </c>
      <c r="J582" s="493">
        <f>J571*地域経済性分析・初期条件!$N$54</f>
        <v>0</v>
      </c>
      <c r="K582" s="493">
        <f>K571*地域経済性分析・初期条件!$N$54</f>
        <v>0</v>
      </c>
      <c r="L582" s="493">
        <f>L571*地域経済性分析・初期条件!$N$54</f>
        <v>0</v>
      </c>
      <c r="M582" s="493">
        <f>M571*地域経済性分析・初期条件!$N$54</f>
        <v>0</v>
      </c>
      <c r="N582" s="493">
        <f>N571*地域経済性分析・初期条件!$N$54</f>
        <v>0</v>
      </c>
      <c r="O582" s="493">
        <f>O571*地域経済性分析・初期条件!$N$54</f>
        <v>0</v>
      </c>
      <c r="P582" s="493">
        <f>P571*地域経済性分析・初期条件!$N$54</f>
        <v>0</v>
      </c>
      <c r="Q582" s="493">
        <f>Q571*地域経済性分析・初期条件!$N$54</f>
        <v>0</v>
      </c>
      <c r="R582" s="493">
        <f>R571*地域経済性分析・初期条件!$N$54</f>
        <v>0</v>
      </c>
      <c r="S582" s="493">
        <f>S571*地域経済性分析・初期条件!$N$54</f>
        <v>0</v>
      </c>
      <c r="T582" s="493">
        <f>T571*地域経済性分析・初期条件!$N$54</f>
        <v>0</v>
      </c>
      <c r="U582" s="493">
        <f>U571*地域経済性分析・初期条件!$N$54</f>
        <v>0</v>
      </c>
      <c r="V582" s="493">
        <f>V571*地域経済性分析・初期条件!$N$54</f>
        <v>0</v>
      </c>
      <c r="W582" s="493">
        <f>W571*地域経済性分析・初期条件!$N$54</f>
        <v>0</v>
      </c>
      <c r="X582" s="493">
        <f>X571*地域経済性分析・初期条件!$N$54</f>
        <v>0</v>
      </c>
      <c r="Y582" s="493">
        <f>Y571*地域経済性分析・初期条件!$N$54</f>
        <v>0</v>
      </c>
      <c r="Z582" s="493">
        <f>Z571*地域経済性分析・初期条件!$N$54</f>
        <v>0</v>
      </c>
      <c r="AA582" s="493">
        <f>AA571*地域経済性分析・初期条件!$N$54</f>
        <v>0</v>
      </c>
      <c r="AB582" s="493">
        <f>AB571*地域経済性分析・初期条件!$N$54</f>
        <v>0</v>
      </c>
      <c r="AC582" s="493">
        <f>AC571*地域経済性分析・初期条件!$N$54</f>
        <v>0</v>
      </c>
      <c r="AD582" s="493">
        <f>AD571*地域経済性分析・初期条件!$N$54</f>
        <v>0</v>
      </c>
      <c r="AE582" s="493">
        <f>AE571*地域経済性分析・初期条件!$N$54</f>
        <v>0</v>
      </c>
      <c r="AF582" s="493">
        <f>AF571*地域経済性分析・初期条件!$N$54</f>
        <v>0</v>
      </c>
      <c r="AG582" s="493">
        <f>AG571*地域経済性分析・初期条件!$N$54</f>
        <v>0</v>
      </c>
      <c r="AH582" s="493">
        <f>AH571*地域経済性分析・初期条件!$N$54</f>
        <v>0</v>
      </c>
      <c r="AI582" s="535">
        <f>SUM(D582:N582)</f>
        <v>0</v>
      </c>
      <c r="AJ582" s="535">
        <f t="shared" si="684"/>
        <v>0</v>
      </c>
      <c r="AK582" s="497">
        <f t="shared" si="685"/>
        <v>0</v>
      </c>
    </row>
    <row r="583" spans="1:37" ht="11.5" x14ac:dyDescent="0.25">
      <c r="A583" s="533" t="str">
        <f>A570&amp;B583</f>
        <v>0市町村税収（二次以降）</v>
      </c>
      <c r="B583" s="425" t="s">
        <v>564</v>
      </c>
      <c r="C583" s="449" t="s">
        <v>33</v>
      </c>
      <c r="D583" s="493">
        <f>D571*地域経済性分析・初期条件!$O$54</f>
        <v>0</v>
      </c>
      <c r="E583" s="493">
        <f>E571*地域経済性分析・初期条件!$O$54</f>
        <v>0</v>
      </c>
      <c r="F583" s="493">
        <f>F571*地域経済性分析・初期条件!$O$54</f>
        <v>0</v>
      </c>
      <c r="G583" s="493">
        <f>G571*地域経済性分析・初期条件!$O$54</f>
        <v>0</v>
      </c>
      <c r="H583" s="493">
        <f>H571*地域経済性分析・初期条件!$O$54</f>
        <v>0</v>
      </c>
      <c r="I583" s="493">
        <f>I571*地域経済性分析・初期条件!$O$54</f>
        <v>0</v>
      </c>
      <c r="J583" s="493">
        <f>J571*地域経済性分析・初期条件!$O$54</f>
        <v>0</v>
      </c>
      <c r="K583" s="493">
        <f>K571*地域経済性分析・初期条件!$O$54</f>
        <v>0</v>
      </c>
      <c r="L583" s="493">
        <f>L571*地域経済性分析・初期条件!$O$54</f>
        <v>0</v>
      </c>
      <c r="M583" s="493">
        <f>M571*地域経済性分析・初期条件!$O$54</f>
        <v>0</v>
      </c>
      <c r="N583" s="493">
        <f>N571*地域経済性分析・初期条件!$O$54</f>
        <v>0</v>
      </c>
      <c r="O583" s="493">
        <f>O571*地域経済性分析・初期条件!$O$54</f>
        <v>0</v>
      </c>
      <c r="P583" s="493">
        <f>P571*地域経済性分析・初期条件!$O$54</f>
        <v>0</v>
      </c>
      <c r="Q583" s="493">
        <f>Q571*地域経済性分析・初期条件!$O$54</f>
        <v>0</v>
      </c>
      <c r="R583" s="493">
        <f>R571*地域経済性分析・初期条件!$O$54</f>
        <v>0</v>
      </c>
      <c r="S583" s="493">
        <f>S571*地域経済性分析・初期条件!$O$54</f>
        <v>0</v>
      </c>
      <c r="T583" s="493">
        <f>T571*地域経済性分析・初期条件!$O$54</f>
        <v>0</v>
      </c>
      <c r="U583" s="493">
        <f>U571*地域経済性分析・初期条件!$O$54</f>
        <v>0</v>
      </c>
      <c r="V583" s="493">
        <f>V571*地域経済性分析・初期条件!$O$54</f>
        <v>0</v>
      </c>
      <c r="W583" s="493">
        <f>W571*地域経済性分析・初期条件!$O$54</f>
        <v>0</v>
      </c>
      <c r="X583" s="493">
        <f>X571*地域経済性分析・初期条件!$O$54</f>
        <v>0</v>
      </c>
      <c r="Y583" s="493">
        <f>Y571*地域経済性分析・初期条件!$O$54</f>
        <v>0</v>
      </c>
      <c r="Z583" s="493">
        <f>Z571*地域経済性分析・初期条件!$O$54</f>
        <v>0</v>
      </c>
      <c r="AA583" s="493">
        <f>AA571*地域経済性分析・初期条件!$O$54</f>
        <v>0</v>
      </c>
      <c r="AB583" s="493">
        <f>AB571*地域経済性分析・初期条件!$O$54</f>
        <v>0</v>
      </c>
      <c r="AC583" s="493">
        <f>AC571*地域経済性分析・初期条件!$O$54</f>
        <v>0</v>
      </c>
      <c r="AD583" s="493">
        <f>AD571*地域経済性分析・初期条件!$O$54</f>
        <v>0</v>
      </c>
      <c r="AE583" s="493">
        <f>AE571*地域経済性分析・初期条件!$O$54</f>
        <v>0</v>
      </c>
      <c r="AF583" s="493">
        <f>AF571*地域経済性分析・初期条件!$O$54</f>
        <v>0</v>
      </c>
      <c r="AG583" s="493">
        <f>AG571*地域経済性分析・初期条件!$O$54</f>
        <v>0</v>
      </c>
      <c r="AH583" s="493">
        <f>AH571*地域経済性分析・初期条件!$O$54</f>
        <v>0</v>
      </c>
      <c r="AI583" s="535">
        <f>SUM(D583:N583)</f>
        <v>0</v>
      </c>
      <c r="AJ583" s="535">
        <f t="shared" si="684"/>
        <v>0</v>
      </c>
      <c r="AK583" s="497">
        <f t="shared" si="685"/>
        <v>0</v>
      </c>
    </row>
    <row r="584" spans="1:37" ht="11.5" x14ac:dyDescent="0.25">
      <c r="A584" s="488">
        <f>地域経済性分析・初期条件!$G$55</f>
        <v>0</v>
      </c>
      <c r="C584" s="449"/>
      <c r="D584" s="493"/>
      <c r="E584" s="493"/>
      <c r="F584" s="463"/>
      <c r="G584" s="463"/>
      <c r="H584" s="463"/>
      <c r="I584" s="463"/>
      <c r="J584" s="463"/>
      <c r="K584" s="463"/>
      <c r="L584" s="463"/>
      <c r="M584" s="463"/>
      <c r="N584" s="463"/>
      <c r="O584" s="463"/>
      <c r="P584" s="463"/>
      <c r="Q584" s="463"/>
      <c r="R584" s="463"/>
      <c r="S584" s="463"/>
      <c r="T584" s="463"/>
      <c r="U584" s="463"/>
      <c r="V584" s="463"/>
      <c r="W584" s="463"/>
      <c r="X584" s="463"/>
      <c r="Y584" s="463"/>
      <c r="Z584" s="463"/>
      <c r="AA584" s="463"/>
      <c r="AB584" s="463"/>
      <c r="AC584" s="463"/>
      <c r="AD584" s="463"/>
      <c r="AE584" s="463"/>
      <c r="AF584" s="463"/>
      <c r="AG584" s="463"/>
      <c r="AH584" s="463"/>
      <c r="AI584" s="535"/>
      <c r="AJ584" s="535"/>
      <c r="AK584" s="497"/>
    </row>
    <row r="585" spans="1:37" ht="11.5" x14ac:dyDescent="0.25">
      <c r="A585" s="533" t="str">
        <f>A584&amp;B585</f>
        <v>0売上（税別）</v>
      </c>
      <c r="B585" s="425" t="s">
        <v>1166</v>
      </c>
      <c r="C585" s="448" t="s">
        <v>33</v>
      </c>
      <c r="D585" s="493">
        <f>D555*地域経済性分析・初期条件!$F$55</f>
        <v>0</v>
      </c>
      <c r="E585" s="493">
        <f>E555*地域経済性分析・初期条件!$F$55</f>
        <v>0</v>
      </c>
      <c r="F585" s="493">
        <f>F555*地域経済性分析・初期条件!$F$55</f>
        <v>0</v>
      </c>
      <c r="G585" s="493">
        <f>G555*地域経済性分析・初期条件!$F$55</f>
        <v>0</v>
      </c>
      <c r="H585" s="493">
        <f>H555*地域経済性分析・初期条件!$F$55</f>
        <v>0</v>
      </c>
      <c r="I585" s="493">
        <f>I555*地域経済性分析・初期条件!$F$55</f>
        <v>0</v>
      </c>
      <c r="J585" s="493">
        <f>J555*地域経済性分析・初期条件!$F$55</f>
        <v>0</v>
      </c>
      <c r="K585" s="493">
        <f>K555*地域経済性分析・初期条件!$F$55</f>
        <v>0</v>
      </c>
      <c r="L585" s="493">
        <f>L555*地域経済性分析・初期条件!$F$55</f>
        <v>0</v>
      </c>
      <c r="M585" s="493">
        <f>M555*地域経済性分析・初期条件!$F$55</f>
        <v>0</v>
      </c>
      <c r="N585" s="493">
        <f>N555*地域経済性分析・初期条件!$F$55</f>
        <v>0</v>
      </c>
      <c r="O585" s="493">
        <f>O555*地域経済性分析・初期条件!$F$55</f>
        <v>0</v>
      </c>
      <c r="P585" s="493">
        <f>P555*地域経済性分析・初期条件!$F$55</f>
        <v>0</v>
      </c>
      <c r="Q585" s="493">
        <f>Q555*地域経済性分析・初期条件!$F$55</f>
        <v>0</v>
      </c>
      <c r="R585" s="493">
        <f>R555*地域経済性分析・初期条件!$F$55</f>
        <v>0</v>
      </c>
      <c r="S585" s="493">
        <f>S555*地域経済性分析・初期条件!$F$55</f>
        <v>0</v>
      </c>
      <c r="T585" s="493">
        <f>T555*地域経済性分析・初期条件!$F$55</f>
        <v>0</v>
      </c>
      <c r="U585" s="493">
        <f>U555*地域経済性分析・初期条件!$F$55</f>
        <v>0</v>
      </c>
      <c r="V585" s="493">
        <f>V555*地域経済性分析・初期条件!$F$55</f>
        <v>0</v>
      </c>
      <c r="W585" s="493">
        <f>W555*地域経済性分析・初期条件!$F$55</f>
        <v>0</v>
      </c>
      <c r="X585" s="493">
        <f>X555*地域経済性分析・初期条件!$F$55</f>
        <v>0</v>
      </c>
      <c r="Y585" s="493">
        <f>Y555*地域経済性分析・初期条件!$F$55</f>
        <v>0</v>
      </c>
      <c r="Z585" s="493">
        <f>Z555*地域経済性分析・初期条件!$F$55</f>
        <v>0</v>
      </c>
      <c r="AA585" s="493">
        <f>AA555*地域経済性分析・初期条件!$F$55</f>
        <v>0</v>
      </c>
      <c r="AB585" s="493">
        <f>AB555*地域経済性分析・初期条件!$F$55</f>
        <v>0</v>
      </c>
      <c r="AC585" s="493">
        <f>AC555*地域経済性分析・初期条件!$F$55</f>
        <v>0</v>
      </c>
      <c r="AD585" s="493">
        <f>AD555*地域経済性分析・初期条件!$F$55</f>
        <v>0</v>
      </c>
      <c r="AE585" s="493">
        <f>AE555*地域経済性分析・初期条件!$F$55</f>
        <v>0</v>
      </c>
      <c r="AF585" s="493">
        <f>AF555*地域経済性分析・初期条件!$F$55</f>
        <v>0</v>
      </c>
      <c r="AG585" s="493">
        <f>AG555*地域経済性分析・初期条件!$F$55</f>
        <v>0</v>
      </c>
      <c r="AH585" s="493">
        <f>AH555*地域経済性分析・初期条件!$F$55</f>
        <v>0</v>
      </c>
      <c r="AI585" s="535">
        <f t="shared" ref="AI585" si="686">SUM(D585:N585)</f>
        <v>0</v>
      </c>
      <c r="AJ585" s="535">
        <f>SUM(D585:X585)</f>
        <v>0</v>
      </c>
      <c r="AK585" s="497">
        <f>SUM(D585:AH585)</f>
        <v>0</v>
      </c>
    </row>
    <row r="586" spans="1:37" ht="11.5" x14ac:dyDescent="0.25">
      <c r="A586" s="533" t="str">
        <f>A584&amp;B586</f>
        <v>0消費税（都道府県）</v>
      </c>
      <c r="B586" s="425" t="s">
        <v>270</v>
      </c>
      <c r="C586" s="448" t="s">
        <v>33</v>
      </c>
      <c r="D586" s="493">
        <f>D585*波及効果シート!$D$72</f>
        <v>0</v>
      </c>
      <c r="E586" s="493">
        <f>E585*波及効果シート!$D$72</f>
        <v>0</v>
      </c>
      <c r="F586" s="493">
        <f>F585*波及効果シート!$D$72</f>
        <v>0</v>
      </c>
      <c r="G586" s="493">
        <f>G585*波及効果シート!$D$72</f>
        <v>0</v>
      </c>
      <c r="H586" s="493">
        <f>H585*波及効果シート!$D$72</f>
        <v>0</v>
      </c>
      <c r="I586" s="493">
        <f>I585*波及効果シート!$D$72</f>
        <v>0</v>
      </c>
      <c r="J586" s="493">
        <f>J585*波及効果シート!$D$72</f>
        <v>0</v>
      </c>
      <c r="K586" s="493">
        <f>K585*波及効果シート!$D$72</f>
        <v>0</v>
      </c>
      <c r="L586" s="493">
        <f>L585*波及効果シート!$D$72</f>
        <v>0</v>
      </c>
      <c r="M586" s="493">
        <f>M585*波及効果シート!$D$72</f>
        <v>0</v>
      </c>
      <c r="N586" s="493">
        <f>N585*波及効果シート!$D$72</f>
        <v>0</v>
      </c>
      <c r="O586" s="493">
        <f>O585*波及効果シート!$D$72</f>
        <v>0</v>
      </c>
      <c r="P586" s="493">
        <f>P585*波及効果シート!$D$72</f>
        <v>0</v>
      </c>
      <c r="Q586" s="493">
        <f>Q585*波及効果シート!$D$72</f>
        <v>0</v>
      </c>
      <c r="R586" s="493">
        <f>R585*波及効果シート!$D$72</f>
        <v>0</v>
      </c>
      <c r="S586" s="493">
        <f>S585*波及効果シート!$D$72</f>
        <v>0</v>
      </c>
      <c r="T586" s="493">
        <f>T585*波及効果シート!$D$72</f>
        <v>0</v>
      </c>
      <c r="U586" s="493">
        <f>U585*波及効果シート!$D$72</f>
        <v>0</v>
      </c>
      <c r="V586" s="493">
        <f>V585*波及効果シート!$D$72</f>
        <v>0</v>
      </c>
      <c r="W586" s="493">
        <f>W585*波及効果シート!$D$72</f>
        <v>0</v>
      </c>
      <c r="X586" s="493">
        <f>X585*波及効果シート!$D$72</f>
        <v>0</v>
      </c>
      <c r="Y586" s="493">
        <f>Y585*波及効果シート!$D$72</f>
        <v>0</v>
      </c>
      <c r="Z586" s="493">
        <f>Z585*波及効果シート!$D$72</f>
        <v>0</v>
      </c>
      <c r="AA586" s="493">
        <f>AA585*波及効果シート!$D$72</f>
        <v>0</v>
      </c>
      <c r="AB586" s="493">
        <f>AB585*波及効果シート!$D$72</f>
        <v>0</v>
      </c>
      <c r="AC586" s="493">
        <f>AC585*波及効果シート!$D$72</f>
        <v>0</v>
      </c>
      <c r="AD586" s="493">
        <f>AD585*波及効果シート!$D$72</f>
        <v>0</v>
      </c>
      <c r="AE586" s="493">
        <f>AE585*波及効果シート!$D$72</f>
        <v>0</v>
      </c>
      <c r="AF586" s="493">
        <f>AF585*波及効果シート!$D$72</f>
        <v>0</v>
      </c>
      <c r="AG586" s="493">
        <f>AG585*波及効果シート!$D$72</f>
        <v>0</v>
      </c>
      <c r="AH586" s="493">
        <f>AH585*波及効果シート!$D$72</f>
        <v>0</v>
      </c>
      <c r="AI586" s="535">
        <f t="shared" ref="AI586:AI587" si="687">SUM(D586:N586)</f>
        <v>0</v>
      </c>
      <c r="AJ586" s="535">
        <f t="shared" ref="AJ586:AJ587" si="688">SUM(D586:X586)</f>
        <v>0</v>
      </c>
      <c r="AK586" s="497">
        <f t="shared" ref="AK586:AK587" si="689">SUM(D586:AH586)</f>
        <v>0</v>
      </c>
    </row>
    <row r="587" spans="1:37" ht="11.5" x14ac:dyDescent="0.25">
      <c r="A587" s="533" t="str">
        <f>A584&amp;B587</f>
        <v>0消費税（市町村）</v>
      </c>
      <c r="B587" s="425" t="s">
        <v>1156</v>
      </c>
      <c r="C587" s="449" t="s">
        <v>33</v>
      </c>
      <c r="D587" s="493">
        <f>D585*波及効果シート!$D$74</f>
        <v>0</v>
      </c>
      <c r="E587" s="493">
        <f>E585*波及効果シート!$D$74</f>
        <v>0</v>
      </c>
      <c r="F587" s="493">
        <f>F585*波及効果シート!$D$74</f>
        <v>0</v>
      </c>
      <c r="G587" s="493">
        <f>G585*波及効果シート!$D$74</f>
        <v>0</v>
      </c>
      <c r="H587" s="493">
        <f>H585*波及効果シート!$D$74</f>
        <v>0</v>
      </c>
      <c r="I587" s="493">
        <f>I585*波及効果シート!$D$74</f>
        <v>0</v>
      </c>
      <c r="J587" s="493">
        <f>J585*波及効果シート!$D$74</f>
        <v>0</v>
      </c>
      <c r="K587" s="493">
        <f>K585*波及効果シート!$D$74</f>
        <v>0</v>
      </c>
      <c r="L587" s="493">
        <f>L585*波及効果シート!$D$74</f>
        <v>0</v>
      </c>
      <c r="M587" s="493">
        <f>M585*波及効果シート!$D$74</f>
        <v>0</v>
      </c>
      <c r="N587" s="493">
        <f>N585*波及効果シート!$D$74</f>
        <v>0</v>
      </c>
      <c r="O587" s="493">
        <f>O585*波及効果シート!$D$74</f>
        <v>0</v>
      </c>
      <c r="P587" s="493">
        <f>P585*波及効果シート!$D$74</f>
        <v>0</v>
      </c>
      <c r="Q587" s="493">
        <f>Q585*波及効果シート!$D$74</f>
        <v>0</v>
      </c>
      <c r="R587" s="493">
        <f>R585*波及効果シート!$D$74</f>
        <v>0</v>
      </c>
      <c r="S587" s="493">
        <f>S585*波及効果シート!$D$74</f>
        <v>0</v>
      </c>
      <c r="T587" s="493">
        <f>T585*波及効果シート!$D$74</f>
        <v>0</v>
      </c>
      <c r="U587" s="493">
        <f>U585*波及効果シート!$D$74</f>
        <v>0</v>
      </c>
      <c r="V587" s="493">
        <f>V585*波及効果シート!$D$74</f>
        <v>0</v>
      </c>
      <c r="W587" s="493">
        <f>W585*波及効果シート!$D$74</f>
        <v>0</v>
      </c>
      <c r="X587" s="493">
        <f>X585*波及効果シート!$D$74</f>
        <v>0</v>
      </c>
      <c r="Y587" s="493">
        <f>Y585*波及効果シート!$D$74</f>
        <v>0</v>
      </c>
      <c r="Z587" s="493">
        <f>Z585*波及効果シート!$D$74</f>
        <v>0</v>
      </c>
      <c r="AA587" s="493">
        <f>AA585*波及効果シート!$D$74</f>
        <v>0</v>
      </c>
      <c r="AB587" s="493">
        <f>AB585*波及効果シート!$D$74</f>
        <v>0</v>
      </c>
      <c r="AC587" s="493">
        <f>AC585*波及効果シート!$D$74</f>
        <v>0</v>
      </c>
      <c r="AD587" s="493">
        <f>AD585*波及効果シート!$D$74</f>
        <v>0</v>
      </c>
      <c r="AE587" s="493">
        <f>AE585*波及効果シート!$D$74</f>
        <v>0</v>
      </c>
      <c r="AF587" s="493">
        <f>AF585*波及効果シート!$D$74</f>
        <v>0</v>
      </c>
      <c r="AG587" s="493">
        <f>AG585*波及効果シート!$D$74</f>
        <v>0</v>
      </c>
      <c r="AH587" s="493">
        <f>AH585*波及効果シート!$D$74</f>
        <v>0</v>
      </c>
      <c r="AI587" s="535">
        <f t="shared" si="687"/>
        <v>0</v>
      </c>
      <c r="AJ587" s="535">
        <f t="shared" si="688"/>
        <v>0</v>
      </c>
      <c r="AK587" s="497">
        <f t="shared" si="689"/>
        <v>0</v>
      </c>
    </row>
    <row r="588" spans="1:37" ht="11.5" x14ac:dyDescent="0.25">
      <c r="A588" s="533" t="str">
        <f>A584&amp;B588</f>
        <v>0所得税（国税）</v>
      </c>
      <c r="B588" s="425" t="s">
        <v>577</v>
      </c>
      <c r="C588" s="449" t="s">
        <v>33</v>
      </c>
      <c r="D588" s="493">
        <f>D585*地域経済性分析・初期条件!$P$55</f>
        <v>0</v>
      </c>
      <c r="E588" s="493">
        <f>E585*地域経済性分析・初期条件!$P$55</f>
        <v>0</v>
      </c>
      <c r="F588" s="493">
        <f>F585*地域経済性分析・初期条件!$P$55</f>
        <v>0</v>
      </c>
      <c r="G588" s="493">
        <f>G585*地域経済性分析・初期条件!$P$55</f>
        <v>0</v>
      </c>
      <c r="H588" s="493">
        <f>H585*地域経済性分析・初期条件!$P$55</f>
        <v>0</v>
      </c>
      <c r="I588" s="493">
        <f>I585*地域経済性分析・初期条件!$P$55</f>
        <v>0</v>
      </c>
      <c r="J588" s="493">
        <f>J585*地域経済性分析・初期条件!$P$55</f>
        <v>0</v>
      </c>
      <c r="K588" s="493">
        <f>K585*地域経済性分析・初期条件!$P$55</f>
        <v>0</v>
      </c>
      <c r="L588" s="493">
        <f>L585*地域経済性分析・初期条件!$P$55</f>
        <v>0</v>
      </c>
      <c r="M588" s="493">
        <f>M585*地域経済性分析・初期条件!$P$55</f>
        <v>0</v>
      </c>
      <c r="N588" s="493">
        <f>N585*地域経済性分析・初期条件!$P$55</f>
        <v>0</v>
      </c>
      <c r="O588" s="493">
        <f>O585*地域経済性分析・初期条件!$P$55</f>
        <v>0</v>
      </c>
      <c r="P588" s="493">
        <f>P585*地域経済性分析・初期条件!$P$55</f>
        <v>0</v>
      </c>
      <c r="Q588" s="493">
        <f>Q585*地域経済性分析・初期条件!$P$55</f>
        <v>0</v>
      </c>
      <c r="R588" s="493">
        <f>R585*地域経済性分析・初期条件!$P$55</f>
        <v>0</v>
      </c>
      <c r="S588" s="493">
        <f>S585*地域経済性分析・初期条件!$P$55</f>
        <v>0</v>
      </c>
      <c r="T588" s="493">
        <f>T585*地域経済性分析・初期条件!$P$55</f>
        <v>0</v>
      </c>
      <c r="U588" s="493">
        <f>U585*地域経済性分析・初期条件!$P$55</f>
        <v>0</v>
      </c>
      <c r="V588" s="493">
        <f>V585*地域経済性分析・初期条件!$P$55</f>
        <v>0</v>
      </c>
      <c r="W588" s="493">
        <f>W585*地域経済性分析・初期条件!$P$55</f>
        <v>0</v>
      </c>
      <c r="X588" s="493">
        <f>X585*地域経済性分析・初期条件!$P$55</f>
        <v>0</v>
      </c>
      <c r="Y588" s="493">
        <f>Y585*地域経済性分析・初期条件!$P$55</f>
        <v>0</v>
      </c>
      <c r="Z588" s="493">
        <f>Z585*地域経済性分析・初期条件!$P$55</f>
        <v>0</v>
      </c>
      <c r="AA588" s="493">
        <f>AA585*地域経済性分析・初期条件!$P$55</f>
        <v>0</v>
      </c>
      <c r="AB588" s="493">
        <f>AB585*地域経済性分析・初期条件!$P$55</f>
        <v>0</v>
      </c>
      <c r="AC588" s="493">
        <f>AC585*地域経済性分析・初期条件!$P$55</f>
        <v>0</v>
      </c>
      <c r="AD588" s="493">
        <f>AD585*地域経済性分析・初期条件!$P$55</f>
        <v>0</v>
      </c>
      <c r="AE588" s="493">
        <f>AE585*地域経済性分析・初期条件!$P$55</f>
        <v>0</v>
      </c>
      <c r="AF588" s="493">
        <f>AF585*地域経済性分析・初期条件!$P$55</f>
        <v>0</v>
      </c>
      <c r="AG588" s="493">
        <f>AG585*地域経済性分析・初期条件!$P$55</f>
        <v>0</v>
      </c>
      <c r="AH588" s="493">
        <f>AH585*地域経済性分析・初期条件!$P$55</f>
        <v>0</v>
      </c>
      <c r="AI588" s="535">
        <f t="shared" ref="AI588:AI593" si="690">SUM(D588:N588)</f>
        <v>0</v>
      </c>
      <c r="AJ588" s="535">
        <f>SUM(D588:X588)</f>
        <v>0</v>
      </c>
      <c r="AK588" s="497">
        <f>SUM(D588:AH588)</f>
        <v>0</v>
      </c>
    </row>
    <row r="589" spans="1:37" ht="11.5" x14ac:dyDescent="0.25">
      <c r="A589" s="533" t="str">
        <f>A584&amp;B589</f>
        <v>0法人税（国税）</v>
      </c>
      <c r="B589" s="425" t="s">
        <v>576</v>
      </c>
      <c r="C589" s="449" t="s">
        <v>33</v>
      </c>
      <c r="D589" s="493">
        <f>D585*地域経済性分析・初期条件!$Q$55</f>
        <v>0</v>
      </c>
      <c r="E589" s="493">
        <f>E585*地域経済性分析・初期条件!$Q$55</f>
        <v>0</v>
      </c>
      <c r="F589" s="493">
        <f>F585*地域経済性分析・初期条件!$Q$55</f>
        <v>0</v>
      </c>
      <c r="G589" s="493">
        <f>G585*地域経済性分析・初期条件!$Q$55</f>
        <v>0</v>
      </c>
      <c r="H589" s="493">
        <f>H585*地域経済性分析・初期条件!$Q$55</f>
        <v>0</v>
      </c>
      <c r="I589" s="493">
        <f>I585*地域経済性分析・初期条件!$Q$55</f>
        <v>0</v>
      </c>
      <c r="J589" s="493">
        <f>J585*地域経済性分析・初期条件!$Q$55</f>
        <v>0</v>
      </c>
      <c r="K589" s="493">
        <f>K585*地域経済性分析・初期条件!$Q$55</f>
        <v>0</v>
      </c>
      <c r="L589" s="493">
        <f>L585*地域経済性分析・初期条件!$Q$55</f>
        <v>0</v>
      </c>
      <c r="M589" s="493">
        <f>M585*地域経済性分析・初期条件!$Q$55</f>
        <v>0</v>
      </c>
      <c r="N589" s="493">
        <f>N585*地域経済性分析・初期条件!$Q$55</f>
        <v>0</v>
      </c>
      <c r="O589" s="493">
        <f>O585*地域経済性分析・初期条件!$Q$55</f>
        <v>0</v>
      </c>
      <c r="P589" s="493">
        <f>P585*地域経済性分析・初期条件!$Q$55</f>
        <v>0</v>
      </c>
      <c r="Q589" s="493">
        <f>Q585*地域経済性分析・初期条件!$Q$55</f>
        <v>0</v>
      </c>
      <c r="R589" s="493">
        <f>R585*地域経済性分析・初期条件!$Q$55</f>
        <v>0</v>
      </c>
      <c r="S589" s="493">
        <f>S585*地域経済性分析・初期条件!$Q$55</f>
        <v>0</v>
      </c>
      <c r="T589" s="493">
        <f>T585*地域経済性分析・初期条件!$Q$55</f>
        <v>0</v>
      </c>
      <c r="U589" s="493">
        <f>U585*地域経済性分析・初期条件!$Q$55</f>
        <v>0</v>
      </c>
      <c r="V589" s="493">
        <f>V585*地域経済性分析・初期条件!$Q$55</f>
        <v>0</v>
      </c>
      <c r="W589" s="493">
        <f>W585*地域経済性分析・初期条件!$Q$55</f>
        <v>0</v>
      </c>
      <c r="X589" s="493">
        <f>X585*地域経済性分析・初期条件!$Q$55</f>
        <v>0</v>
      </c>
      <c r="Y589" s="493">
        <f>Y585*地域経済性分析・初期条件!$Q$55</f>
        <v>0</v>
      </c>
      <c r="Z589" s="493">
        <f>Z585*地域経済性分析・初期条件!$Q$55</f>
        <v>0</v>
      </c>
      <c r="AA589" s="493">
        <f>AA585*地域経済性分析・初期条件!$Q$55</f>
        <v>0</v>
      </c>
      <c r="AB589" s="493">
        <f>AB585*地域経済性分析・初期条件!$Q$55</f>
        <v>0</v>
      </c>
      <c r="AC589" s="493">
        <f>AC585*地域経済性分析・初期条件!$Q$55</f>
        <v>0</v>
      </c>
      <c r="AD589" s="493">
        <f>AD585*地域経済性分析・初期条件!$Q$55</f>
        <v>0</v>
      </c>
      <c r="AE589" s="493">
        <f>AE585*地域経済性分析・初期条件!$Q$55</f>
        <v>0</v>
      </c>
      <c r="AF589" s="493">
        <f>AF585*地域経済性分析・初期条件!$Q$55</f>
        <v>0</v>
      </c>
      <c r="AG589" s="493">
        <f>AG585*地域経済性分析・初期条件!$Q$55</f>
        <v>0</v>
      </c>
      <c r="AH589" s="493">
        <f>AH585*地域経済性分析・初期条件!$Q$55</f>
        <v>0</v>
      </c>
      <c r="AI589" s="535">
        <f t="shared" si="690"/>
        <v>0</v>
      </c>
      <c r="AJ589" s="535">
        <f>SUM(D589:X589)</f>
        <v>0</v>
      </c>
      <c r="AK589" s="497">
        <f>SUM(D589:AH589)</f>
        <v>0</v>
      </c>
    </row>
    <row r="590" spans="1:37" ht="11.5" x14ac:dyDescent="0.25">
      <c r="A590" s="533" t="str">
        <f>A584&amp;B590</f>
        <v>0従業員の可処分所得（一次）</v>
      </c>
      <c r="B590" s="425" t="s">
        <v>556</v>
      </c>
      <c r="C590" s="448" t="s">
        <v>33</v>
      </c>
      <c r="D590" s="493">
        <f>D585*地域経済性分析・初期条件!$H$55</f>
        <v>0</v>
      </c>
      <c r="E590" s="493">
        <f>E585*地域経済性分析・初期条件!$H$55</f>
        <v>0</v>
      </c>
      <c r="F590" s="463">
        <f>F585*地域経済性分析・初期条件!$H$55</f>
        <v>0</v>
      </c>
      <c r="G590" s="463">
        <f>G585*地域経済性分析・初期条件!$H$55</f>
        <v>0</v>
      </c>
      <c r="H590" s="463">
        <f>H585*地域経済性分析・初期条件!$H$55</f>
        <v>0</v>
      </c>
      <c r="I590" s="463">
        <f>I585*地域経済性分析・初期条件!$H$55</f>
        <v>0</v>
      </c>
      <c r="J590" s="463">
        <f>J585*地域経済性分析・初期条件!$H$55</f>
        <v>0</v>
      </c>
      <c r="K590" s="463">
        <f>K585*地域経済性分析・初期条件!$H$55</f>
        <v>0</v>
      </c>
      <c r="L590" s="463">
        <f>L585*地域経済性分析・初期条件!$H$55</f>
        <v>0</v>
      </c>
      <c r="M590" s="463">
        <f>M585*地域経済性分析・初期条件!$H$55</f>
        <v>0</v>
      </c>
      <c r="N590" s="463">
        <f>N585*地域経済性分析・初期条件!$H$55</f>
        <v>0</v>
      </c>
      <c r="O590" s="463">
        <f>O585*地域経済性分析・初期条件!$H$55</f>
        <v>0</v>
      </c>
      <c r="P590" s="463">
        <f>P585*地域経済性分析・初期条件!$H$55</f>
        <v>0</v>
      </c>
      <c r="Q590" s="463">
        <f>Q585*地域経済性分析・初期条件!$H$55</f>
        <v>0</v>
      </c>
      <c r="R590" s="463">
        <f>R585*地域経済性分析・初期条件!$H$55</f>
        <v>0</v>
      </c>
      <c r="S590" s="463">
        <f>S585*地域経済性分析・初期条件!$H$55</f>
        <v>0</v>
      </c>
      <c r="T590" s="463">
        <f>T585*地域経済性分析・初期条件!$H$55</f>
        <v>0</v>
      </c>
      <c r="U590" s="463">
        <f>U585*地域経済性分析・初期条件!$H$55</f>
        <v>0</v>
      </c>
      <c r="V590" s="463">
        <f>V585*地域経済性分析・初期条件!$H$55</f>
        <v>0</v>
      </c>
      <c r="W590" s="463">
        <f>W585*地域経済性分析・初期条件!$H$55</f>
        <v>0</v>
      </c>
      <c r="X590" s="463">
        <f>X585*地域経済性分析・初期条件!$H$55</f>
        <v>0</v>
      </c>
      <c r="Y590" s="463">
        <f>Y585*地域経済性分析・初期条件!$H$55</f>
        <v>0</v>
      </c>
      <c r="Z590" s="463">
        <f>Z585*地域経済性分析・初期条件!$H$55</f>
        <v>0</v>
      </c>
      <c r="AA590" s="463">
        <f>AA585*地域経済性分析・初期条件!$H$55</f>
        <v>0</v>
      </c>
      <c r="AB590" s="463">
        <f>AB585*地域経済性分析・初期条件!$H$55</f>
        <v>0</v>
      </c>
      <c r="AC590" s="463">
        <f>AC585*地域経済性分析・初期条件!$H$55</f>
        <v>0</v>
      </c>
      <c r="AD590" s="463">
        <f>AD585*地域経済性分析・初期条件!$H$55</f>
        <v>0</v>
      </c>
      <c r="AE590" s="463">
        <f>AE585*地域経済性分析・初期条件!$H$55</f>
        <v>0</v>
      </c>
      <c r="AF590" s="463">
        <f>AF585*地域経済性分析・初期条件!$H$55</f>
        <v>0</v>
      </c>
      <c r="AG590" s="463">
        <f>AG585*地域経済性分析・初期条件!$H$55</f>
        <v>0</v>
      </c>
      <c r="AH590" s="463">
        <f>AH585*地域経済性分析・初期条件!$H$55</f>
        <v>0</v>
      </c>
      <c r="AI590" s="535">
        <f t="shared" si="690"/>
        <v>0</v>
      </c>
      <c r="AJ590" s="535">
        <f t="shared" ref="AJ590:AJ597" si="691">SUM(D590:X590)</f>
        <v>0</v>
      </c>
      <c r="AK590" s="497">
        <f t="shared" ref="AK590:AK597" si="692">SUM(D590:AH590)</f>
        <v>0</v>
      </c>
    </row>
    <row r="591" spans="1:37" ht="11.5" x14ac:dyDescent="0.25">
      <c r="A591" s="533" t="str">
        <f>A584&amp;B591</f>
        <v>0企業の税引後利益（一次）</v>
      </c>
      <c r="B591" s="425" t="s">
        <v>557</v>
      </c>
      <c r="C591" s="448" t="s">
        <v>33</v>
      </c>
      <c r="D591" s="493">
        <f>D585*地域経済性分析・初期条件!$I$55</f>
        <v>0</v>
      </c>
      <c r="E591" s="493">
        <f>E585*地域経済性分析・初期条件!$I$55</f>
        <v>0</v>
      </c>
      <c r="F591" s="463">
        <f>F585*地域経済性分析・初期条件!$I$55</f>
        <v>0</v>
      </c>
      <c r="G591" s="463">
        <f>G585*地域経済性分析・初期条件!$I$55</f>
        <v>0</v>
      </c>
      <c r="H591" s="463">
        <f>H585*地域経済性分析・初期条件!$I$55</f>
        <v>0</v>
      </c>
      <c r="I591" s="463">
        <f>I585*地域経済性分析・初期条件!$I$55</f>
        <v>0</v>
      </c>
      <c r="J591" s="463">
        <f>J585*地域経済性分析・初期条件!$I$55</f>
        <v>0</v>
      </c>
      <c r="K591" s="463">
        <f>K585*地域経済性分析・初期条件!$I$55</f>
        <v>0</v>
      </c>
      <c r="L591" s="463">
        <f>L585*地域経済性分析・初期条件!$I$55</f>
        <v>0</v>
      </c>
      <c r="M591" s="463">
        <f>M585*地域経済性分析・初期条件!$I$55</f>
        <v>0</v>
      </c>
      <c r="N591" s="463">
        <f>N585*地域経済性分析・初期条件!$I$55</f>
        <v>0</v>
      </c>
      <c r="O591" s="463">
        <f>O585*地域経済性分析・初期条件!$I$55</f>
        <v>0</v>
      </c>
      <c r="P591" s="463">
        <f>P585*地域経済性分析・初期条件!$I$55</f>
        <v>0</v>
      </c>
      <c r="Q591" s="463">
        <f>Q585*地域経済性分析・初期条件!$I$55</f>
        <v>0</v>
      </c>
      <c r="R591" s="463">
        <f>R585*地域経済性分析・初期条件!$I$55</f>
        <v>0</v>
      </c>
      <c r="S591" s="463">
        <f>S585*地域経済性分析・初期条件!$I$55</f>
        <v>0</v>
      </c>
      <c r="T591" s="463">
        <f>T585*地域経済性分析・初期条件!$I$55</f>
        <v>0</v>
      </c>
      <c r="U591" s="463">
        <f>U585*地域経済性分析・初期条件!$I$55</f>
        <v>0</v>
      </c>
      <c r="V591" s="463">
        <f>V585*地域経済性分析・初期条件!$I$55</f>
        <v>0</v>
      </c>
      <c r="W591" s="463">
        <f>W585*地域経済性分析・初期条件!$I$55</f>
        <v>0</v>
      </c>
      <c r="X591" s="463">
        <f>X585*地域経済性分析・初期条件!$I$55</f>
        <v>0</v>
      </c>
      <c r="Y591" s="463">
        <f>Y585*地域経済性分析・初期条件!$I$55</f>
        <v>0</v>
      </c>
      <c r="Z591" s="463">
        <f>Z585*地域経済性分析・初期条件!$I$55</f>
        <v>0</v>
      </c>
      <c r="AA591" s="463">
        <f>AA585*地域経済性分析・初期条件!$I$55</f>
        <v>0</v>
      </c>
      <c r="AB591" s="463">
        <f>AB585*地域経済性分析・初期条件!$I$55</f>
        <v>0</v>
      </c>
      <c r="AC591" s="463">
        <f>AC585*地域経済性分析・初期条件!$I$55</f>
        <v>0</v>
      </c>
      <c r="AD591" s="463">
        <f>AD585*地域経済性分析・初期条件!$I$55</f>
        <v>0</v>
      </c>
      <c r="AE591" s="463">
        <f>AE585*地域経済性分析・初期条件!$I$55</f>
        <v>0</v>
      </c>
      <c r="AF591" s="463">
        <f>AF585*地域経済性分析・初期条件!$I$55</f>
        <v>0</v>
      </c>
      <c r="AG591" s="463">
        <f>AG585*地域経済性分析・初期条件!$I$55</f>
        <v>0</v>
      </c>
      <c r="AH591" s="463">
        <f>AH585*地域経済性分析・初期条件!$I$55</f>
        <v>0</v>
      </c>
      <c r="AI591" s="535">
        <f t="shared" si="690"/>
        <v>0</v>
      </c>
      <c r="AJ591" s="535">
        <f t="shared" si="691"/>
        <v>0</v>
      </c>
      <c r="AK591" s="497">
        <f t="shared" si="692"/>
        <v>0</v>
      </c>
    </row>
    <row r="592" spans="1:37" ht="11.5" x14ac:dyDescent="0.25">
      <c r="A592" s="533" t="str">
        <f>A584&amp;B592</f>
        <v>0都道府県税収（一次）</v>
      </c>
      <c r="B592" s="425" t="s">
        <v>558</v>
      </c>
      <c r="C592" s="448" t="s">
        <v>33</v>
      </c>
      <c r="D592" s="493">
        <f>D585*地域経済性分析・初期条件!$J$55</f>
        <v>0</v>
      </c>
      <c r="E592" s="493">
        <f>E585*地域経済性分析・初期条件!$J$55</f>
        <v>0</v>
      </c>
      <c r="F592" s="463">
        <f>F585*地域経済性分析・初期条件!$J$55</f>
        <v>0</v>
      </c>
      <c r="G592" s="463">
        <f>G585*地域経済性分析・初期条件!$J$55</f>
        <v>0</v>
      </c>
      <c r="H592" s="463">
        <f>H585*地域経済性分析・初期条件!$J$55</f>
        <v>0</v>
      </c>
      <c r="I592" s="463">
        <f>I585*地域経済性分析・初期条件!$J$55</f>
        <v>0</v>
      </c>
      <c r="J592" s="463">
        <f>J585*地域経済性分析・初期条件!$J$55</f>
        <v>0</v>
      </c>
      <c r="K592" s="463">
        <f>K585*地域経済性分析・初期条件!$J$55</f>
        <v>0</v>
      </c>
      <c r="L592" s="463">
        <f>L585*地域経済性分析・初期条件!$J$55</f>
        <v>0</v>
      </c>
      <c r="M592" s="463">
        <f>M585*地域経済性分析・初期条件!$J$55</f>
        <v>0</v>
      </c>
      <c r="N592" s="463">
        <f>N585*地域経済性分析・初期条件!$J$55</f>
        <v>0</v>
      </c>
      <c r="O592" s="463">
        <f>O585*地域経済性分析・初期条件!$J$55</f>
        <v>0</v>
      </c>
      <c r="P592" s="463">
        <f>P585*地域経済性分析・初期条件!$J$55</f>
        <v>0</v>
      </c>
      <c r="Q592" s="463">
        <f>Q585*地域経済性分析・初期条件!$J$55</f>
        <v>0</v>
      </c>
      <c r="R592" s="463">
        <f>R585*地域経済性分析・初期条件!$J$55</f>
        <v>0</v>
      </c>
      <c r="S592" s="463">
        <f>S585*地域経済性分析・初期条件!$J$55</f>
        <v>0</v>
      </c>
      <c r="T592" s="463">
        <f>T585*地域経済性分析・初期条件!$J$55</f>
        <v>0</v>
      </c>
      <c r="U592" s="463">
        <f>U585*地域経済性分析・初期条件!$J$55</f>
        <v>0</v>
      </c>
      <c r="V592" s="463">
        <f>V585*地域経済性分析・初期条件!$J$55</f>
        <v>0</v>
      </c>
      <c r="W592" s="463">
        <f>W585*地域経済性分析・初期条件!$J$55</f>
        <v>0</v>
      </c>
      <c r="X592" s="463">
        <f>X585*地域経済性分析・初期条件!$J$55</f>
        <v>0</v>
      </c>
      <c r="Y592" s="463">
        <f>Y585*地域経済性分析・初期条件!$J$55</f>
        <v>0</v>
      </c>
      <c r="Z592" s="463">
        <f>Z585*地域経済性分析・初期条件!$J$55</f>
        <v>0</v>
      </c>
      <c r="AA592" s="463">
        <f>AA585*地域経済性分析・初期条件!$J$55</f>
        <v>0</v>
      </c>
      <c r="AB592" s="463">
        <f>AB585*地域経済性分析・初期条件!$J$55</f>
        <v>0</v>
      </c>
      <c r="AC592" s="463">
        <f>AC585*地域経済性分析・初期条件!$J$55</f>
        <v>0</v>
      </c>
      <c r="AD592" s="463">
        <f>AD585*地域経済性分析・初期条件!$J$55</f>
        <v>0</v>
      </c>
      <c r="AE592" s="463">
        <f>AE585*地域経済性分析・初期条件!$J$55</f>
        <v>0</v>
      </c>
      <c r="AF592" s="463">
        <f>AF585*地域経済性分析・初期条件!$J$55</f>
        <v>0</v>
      </c>
      <c r="AG592" s="463">
        <f>AG585*地域経済性分析・初期条件!$J$55</f>
        <v>0</v>
      </c>
      <c r="AH592" s="463">
        <f>AH585*地域経済性分析・初期条件!$J$55</f>
        <v>0</v>
      </c>
      <c r="AI592" s="535">
        <f t="shared" si="690"/>
        <v>0</v>
      </c>
      <c r="AJ592" s="535">
        <f t="shared" si="691"/>
        <v>0</v>
      </c>
      <c r="AK592" s="497">
        <f t="shared" si="692"/>
        <v>0</v>
      </c>
    </row>
    <row r="593" spans="1:37" ht="11.5" x14ac:dyDescent="0.25">
      <c r="A593" s="533" t="str">
        <f>A584&amp;B593</f>
        <v>0市町村税収（一次）</v>
      </c>
      <c r="B593" s="425" t="s">
        <v>559</v>
      </c>
      <c r="C593" s="449" t="s">
        <v>33</v>
      </c>
      <c r="D593" s="493">
        <f>D585*地域経済性分析・初期条件!$K$55</f>
        <v>0</v>
      </c>
      <c r="E593" s="463">
        <f>E585*地域経済性分析・初期条件!$K$55</f>
        <v>0</v>
      </c>
      <c r="F593" s="463">
        <f>F585*地域経済性分析・初期条件!$K$55</f>
        <v>0</v>
      </c>
      <c r="G593" s="463">
        <f>G585*地域経済性分析・初期条件!$K$55</f>
        <v>0</v>
      </c>
      <c r="H593" s="463">
        <f>H585*地域経済性分析・初期条件!$K$55</f>
        <v>0</v>
      </c>
      <c r="I593" s="463">
        <f>I585*地域経済性分析・初期条件!$K$55</f>
        <v>0</v>
      </c>
      <c r="J593" s="463">
        <f>J585*地域経済性分析・初期条件!$K$55</f>
        <v>0</v>
      </c>
      <c r="K593" s="463">
        <f>K585*地域経済性分析・初期条件!$K$55</f>
        <v>0</v>
      </c>
      <c r="L593" s="463">
        <f>L585*地域経済性分析・初期条件!$K$55</f>
        <v>0</v>
      </c>
      <c r="M593" s="463">
        <f>M585*地域経済性分析・初期条件!$K$55</f>
        <v>0</v>
      </c>
      <c r="N593" s="463">
        <f>N585*地域経済性分析・初期条件!$K$55</f>
        <v>0</v>
      </c>
      <c r="O593" s="463">
        <f>O585*地域経済性分析・初期条件!$K$55</f>
        <v>0</v>
      </c>
      <c r="P593" s="463">
        <f>P585*地域経済性分析・初期条件!$K$55</f>
        <v>0</v>
      </c>
      <c r="Q593" s="463">
        <f>Q585*地域経済性分析・初期条件!$K$55</f>
        <v>0</v>
      </c>
      <c r="R593" s="463">
        <f>R585*地域経済性分析・初期条件!$K$55</f>
        <v>0</v>
      </c>
      <c r="S593" s="463">
        <f>S585*地域経済性分析・初期条件!$K$55</f>
        <v>0</v>
      </c>
      <c r="T593" s="463">
        <f>T585*地域経済性分析・初期条件!$K$55</f>
        <v>0</v>
      </c>
      <c r="U593" s="463">
        <f>U585*地域経済性分析・初期条件!$K$55</f>
        <v>0</v>
      </c>
      <c r="V593" s="463">
        <f>V585*地域経済性分析・初期条件!$K$55</f>
        <v>0</v>
      </c>
      <c r="W593" s="463">
        <f>W585*地域経済性分析・初期条件!$K$55</f>
        <v>0</v>
      </c>
      <c r="X593" s="463">
        <f>X585*地域経済性分析・初期条件!$K$55</f>
        <v>0</v>
      </c>
      <c r="Y593" s="463">
        <f>Y585*地域経済性分析・初期条件!$K$55</f>
        <v>0</v>
      </c>
      <c r="Z593" s="463">
        <f>Z585*地域経済性分析・初期条件!$K$55</f>
        <v>0</v>
      </c>
      <c r="AA593" s="463">
        <f>AA585*地域経済性分析・初期条件!$K$55</f>
        <v>0</v>
      </c>
      <c r="AB593" s="463">
        <f>AB585*地域経済性分析・初期条件!$K$55</f>
        <v>0</v>
      </c>
      <c r="AC593" s="463">
        <f>AC585*地域経済性分析・初期条件!$K$55</f>
        <v>0</v>
      </c>
      <c r="AD593" s="463">
        <f>AD585*地域経済性分析・初期条件!$K$55</f>
        <v>0</v>
      </c>
      <c r="AE593" s="463">
        <f>AE585*地域経済性分析・初期条件!$K$55</f>
        <v>0</v>
      </c>
      <c r="AF593" s="463">
        <f>AF585*地域経済性分析・初期条件!$K$55</f>
        <v>0</v>
      </c>
      <c r="AG593" s="463">
        <f>AG585*地域経済性分析・初期条件!$K$55</f>
        <v>0</v>
      </c>
      <c r="AH593" s="463">
        <f>AH585*地域経済性分析・初期条件!$K$55</f>
        <v>0</v>
      </c>
      <c r="AI593" s="535">
        <f t="shared" si="690"/>
        <v>0</v>
      </c>
      <c r="AJ593" s="535">
        <f t="shared" si="691"/>
        <v>0</v>
      </c>
      <c r="AK593" s="497">
        <f t="shared" si="692"/>
        <v>0</v>
      </c>
    </row>
    <row r="594" spans="1:37" ht="11.5" x14ac:dyDescent="0.25">
      <c r="A594" s="533" t="str">
        <f>A584&amp;B594</f>
        <v>0従業員の可処分所得（二次以降）</v>
      </c>
      <c r="B594" s="425" t="s">
        <v>561</v>
      </c>
      <c r="C594" s="449" t="s">
        <v>33</v>
      </c>
      <c r="D594" s="493">
        <f>D585*地域経済性分析・初期条件!$L$55</f>
        <v>0</v>
      </c>
      <c r="E594" s="493">
        <f>E585*地域経済性分析・初期条件!$L$55</f>
        <v>0</v>
      </c>
      <c r="F594" s="493">
        <f>F585*地域経済性分析・初期条件!$L$55</f>
        <v>0</v>
      </c>
      <c r="G594" s="493">
        <f>G585*地域経済性分析・初期条件!$L$55</f>
        <v>0</v>
      </c>
      <c r="H594" s="493">
        <f>H585*地域経済性分析・初期条件!$L$55</f>
        <v>0</v>
      </c>
      <c r="I594" s="493">
        <f>I585*地域経済性分析・初期条件!$L$55</f>
        <v>0</v>
      </c>
      <c r="J594" s="493">
        <f>J585*地域経済性分析・初期条件!$L$55</f>
        <v>0</v>
      </c>
      <c r="K594" s="493">
        <f>K585*地域経済性分析・初期条件!$L$55</f>
        <v>0</v>
      </c>
      <c r="L594" s="493">
        <f>L585*地域経済性分析・初期条件!$L$55</f>
        <v>0</v>
      </c>
      <c r="M594" s="493">
        <f>M585*地域経済性分析・初期条件!$L$55</f>
        <v>0</v>
      </c>
      <c r="N594" s="493">
        <f>N585*地域経済性分析・初期条件!$L$55</f>
        <v>0</v>
      </c>
      <c r="O594" s="493">
        <f>O585*地域経済性分析・初期条件!$L$55</f>
        <v>0</v>
      </c>
      <c r="P594" s="493">
        <f>P585*地域経済性分析・初期条件!$L$55</f>
        <v>0</v>
      </c>
      <c r="Q594" s="493">
        <f>Q585*地域経済性分析・初期条件!$L$55</f>
        <v>0</v>
      </c>
      <c r="R594" s="493">
        <f>R585*地域経済性分析・初期条件!$L$55</f>
        <v>0</v>
      </c>
      <c r="S594" s="493">
        <f>S585*地域経済性分析・初期条件!$L$55</f>
        <v>0</v>
      </c>
      <c r="T594" s="493">
        <f>T585*地域経済性分析・初期条件!$L$55</f>
        <v>0</v>
      </c>
      <c r="U594" s="493">
        <f>U585*地域経済性分析・初期条件!$L$55</f>
        <v>0</v>
      </c>
      <c r="V594" s="493">
        <f>V585*地域経済性分析・初期条件!$L$55</f>
        <v>0</v>
      </c>
      <c r="W594" s="493">
        <f>W585*地域経済性分析・初期条件!$L$55</f>
        <v>0</v>
      </c>
      <c r="X594" s="493">
        <f>X585*地域経済性分析・初期条件!$L$55</f>
        <v>0</v>
      </c>
      <c r="Y594" s="493">
        <f>Y585*地域経済性分析・初期条件!$L$55</f>
        <v>0</v>
      </c>
      <c r="Z594" s="493">
        <f>Z585*地域経済性分析・初期条件!$L$55</f>
        <v>0</v>
      </c>
      <c r="AA594" s="493">
        <f>AA585*地域経済性分析・初期条件!$L$55</f>
        <v>0</v>
      </c>
      <c r="AB594" s="493">
        <f>AB585*地域経済性分析・初期条件!$L$55</f>
        <v>0</v>
      </c>
      <c r="AC594" s="493">
        <f>AC585*地域経済性分析・初期条件!$L$55</f>
        <v>0</v>
      </c>
      <c r="AD594" s="493">
        <f>AD585*地域経済性分析・初期条件!$L$55</f>
        <v>0</v>
      </c>
      <c r="AE594" s="493">
        <f>AE585*地域経済性分析・初期条件!$L$55</f>
        <v>0</v>
      </c>
      <c r="AF594" s="493">
        <f>AF585*地域経済性分析・初期条件!$L$55</f>
        <v>0</v>
      </c>
      <c r="AG594" s="493">
        <f>AG585*地域経済性分析・初期条件!$L$55</f>
        <v>0</v>
      </c>
      <c r="AH594" s="493">
        <f>AH585*地域経済性分析・初期条件!$L$55</f>
        <v>0</v>
      </c>
      <c r="AI594" s="535">
        <f>SUM(D594:N594)</f>
        <v>0</v>
      </c>
      <c r="AJ594" s="535">
        <f t="shared" si="691"/>
        <v>0</v>
      </c>
      <c r="AK594" s="497">
        <f t="shared" si="692"/>
        <v>0</v>
      </c>
    </row>
    <row r="595" spans="1:37" ht="11.5" x14ac:dyDescent="0.25">
      <c r="A595" s="533" t="str">
        <f>A584&amp;B595</f>
        <v>0企業の税引後利益（二次以降）</v>
      </c>
      <c r="B595" s="425" t="s">
        <v>562</v>
      </c>
      <c r="C595" s="449" t="s">
        <v>33</v>
      </c>
      <c r="D595" s="493">
        <f>D585*地域経済性分析・初期条件!$M$55</f>
        <v>0</v>
      </c>
      <c r="E595" s="493">
        <f>E585*地域経済性分析・初期条件!$M$55</f>
        <v>0</v>
      </c>
      <c r="F595" s="493">
        <f>F585*地域経済性分析・初期条件!$M$55</f>
        <v>0</v>
      </c>
      <c r="G595" s="493">
        <f>G585*地域経済性分析・初期条件!$M$55</f>
        <v>0</v>
      </c>
      <c r="H595" s="493">
        <f>H585*地域経済性分析・初期条件!$M$55</f>
        <v>0</v>
      </c>
      <c r="I595" s="493">
        <f>I585*地域経済性分析・初期条件!$M$55</f>
        <v>0</v>
      </c>
      <c r="J595" s="493">
        <f>J585*地域経済性分析・初期条件!$M$55</f>
        <v>0</v>
      </c>
      <c r="K595" s="493">
        <f>K585*地域経済性分析・初期条件!$M$55</f>
        <v>0</v>
      </c>
      <c r="L595" s="493">
        <f>L585*地域経済性分析・初期条件!$M$55</f>
        <v>0</v>
      </c>
      <c r="M595" s="493">
        <f>M585*地域経済性分析・初期条件!$M$55</f>
        <v>0</v>
      </c>
      <c r="N595" s="493">
        <f>N585*地域経済性分析・初期条件!$M$55</f>
        <v>0</v>
      </c>
      <c r="O595" s="493">
        <f>O585*地域経済性分析・初期条件!$M$55</f>
        <v>0</v>
      </c>
      <c r="P595" s="493">
        <f>P585*地域経済性分析・初期条件!$M$55</f>
        <v>0</v>
      </c>
      <c r="Q595" s="493">
        <f>Q585*地域経済性分析・初期条件!$M$55</f>
        <v>0</v>
      </c>
      <c r="R595" s="493">
        <f>R585*地域経済性分析・初期条件!$M$55</f>
        <v>0</v>
      </c>
      <c r="S595" s="493">
        <f>S585*地域経済性分析・初期条件!$M$55</f>
        <v>0</v>
      </c>
      <c r="T595" s="493">
        <f>T585*地域経済性分析・初期条件!$M$55</f>
        <v>0</v>
      </c>
      <c r="U595" s="493">
        <f>U585*地域経済性分析・初期条件!$M$55</f>
        <v>0</v>
      </c>
      <c r="V595" s="493">
        <f>V585*地域経済性分析・初期条件!$M$55</f>
        <v>0</v>
      </c>
      <c r="W595" s="493">
        <f>W585*地域経済性分析・初期条件!$M$55</f>
        <v>0</v>
      </c>
      <c r="X595" s="493">
        <f>X585*地域経済性分析・初期条件!$M$55</f>
        <v>0</v>
      </c>
      <c r="Y595" s="493">
        <f>Y585*地域経済性分析・初期条件!$M$55</f>
        <v>0</v>
      </c>
      <c r="Z595" s="493">
        <f>Z585*地域経済性分析・初期条件!$M$55</f>
        <v>0</v>
      </c>
      <c r="AA595" s="493">
        <f>AA585*地域経済性分析・初期条件!$M$55</f>
        <v>0</v>
      </c>
      <c r="AB595" s="493">
        <f>AB585*地域経済性分析・初期条件!$M$55</f>
        <v>0</v>
      </c>
      <c r="AC595" s="493">
        <f>AC585*地域経済性分析・初期条件!$M$55</f>
        <v>0</v>
      </c>
      <c r="AD595" s="493">
        <f>AD585*地域経済性分析・初期条件!$M$55</f>
        <v>0</v>
      </c>
      <c r="AE595" s="493">
        <f>AE585*地域経済性分析・初期条件!$M$55</f>
        <v>0</v>
      </c>
      <c r="AF595" s="493">
        <f>AF585*地域経済性分析・初期条件!$M$55</f>
        <v>0</v>
      </c>
      <c r="AG595" s="493">
        <f>AG585*地域経済性分析・初期条件!$M$55</f>
        <v>0</v>
      </c>
      <c r="AH595" s="493">
        <f>AH585*地域経済性分析・初期条件!$M$55</f>
        <v>0</v>
      </c>
      <c r="AI595" s="535">
        <f>SUM(D595:N595)</f>
        <v>0</v>
      </c>
      <c r="AJ595" s="535">
        <f t="shared" si="691"/>
        <v>0</v>
      </c>
      <c r="AK595" s="497">
        <f t="shared" si="692"/>
        <v>0</v>
      </c>
    </row>
    <row r="596" spans="1:37" ht="11.5" x14ac:dyDescent="0.25">
      <c r="A596" s="533" t="str">
        <f>A584&amp;B596</f>
        <v>0都道府県税収（二次以降）</v>
      </c>
      <c r="B596" s="425" t="s">
        <v>563</v>
      </c>
      <c r="C596" s="449" t="s">
        <v>33</v>
      </c>
      <c r="D596" s="493">
        <f>D585*地域経済性分析・初期条件!$N$55</f>
        <v>0</v>
      </c>
      <c r="E596" s="493">
        <f>E585*地域経済性分析・初期条件!$N$55</f>
        <v>0</v>
      </c>
      <c r="F596" s="493">
        <f>F585*地域経済性分析・初期条件!$N$55</f>
        <v>0</v>
      </c>
      <c r="G596" s="493">
        <f>G585*地域経済性分析・初期条件!$N$55</f>
        <v>0</v>
      </c>
      <c r="H596" s="493">
        <f>H585*地域経済性分析・初期条件!$N$55</f>
        <v>0</v>
      </c>
      <c r="I596" s="493">
        <f>I585*地域経済性分析・初期条件!$N$55</f>
        <v>0</v>
      </c>
      <c r="J596" s="493">
        <f>J585*地域経済性分析・初期条件!$N$55</f>
        <v>0</v>
      </c>
      <c r="K596" s="493">
        <f>K585*地域経済性分析・初期条件!$N$55</f>
        <v>0</v>
      </c>
      <c r="L596" s="493">
        <f>L585*地域経済性分析・初期条件!$N$55</f>
        <v>0</v>
      </c>
      <c r="M596" s="493">
        <f>M585*地域経済性分析・初期条件!$N$55</f>
        <v>0</v>
      </c>
      <c r="N596" s="493">
        <f>N585*地域経済性分析・初期条件!$N$55</f>
        <v>0</v>
      </c>
      <c r="O596" s="493">
        <f>O585*地域経済性分析・初期条件!$N$55</f>
        <v>0</v>
      </c>
      <c r="P596" s="493">
        <f>P585*地域経済性分析・初期条件!$N$55</f>
        <v>0</v>
      </c>
      <c r="Q596" s="493">
        <f>Q585*地域経済性分析・初期条件!$N$55</f>
        <v>0</v>
      </c>
      <c r="R596" s="493">
        <f>R585*地域経済性分析・初期条件!$N$55</f>
        <v>0</v>
      </c>
      <c r="S596" s="493">
        <f>S585*地域経済性分析・初期条件!$N$55</f>
        <v>0</v>
      </c>
      <c r="T596" s="493">
        <f>T585*地域経済性分析・初期条件!$N$55</f>
        <v>0</v>
      </c>
      <c r="U596" s="493">
        <f>U585*地域経済性分析・初期条件!$N$55</f>
        <v>0</v>
      </c>
      <c r="V596" s="493">
        <f>V585*地域経済性分析・初期条件!$N$55</f>
        <v>0</v>
      </c>
      <c r="W596" s="493">
        <f>W585*地域経済性分析・初期条件!$N$55</f>
        <v>0</v>
      </c>
      <c r="X596" s="493">
        <f>X585*地域経済性分析・初期条件!$N$55</f>
        <v>0</v>
      </c>
      <c r="Y596" s="493">
        <f>Y585*地域経済性分析・初期条件!$N$55</f>
        <v>0</v>
      </c>
      <c r="Z596" s="493">
        <f>Z585*地域経済性分析・初期条件!$N$55</f>
        <v>0</v>
      </c>
      <c r="AA596" s="493">
        <f>AA585*地域経済性分析・初期条件!$N$55</f>
        <v>0</v>
      </c>
      <c r="AB596" s="493">
        <f>AB585*地域経済性分析・初期条件!$N$55</f>
        <v>0</v>
      </c>
      <c r="AC596" s="493">
        <f>AC585*地域経済性分析・初期条件!$N$55</f>
        <v>0</v>
      </c>
      <c r="AD596" s="493">
        <f>AD585*地域経済性分析・初期条件!$N$55</f>
        <v>0</v>
      </c>
      <c r="AE596" s="493">
        <f>AE585*地域経済性分析・初期条件!$N$55</f>
        <v>0</v>
      </c>
      <c r="AF596" s="493">
        <f>AF585*地域経済性分析・初期条件!$N$55</f>
        <v>0</v>
      </c>
      <c r="AG596" s="493">
        <f>AG585*地域経済性分析・初期条件!$N$55</f>
        <v>0</v>
      </c>
      <c r="AH596" s="493">
        <f>AH585*地域経済性分析・初期条件!$N$55</f>
        <v>0</v>
      </c>
      <c r="AI596" s="535">
        <f>SUM(D596:N596)</f>
        <v>0</v>
      </c>
      <c r="AJ596" s="535">
        <f t="shared" si="691"/>
        <v>0</v>
      </c>
      <c r="AK596" s="497">
        <f t="shared" si="692"/>
        <v>0</v>
      </c>
    </row>
    <row r="597" spans="1:37" ht="12" thickBot="1" x14ac:dyDescent="0.3">
      <c r="A597" s="684" t="str">
        <f>A584&amp;B597</f>
        <v>0市町村税収（二次以降）</v>
      </c>
      <c r="B597" s="685" t="s">
        <v>564</v>
      </c>
      <c r="C597" s="686" t="s">
        <v>33</v>
      </c>
      <c r="D597" s="687">
        <f>D585*地域経済性分析・初期条件!$O$55</f>
        <v>0</v>
      </c>
      <c r="E597" s="687">
        <f>E585*地域経済性分析・初期条件!$O$55</f>
        <v>0</v>
      </c>
      <c r="F597" s="687">
        <f>F585*地域経済性分析・初期条件!$O$55</f>
        <v>0</v>
      </c>
      <c r="G597" s="687">
        <f>G585*地域経済性分析・初期条件!$O$55</f>
        <v>0</v>
      </c>
      <c r="H597" s="687">
        <f>H585*地域経済性分析・初期条件!$O$55</f>
        <v>0</v>
      </c>
      <c r="I597" s="687">
        <f>I585*地域経済性分析・初期条件!$O$55</f>
        <v>0</v>
      </c>
      <c r="J597" s="687">
        <f>J585*地域経済性分析・初期条件!$O$55</f>
        <v>0</v>
      </c>
      <c r="K597" s="687">
        <f>K585*地域経済性分析・初期条件!$O$55</f>
        <v>0</v>
      </c>
      <c r="L597" s="687">
        <f>L585*地域経済性分析・初期条件!$O$55</f>
        <v>0</v>
      </c>
      <c r="M597" s="687">
        <f>M585*地域経済性分析・初期条件!$O$55</f>
        <v>0</v>
      </c>
      <c r="N597" s="687">
        <f>N585*地域経済性分析・初期条件!$O$55</f>
        <v>0</v>
      </c>
      <c r="O597" s="687">
        <f>O585*地域経済性分析・初期条件!$O$55</f>
        <v>0</v>
      </c>
      <c r="P597" s="687">
        <f>P585*地域経済性分析・初期条件!$O$55</f>
        <v>0</v>
      </c>
      <c r="Q597" s="687">
        <f>Q585*地域経済性分析・初期条件!$O$55</f>
        <v>0</v>
      </c>
      <c r="R597" s="687">
        <f>R585*地域経済性分析・初期条件!$O$55</f>
        <v>0</v>
      </c>
      <c r="S597" s="687">
        <f>S585*地域経済性分析・初期条件!$O$55</f>
        <v>0</v>
      </c>
      <c r="T597" s="687">
        <f>T585*地域経済性分析・初期条件!$O$55</f>
        <v>0</v>
      </c>
      <c r="U597" s="687">
        <f>U585*地域経済性分析・初期条件!$O$55</f>
        <v>0</v>
      </c>
      <c r="V597" s="687">
        <f>V585*地域経済性分析・初期条件!$O$55</f>
        <v>0</v>
      </c>
      <c r="W597" s="687">
        <f>W585*地域経済性分析・初期条件!$O$55</f>
        <v>0</v>
      </c>
      <c r="X597" s="687">
        <f>X585*地域経済性分析・初期条件!$O$55</f>
        <v>0</v>
      </c>
      <c r="Y597" s="687">
        <f>Y585*地域経済性分析・初期条件!$O$55</f>
        <v>0</v>
      </c>
      <c r="Z597" s="687">
        <f>Z585*地域経済性分析・初期条件!$O$55</f>
        <v>0</v>
      </c>
      <c r="AA597" s="687">
        <f>AA585*地域経済性分析・初期条件!$O$55</f>
        <v>0</v>
      </c>
      <c r="AB597" s="687">
        <f>AB585*地域経済性分析・初期条件!$O$55</f>
        <v>0</v>
      </c>
      <c r="AC597" s="687">
        <f>AC585*地域経済性分析・初期条件!$O$55</f>
        <v>0</v>
      </c>
      <c r="AD597" s="687">
        <f>AD585*地域経済性分析・初期条件!$O$55</f>
        <v>0</v>
      </c>
      <c r="AE597" s="687">
        <f>AE585*地域経済性分析・初期条件!$O$55</f>
        <v>0</v>
      </c>
      <c r="AF597" s="687">
        <f>AF585*地域経済性分析・初期条件!$O$55</f>
        <v>0</v>
      </c>
      <c r="AG597" s="687">
        <f>AG585*地域経済性分析・初期条件!$O$55</f>
        <v>0</v>
      </c>
      <c r="AH597" s="687">
        <f>AH585*地域経済性分析・初期条件!$O$55</f>
        <v>0</v>
      </c>
      <c r="AI597" s="688">
        <f>SUM(D597:N597)</f>
        <v>0</v>
      </c>
      <c r="AJ597" s="688">
        <f t="shared" si="691"/>
        <v>0</v>
      </c>
      <c r="AK597" s="689">
        <f t="shared" si="692"/>
        <v>0</v>
      </c>
    </row>
    <row r="598" spans="1:37" ht="12" thickTop="1" x14ac:dyDescent="0.25">
      <c r="A598" s="1347" t="s">
        <v>1157</v>
      </c>
      <c r="B598" s="425"/>
      <c r="C598" s="449" t="s">
        <v>1158</v>
      </c>
      <c r="D598" s="493">
        <f>SUM(D558:D559,D562:D569,D572:D573,D576:D583,D586:D587,D590:D597)</f>
        <v>0</v>
      </c>
      <c r="E598" s="493">
        <f t="shared" ref="E598" si="693">SUM(E558:E559,E562:E569,E572:E573,E576:E583,E586:E587,E590:E597)</f>
        <v>0</v>
      </c>
      <c r="F598" s="493">
        <f t="shared" ref="F598" si="694">SUM(F558:F559,F562:F569,F572:F573,F576:F583,F586:F587,F590:F597)</f>
        <v>0</v>
      </c>
      <c r="G598" s="493">
        <f t="shared" ref="G598" si="695">SUM(G558:G559,G562:G569,G572:G573,G576:G583,G586:G587,G590:G597)</f>
        <v>0</v>
      </c>
      <c r="H598" s="493">
        <f t="shared" ref="H598" si="696">SUM(H558:H559,H562:H569,H572:H573,H576:H583,H586:H587,H590:H597)</f>
        <v>0</v>
      </c>
      <c r="I598" s="493">
        <f t="shared" ref="I598" si="697">SUM(I558:I559,I562:I569,I572:I573,I576:I583,I586:I587,I590:I597)</f>
        <v>0</v>
      </c>
      <c r="J598" s="493">
        <f t="shared" ref="J598" si="698">SUM(J558:J559,J562:J569,J572:J573,J576:J583,J586:J587,J590:J597)</f>
        <v>0</v>
      </c>
      <c r="K598" s="493">
        <f t="shared" ref="K598" si="699">SUM(K558:K559,K562:K569,K572:K573,K576:K583,K586:K587,K590:K597)</f>
        <v>0</v>
      </c>
      <c r="L598" s="493">
        <f t="shared" ref="L598" si="700">SUM(L558:L559,L562:L569,L572:L573,L576:L583,L586:L587,L590:L597)</f>
        <v>0</v>
      </c>
      <c r="M598" s="493">
        <f t="shared" ref="M598" si="701">SUM(M558:M559,M562:M569,M572:M573,M576:M583,M586:M587,M590:M597)</f>
        <v>0</v>
      </c>
      <c r="N598" s="493">
        <f t="shared" ref="N598" si="702">SUM(N558:N559,N562:N569,N572:N573,N576:N583,N586:N587,N590:N597)</f>
        <v>0</v>
      </c>
      <c r="O598" s="493">
        <f t="shared" ref="O598" si="703">SUM(O558:O559,O562:O569,O572:O573,O576:O583,O586:O587,O590:O597)</f>
        <v>0</v>
      </c>
      <c r="P598" s="493">
        <f t="shared" ref="P598" si="704">SUM(P558:P559,P562:P569,P572:P573,P576:P583,P586:P587,P590:P597)</f>
        <v>0</v>
      </c>
      <c r="Q598" s="493">
        <f t="shared" ref="Q598" si="705">SUM(Q558:Q559,Q562:Q569,Q572:Q573,Q576:Q583,Q586:Q587,Q590:Q597)</f>
        <v>0</v>
      </c>
      <c r="R598" s="493">
        <f t="shared" ref="R598" si="706">SUM(R558:R559,R562:R569,R572:R573,R576:R583,R586:R587,R590:R597)</f>
        <v>0</v>
      </c>
      <c r="S598" s="493">
        <f t="shared" ref="S598" si="707">SUM(S558:S559,S562:S569,S572:S573,S576:S583,S586:S587,S590:S597)</f>
        <v>0</v>
      </c>
      <c r="T598" s="493">
        <f t="shared" ref="T598" si="708">SUM(T558:T559,T562:T569,T572:T573,T576:T583,T586:T587,T590:T597)</f>
        <v>0</v>
      </c>
      <c r="U598" s="493">
        <f t="shared" ref="U598" si="709">SUM(U558:U559,U562:U569,U572:U573,U576:U583,U586:U587,U590:U597)</f>
        <v>0</v>
      </c>
      <c r="V598" s="493">
        <f t="shared" ref="V598" si="710">SUM(V558:V559,V562:V569,V572:V573,V576:V583,V586:V587,V590:V597)</f>
        <v>0</v>
      </c>
      <c r="W598" s="493">
        <f t="shared" ref="W598" si="711">SUM(W558:W559,W562:W569,W572:W573,W576:W583,W586:W587,W590:W597)</f>
        <v>0</v>
      </c>
      <c r="X598" s="493">
        <f t="shared" ref="X598" si="712">SUM(X558:X559,X562:X569,X572:X573,X576:X583,X586:X587,X590:X597)</f>
        <v>0</v>
      </c>
      <c r="Y598" s="493">
        <f t="shared" ref="Y598" si="713">SUM(Y558:Y559,Y562:Y569,Y572:Y573,Y576:Y583,Y586:Y587,Y590:Y597)</f>
        <v>0</v>
      </c>
      <c r="Z598" s="493">
        <f t="shared" ref="Z598" si="714">SUM(Z558:Z559,Z562:Z569,Z572:Z573,Z576:Z583,Z586:Z587,Z590:Z597)</f>
        <v>0</v>
      </c>
      <c r="AA598" s="493">
        <f t="shared" ref="AA598" si="715">SUM(AA558:AA559,AA562:AA569,AA572:AA573,AA576:AA583,AA586:AA587,AA590:AA597)</f>
        <v>0</v>
      </c>
      <c r="AB598" s="493">
        <f t="shared" ref="AB598" si="716">SUM(AB558:AB559,AB562:AB569,AB572:AB573,AB576:AB583,AB586:AB587,AB590:AB597)</f>
        <v>0</v>
      </c>
      <c r="AC598" s="493">
        <f t="shared" ref="AC598" si="717">SUM(AC558:AC559,AC562:AC569,AC572:AC573,AC576:AC583,AC586:AC587,AC590:AC597)</f>
        <v>0</v>
      </c>
      <c r="AD598" s="493">
        <f t="shared" ref="AD598" si="718">SUM(AD558:AD559,AD562:AD569,AD572:AD573,AD576:AD583,AD586:AD587,AD590:AD597)</f>
        <v>0</v>
      </c>
      <c r="AE598" s="493">
        <f t="shared" ref="AE598" si="719">SUM(AE558:AE559,AE562:AE569,AE572:AE573,AE576:AE583,AE586:AE587,AE590:AE597)</f>
        <v>0</v>
      </c>
      <c r="AF598" s="493">
        <f t="shared" ref="AF598" si="720">SUM(AF558:AF559,AF562:AF569,AF572:AF573,AF576:AF583,AF586:AF587,AF590:AF597)</f>
        <v>0</v>
      </c>
      <c r="AG598" s="493">
        <f t="shared" ref="AG598" si="721">SUM(AG558:AG559,AG562:AG569,AG572:AG573,AG576:AG583,AG586:AG587,AG590:AG597)</f>
        <v>0</v>
      </c>
      <c r="AH598" s="493">
        <f t="shared" ref="AH598" si="722">SUM(AH558:AH559,AH562:AH569,AH572:AH573,AH576:AH583,AH586:AH587,AH590:AH597)</f>
        <v>0</v>
      </c>
      <c r="AI598" s="535">
        <f t="shared" ref="AI598" si="723">SUM(AI558:AI559,AI562:AI569,AI572:AI573,AI576:AI583,AI586:AI587,AI590:AI597)</f>
        <v>0</v>
      </c>
      <c r="AJ598" s="535">
        <f t="shared" ref="AJ598" si="724">SUM(AJ558:AJ559,AJ562:AJ569,AJ572:AJ573,AJ576:AJ583,AJ586:AJ587,AJ590:AJ597)</f>
        <v>0</v>
      </c>
      <c r="AK598" s="497">
        <f t="shared" ref="AK598" si="725">SUM(AK558:AK559,AK562:AK569,AK572:AK573,AK576:AK583,AK586:AK587,AK590:AK597)</f>
        <v>0</v>
      </c>
    </row>
    <row r="599" spans="1:37" ht="11.5" x14ac:dyDescent="0.25">
      <c r="A599" s="1348" t="s">
        <v>1159</v>
      </c>
      <c r="B599" s="1349"/>
      <c r="C599" s="450" t="s">
        <v>33</v>
      </c>
      <c r="D599" s="1350">
        <f>D555*1.1-D598</f>
        <v>0</v>
      </c>
      <c r="E599" s="1350">
        <f t="shared" ref="E599" si="726">E555*1.1-E598</f>
        <v>0</v>
      </c>
      <c r="F599" s="1350">
        <f t="shared" ref="F599" si="727">F555*1.1-F598</f>
        <v>0</v>
      </c>
      <c r="G599" s="1350">
        <f t="shared" ref="G599" si="728">G555*1.1-G598</f>
        <v>0</v>
      </c>
      <c r="H599" s="1350">
        <f t="shared" ref="H599" si="729">H555*1.1-H598</f>
        <v>0</v>
      </c>
      <c r="I599" s="1350">
        <f t="shared" ref="I599" si="730">I555*1.1-I598</f>
        <v>0</v>
      </c>
      <c r="J599" s="1350">
        <f t="shared" ref="J599" si="731">J555*1.1-J598</f>
        <v>5500000</v>
      </c>
      <c r="K599" s="1350">
        <f t="shared" ref="K599" si="732">K555*1.1-K598</f>
        <v>0</v>
      </c>
      <c r="L599" s="1350">
        <f t="shared" ref="L599" si="733">L555*1.1-L598</f>
        <v>0</v>
      </c>
      <c r="M599" s="1350">
        <f t="shared" ref="M599" si="734">M555*1.1-M598</f>
        <v>0</v>
      </c>
      <c r="N599" s="1350">
        <f t="shared" ref="N599" si="735">N555*1.1-N598</f>
        <v>0</v>
      </c>
      <c r="O599" s="1350">
        <f t="shared" ref="O599" si="736">O555*1.1-O598</f>
        <v>0</v>
      </c>
      <c r="P599" s="1350">
        <f t="shared" ref="P599" si="737">P555*1.1-P598</f>
        <v>0</v>
      </c>
      <c r="Q599" s="1350">
        <f t="shared" ref="Q599" si="738">Q555*1.1-Q598</f>
        <v>0</v>
      </c>
      <c r="R599" s="1350">
        <f t="shared" ref="R599" si="739">R555*1.1-R598</f>
        <v>0</v>
      </c>
      <c r="S599" s="1350">
        <f t="shared" ref="S599" si="740">S555*1.1-S598</f>
        <v>0</v>
      </c>
      <c r="T599" s="1350">
        <f t="shared" ref="T599" si="741">T555*1.1-T598</f>
        <v>0</v>
      </c>
      <c r="U599" s="1350">
        <f t="shared" ref="U599" si="742">U555*1.1-U598</f>
        <v>0</v>
      </c>
      <c r="V599" s="1350">
        <f t="shared" ref="V599" si="743">V555*1.1-V598</f>
        <v>0</v>
      </c>
      <c r="W599" s="1350">
        <f t="shared" ref="W599" si="744">W555*1.1-W598</f>
        <v>0</v>
      </c>
      <c r="X599" s="1350">
        <f t="shared" ref="X599" si="745">X555*1.1-X598</f>
        <v>0</v>
      </c>
      <c r="Y599" s="1350">
        <f t="shared" ref="Y599" si="746">Y555*1.1-Y598</f>
        <v>0</v>
      </c>
      <c r="Z599" s="1350">
        <f t="shared" ref="Z599" si="747">Z555*1.1-Z598</f>
        <v>0</v>
      </c>
      <c r="AA599" s="1350">
        <f t="shared" ref="AA599" si="748">AA555*1.1-AA598</f>
        <v>0</v>
      </c>
      <c r="AB599" s="1350">
        <f t="shared" ref="AB599" si="749">AB555*1.1-AB598</f>
        <v>0</v>
      </c>
      <c r="AC599" s="1350">
        <f t="shared" ref="AC599" si="750">AC555*1.1-AC598</f>
        <v>0</v>
      </c>
      <c r="AD599" s="1350">
        <f t="shared" ref="AD599" si="751">AD555*1.1-AD598</f>
        <v>0</v>
      </c>
      <c r="AE599" s="1350">
        <f t="shared" ref="AE599" si="752">AE555*1.1-AE598</f>
        <v>0</v>
      </c>
      <c r="AF599" s="1350">
        <f t="shared" ref="AF599" si="753">AF555*1.1-AF598</f>
        <v>0</v>
      </c>
      <c r="AG599" s="1350">
        <f t="shared" ref="AG599" si="754">AG555*1.1-AG598</f>
        <v>0</v>
      </c>
      <c r="AH599" s="1350">
        <f t="shared" ref="AH599" si="755">AH555*1.1-AH598</f>
        <v>0</v>
      </c>
      <c r="AI599" s="537">
        <f t="shared" ref="AI599" si="756">AI555*1.1-AI598</f>
        <v>5500000</v>
      </c>
      <c r="AJ599" s="537">
        <f t="shared" ref="AJ599" si="757">AJ555*1.1-AJ598</f>
        <v>5500000</v>
      </c>
      <c r="AK599" s="538">
        <f t="shared" ref="AK599" si="758">AK555*1.1-AK598</f>
        <v>5500000</v>
      </c>
    </row>
    <row r="600" spans="1:37" ht="11.5" x14ac:dyDescent="0.25">
      <c r="A600" s="425" t="str">
        <f>B41</f>
        <v>＜その他・費目を入力＞</v>
      </c>
      <c r="B600" s="391"/>
      <c r="C600" s="448" t="s">
        <v>33</v>
      </c>
      <c r="D600" s="493"/>
      <c r="E600" s="493">
        <f t="shared" ref="E600:AH600" si="759">E41</f>
        <v>0</v>
      </c>
      <c r="F600" s="493">
        <f t="shared" si="759"/>
        <v>0</v>
      </c>
      <c r="G600" s="493">
        <f t="shared" si="759"/>
        <v>0</v>
      </c>
      <c r="H600" s="493">
        <f t="shared" si="759"/>
        <v>0</v>
      </c>
      <c r="I600" s="493">
        <f t="shared" si="759"/>
        <v>0</v>
      </c>
      <c r="J600" s="493">
        <f t="shared" si="759"/>
        <v>0</v>
      </c>
      <c r="K600" s="493">
        <f t="shared" si="759"/>
        <v>0</v>
      </c>
      <c r="L600" s="493">
        <f t="shared" si="759"/>
        <v>0</v>
      </c>
      <c r="M600" s="493">
        <f t="shared" si="759"/>
        <v>0</v>
      </c>
      <c r="N600" s="493">
        <f t="shared" si="759"/>
        <v>0</v>
      </c>
      <c r="O600" s="493">
        <f t="shared" si="759"/>
        <v>0</v>
      </c>
      <c r="P600" s="493">
        <f t="shared" si="759"/>
        <v>0</v>
      </c>
      <c r="Q600" s="493">
        <f t="shared" si="759"/>
        <v>0</v>
      </c>
      <c r="R600" s="493">
        <f t="shared" si="759"/>
        <v>0</v>
      </c>
      <c r="S600" s="493">
        <f t="shared" si="759"/>
        <v>0</v>
      </c>
      <c r="T600" s="493">
        <f t="shared" si="759"/>
        <v>0</v>
      </c>
      <c r="U600" s="493">
        <f t="shared" si="759"/>
        <v>0</v>
      </c>
      <c r="V600" s="493">
        <f t="shared" si="759"/>
        <v>0</v>
      </c>
      <c r="W600" s="493">
        <f t="shared" si="759"/>
        <v>0</v>
      </c>
      <c r="X600" s="493">
        <f t="shared" si="759"/>
        <v>0</v>
      </c>
      <c r="Y600" s="493">
        <f t="shared" si="759"/>
        <v>0</v>
      </c>
      <c r="Z600" s="493">
        <f t="shared" si="759"/>
        <v>0</v>
      </c>
      <c r="AA600" s="493">
        <f t="shared" si="759"/>
        <v>0</v>
      </c>
      <c r="AB600" s="493">
        <f t="shared" si="759"/>
        <v>0</v>
      </c>
      <c r="AC600" s="493">
        <f t="shared" si="759"/>
        <v>0</v>
      </c>
      <c r="AD600" s="493">
        <f t="shared" si="759"/>
        <v>0</v>
      </c>
      <c r="AE600" s="493">
        <f t="shared" si="759"/>
        <v>0</v>
      </c>
      <c r="AF600" s="493">
        <f t="shared" si="759"/>
        <v>0</v>
      </c>
      <c r="AG600" s="493">
        <f t="shared" si="759"/>
        <v>0</v>
      </c>
      <c r="AH600" s="493">
        <f t="shared" si="759"/>
        <v>0</v>
      </c>
      <c r="AI600" s="535">
        <f>SUM(D600:N600)</f>
        <v>0</v>
      </c>
      <c r="AJ600" s="535">
        <f>SUM(D600:X600)</f>
        <v>0</v>
      </c>
      <c r="AK600" s="497">
        <f>SUM(D600:AH600)</f>
        <v>0</v>
      </c>
    </row>
    <row r="601" spans="1:37" ht="11.5" x14ac:dyDescent="0.25">
      <c r="A601" s="487">
        <f>地域経済性分析・初期条件!$G$57</f>
        <v>0</v>
      </c>
      <c r="C601" s="449"/>
      <c r="D601" s="493"/>
      <c r="E601" s="463"/>
      <c r="F601" s="464"/>
      <c r="G601" s="463"/>
      <c r="H601" s="463"/>
      <c r="I601" s="463"/>
      <c r="J601" s="463"/>
      <c r="K601" s="463"/>
      <c r="L601" s="463"/>
      <c r="M601" s="463"/>
      <c r="N601" s="463"/>
      <c r="O601" s="463"/>
      <c r="P601" s="463"/>
      <c r="Q601" s="463"/>
      <c r="R601" s="463"/>
      <c r="S601" s="463"/>
      <c r="T601" s="463"/>
      <c r="U601" s="463"/>
      <c r="V601" s="463"/>
      <c r="W601" s="463"/>
      <c r="X601" s="463"/>
      <c r="Y601" s="463"/>
      <c r="Z601" s="463"/>
      <c r="AA601" s="463"/>
      <c r="AB601" s="463"/>
      <c r="AC601" s="463"/>
      <c r="AD601" s="463"/>
      <c r="AE601" s="463"/>
      <c r="AF601" s="463"/>
      <c r="AG601" s="463"/>
      <c r="AH601" s="463"/>
      <c r="AI601" s="535"/>
      <c r="AJ601" s="535"/>
      <c r="AK601" s="497"/>
    </row>
    <row r="602" spans="1:37" ht="11.5" x14ac:dyDescent="0.25">
      <c r="A602" s="533" t="str">
        <f>A601&amp;B602</f>
        <v>0売上（税別）</v>
      </c>
      <c r="B602" s="425" t="s">
        <v>1166</v>
      </c>
      <c r="C602" s="448" t="s">
        <v>33</v>
      </c>
      <c r="D602" s="493">
        <f>D600*地域経済性分析・初期条件!$F$57</f>
        <v>0</v>
      </c>
      <c r="E602" s="493">
        <f>E600*地域経済性分析・初期条件!$F$57</f>
        <v>0</v>
      </c>
      <c r="F602" s="493">
        <f>F600*地域経済性分析・初期条件!$F$57</f>
        <v>0</v>
      </c>
      <c r="G602" s="493">
        <f>G600*地域経済性分析・初期条件!$F$57</f>
        <v>0</v>
      </c>
      <c r="H602" s="493">
        <f>H600*地域経済性分析・初期条件!$F$57</f>
        <v>0</v>
      </c>
      <c r="I602" s="493">
        <f>I600*地域経済性分析・初期条件!$F$57</f>
        <v>0</v>
      </c>
      <c r="J602" s="493">
        <f>J600*地域経済性分析・初期条件!$F$57</f>
        <v>0</v>
      </c>
      <c r="K602" s="493">
        <f>K600*地域経済性分析・初期条件!$F$57</f>
        <v>0</v>
      </c>
      <c r="L602" s="493">
        <f>L600*地域経済性分析・初期条件!$F$57</f>
        <v>0</v>
      </c>
      <c r="M602" s="493">
        <f>M600*地域経済性分析・初期条件!$F$57</f>
        <v>0</v>
      </c>
      <c r="N602" s="493">
        <f>N600*地域経済性分析・初期条件!$F$57</f>
        <v>0</v>
      </c>
      <c r="O602" s="493">
        <f>O600*地域経済性分析・初期条件!$F$57</f>
        <v>0</v>
      </c>
      <c r="P602" s="493">
        <f>P600*地域経済性分析・初期条件!$F$57</f>
        <v>0</v>
      </c>
      <c r="Q602" s="493">
        <f>Q600*地域経済性分析・初期条件!$F$57</f>
        <v>0</v>
      </c>
      <c r="R602" s="493">
        <f>R600*地域経済性分析・初期条件!$F$57</f>
        <v>0</v>
      </c>
      <c r="S602" s="493">
        <f>S600*地域経済性分析・初期条件!$F$57</f>
        <v>0</v>
      </c>
      <c r="T602" s="493">
        <f>T600*地域経済性分析・初期条件!$F$57</f>
        <v>0</v>
      </c>
      <c r="U602" s="493">
        <f>U600*地域経済性分析・初期条件!$F$57</f>
        <v>0</v>
      </c>
      <c r="V602" s="493">
        <f>V600*地域経済性分析・初期条件!$F$57</f>
        <v>0</v>
      </c>
      <c r="W602" s="493">
        <f>W600*地域経済性分析・初期条件!$F$57</f>
        <v>0</v>
      </c>
      <c r="X602" s="493">
        <f>X600*地域経済性分析・初期条件!$F$57</f>
        <v>0</v>
      </c>
      <c r="Y602" s="493">
        <f>Y600*地域経済性分析・初期条件!$F$57</f>
        <v>0</v>
      </c>
      <c r="Z602" s="493">
        <f>Z600*地域経済性分析・初期条件!$F$57</f>
        <v>0</v>
      </c>
      <c r="AA602" s="493">
        <f>AA600*地域経済性分析・初期条件!$F$57</f>
        <v>0</v>
      </c>
      <c r="AB602" s="493">
        <f>AB600*地域経済性分析・初期条件!$F$57</f>
        <v>0</v>
      </c>
      <c r="AC602" s="493">
        <f>AC600*地域経済性分析・初期条件!$F$57</f>
        <v>0</v>
      </c>
      <c r="AD602" s="493">
        <f>AD600*地域経済性分析・初期条件!$F$57</f>
        <v>0</v>
      </c>
      <c r="AE602" s="493">
        <f>AE600*地域経済性分析・初期条件!$F$57</f>
        <v>0</v>
      </c>
      <c r="AF602" s="493">
        <f>AF600*地域経済性分析・初期条件!$F$57</f>
        <v>0</v>
      </c>
      <c r="AG602" s="493">
        <f>AG600*地域経済性分析・初期条件!$F$57</f>
        <v>0</v>
      </c>
      <c r="AH602" s="493">
        <f>AH600*地域経済性分析・初期条件!$F$57</f>
        <v>0</v>
      </c>
      <c r="AI602" s="535">
        <f t="shared" ref="AI602:AI610" si="760">SUM(D602:N602)</f>
        <v>0</v>
      </c>
      <c r="AJ602" s="535">
        <f t="shared" ref="AJ602:AJ610" si="761">SUM(D602:X602)</f>
        <v>0</v>
      </c>
      <c r="AK602" s="497">
        <f t="shared" ref="AK602:AK610" si="762">SUM(D602:AH602)</f>
        <v>0</v>
      </c>
    </row>
    <row r="603" spans="1:37" ht="11.5" x14ac:dyDescent="0.25">
      <c r="A603" s="533" t="str">
        <f>A601&amp;B603</f>
        <v>0消費税（都道府県）</v>
      </c>
      <c r="B603" s="425" t="s">
        <v>270</v>
      </c>
      <c r="C603" s="448" t="s">
        <v>33</v>
      </c>
      <c r="D603" s="493">
        <f>D602*波及効果シート!$D$72</f>
        <v>0</v>
      </c>
      <c r="E603" s="493">
        <f>E602*波及効果シート!$D$72</f>
        <v>0</v>
      </c>
      <c r="F603" s="493">
        <f>F602*波及効果シート!$D$72</f>
        <v>0</v>
      </c>
      <c r="G603" s="493">
        <f>G602*波及効果シート!$D$72</f>
        <v>0</v>
      </c>
      <c r="H603" s="493">
        <f>H602*波及効果シート!$D$72</f>
        <v>0</v>
      </c>
      <c r="I603" s="493">
        <f>I602*波及効果シート!$D$72</f>
        <v>0</v>
      </c>
      <c r="J603" s="493">
        <f>J602*波及効果シート!$D$72</f>
        <v>0</v>
      </c>
      <c r="K603" s="493">
        <f>K602*波及効果シート!$D$72</f>
        <v>0</v>
      </c>
      <c r="L603" s="493">
        <f>L602*波及効果シート!$D$72</f>
        <v>0</v>
      </c>
      <c r="M603" s="493">
        <f>M602*波及効果シート!$D$72</f>
        <v>0</v>
      </c>
      <c r="N603" s="493">
        <f>N602*波及効果シート!$D$72</f>
        <v>0</v>
      </c>
      <c r="O603" s="493">
        <f>O602*波及効果シート!$D$72</f>
        <v>0</v>
      </c>
      <c r="P603" s="493">
        <f>P602*波及効果シート!$D$72</f>
        <v>0</v>
      </c>
      <c r="Q603" s="493">
        <f>Q602*波及効果シート!$D$72</f>
        <v>0</v>
      </c>
      <c r="R603" s="493">
        <f>R602*波及効果シート!$D$72</f>
        <v>0</v>
      </c>
      <c r="S603" s="493">
        <f>S602*波及効果シート!$D$72</f>
        <v>0</v>
      </c>
      <c r="T603" s="493">
        <f>T602*波及効果シート!$D$72</f>
        <v>0</v>
      </c>
      <c r="U603" s="493">
        <f>U602*波及効果シート!$D$72</f>
        <v>0</v>
      </c>
      <c r="V603" s="493">
        <f>V602*波及効果シート!$D$72</f>
        <v>0</v>
      </c>
      <c r="W603" s="493">
        <f>W602*波及効果シート!$D$72</f>
        <v>0</v>
      </c>
      <c r="X603" s="493">
        <f>X602*波及効果シート!$D$72</f>
        <v>0</v>
      </c>
      <c r="Y603" s="493">
        <f>Y602*波及効果シート!$D$72</f>
        <v>0</v>
      </c>
      <c r="Z603" s="493">
        <f>Z602*波及効果シート!$D$72</f>
        <v>0</v>
      </c>
      <c r="AA603" s="493">
        <f>AA602*波及効果シート!$D$72</f>
        <v>0</v>
      </c>
      <c r="AB603" s="493">
        <f>AB602*波及効果シート!$D$72</f>
        <v>0</v>
      </c>
      <c r="AC603" s="493">
        <f>AC602*波及効果シート!$D$72</f>
        <v>0</v>
      </c>
      <c r="AD603" s="493">
        <f>AD602*波及効果シート!$D$72</f>
        <v>0</v>
      </c>
      <c r="AE603" s="493">
        <f>AE602*波及効果シート!$D$72</f>
        <v>0</v>
      </c>
      <c r="AF603" s="493">
        <f>AF602*波及効果シート!$D$72</f>
        <v>0</v>
      </c>
      <c r="AG603" s="493">
        <f>AG602*波及効果シート!$D$72</f>
        <v>0</v>
      </c>
      <c r="AH603" s="493">
        <f>AH602*波及効果シート!$D$72</f>
        <v>0</v>
      </c>
      <c r="AI603" s="535">
        <f t="shared" si="760"/>
        <v>0</v>
      </c>
      <c r="AJ603" s="535">
        <f t="shared" si="761"/>
        <v>0</v>
      </c>
      <c r="AK603" s="497">
        <f t="shared" si="762"/>
        <v>0</v>
      </c>
    </row>
    <row r="604" spans="1:37" ht="11.5" x14ac:dyDescent="0.25">
      <c r="A604" s="533" t="str">
        <f>A601&amp;B604</f>
        <v>0消費税（市町村）</v>
      </c>
      <c r="B604" s="425" t="s">
        <v>1156</v>
      </c>
      <c r="C604" s="449" t="s">
        <v>33</v>
      </c>
      <c r="D604" s="493">
        <f>D602*波及効果シート!$D$74</f>
        <v>0</v>
      </c>
      <c r="E604" s="493">
        <f>E602*波及効果シート!$D$74</f>
        <v>0</v>
      </c>
      <c r="F604" s="493">
        <f>F602*波及効果シート!$D$74</f>
        <v>0</v>
      </c>
      <c r="G604" s="493">
        <f>G602*波及効果シート!$D$74</f>
        <v>0</v>
      </c>
      <c r="H604" s="493">
        <f>H602*波及効果シート!$D$74</f>
        <v>0</v>
      </c>
      <c r="I604" s="493">
        <f>I602*波及効果シート!$D$74</f>
        <v>0</v>
      </c>
      <c r="J604" s="493">
        <f>J602*波及効果シート!$D$74</f>
        <v>0</v>
      </c>
      <c r="K604" s="493">
        <f>K602*波及効果シート!$D$74</f>
        <v>0</v>
      </c>
      <c r="L604" s="493">
        <f>L602*波及効果シート!$D$74</f>
        <v>0</v>
      </c>
      <c r="M604" s="493">
        <f>M602*波及効果シート!$D$74</f>
        <v>0</v>
      </c>
      <c r="N604" s="493">
        <f>N602*波及効果シート!$D$74</f>
        <v>0</v>
      </c>
      <c r="O604" s="493">
        <f>O602*波及効果シート!$D$74</f>
        <v>0</v>
      </c>
      <c r="P604" s="493">
        <f>P602*波及効果シート!$D$74</f>
        <v>0</v>
      </c>
      <c r="Q604" s="493">
        <f>Q602*波及効果シート!$D$74</f>
        <v>0</v>
      </c>
      <c r="R604" s="493">
        <f>R602*波及効果シート!$D$74</f>
        <v>0</v>
      </c>
      <c r="S604" s="493">
        <f>S602*波及効果シート!$D$74</f>
        <v>0</v>
      </c>
      <c r="T604" s="493">
        <f>T602*波及効果シート!$D$74</f>
        <v>0</v>
      </c>
      <c r="U604" s="493">
        <f>U602*波及効果シート!$D$74</f>
        <v>0</v>
      </c>
      <c r="V604" s="493">
        <f>V602*波及効果シート!$D$74</f>
        <v>0</v>
      </c>
      <c r="W604" s="493">
        <f>W602*波及効果シート!$D$74</f>
        <v>0</v>
      </c>
      <c r="X604" s="493">
        <f>X602*波及効果シート!$D$74</f>
        <v>0</v>
      </c>
      <c r="Y604" s="493">
        <f>Y602*波及効果シート!$D$74</f>
        <v>0</v>
      </c>
      <c r="Z604" s="493">
        <f>Z602*波及効果シート!$D$74</f>
        <v>0</v>
      </c>
      <c r="AA604" s="493">
        <f>AA602*波及効果シート!$D$74</f>
        <v>0</v>
      </c>
      <c r="AB604" s="493">
        <f>AB602*波及効果シート!$D$74</f>
        <v>0</v>
      </c>
      <c r="AC604" s="493">
        <f>AC602*波及効果シート!$D$74</f>
        <v>0</v>
      </c>
      <c r="AD604" s="493">
        <f>AD602*波及効果シート!$D$74</f>
        <v>0</v>
      </c>
      <c r="AE604" s="493">
        <f>AE602*波及効果シート!$D$74</f>
        <v>0</v>
      </c>
      <c r="AF604" s="493">
        <f>AF602*波及効果シート!$D$74</f>
        <v>0</v>
      </c>
      <c r="AG604" s="493">
        <f>AG602*波及効果シート!$D$74</f>
        <v>0</v>
      </c>
      <c r="AH604" s="493">
        <f>AH602*波及効果シート!$D$74</f>
        <v>0</v>
      </c>
      <c r="AI604" s="535">
        <f t="shared" si="760"/>
        <v>0</v>
      </c>
      <c r="AJ604" s="535">
        <f t="shared" si="761"/>
        <v>0</v>
      </c>
      <c r="AK604" s="497">
        <f t="shared" si="762"/>
        <v>0</v>
      </c>
    </row>
    <row r="605" spans="1:37" ht="11.5" x14ac:dyDescent="0.25">
      <c r="A605" s="533" t="str">
        <f>A601&amp;B605</f>
        <v>0所得税（国税）</v>
      </c>
      <c r="B605" s="425" t="s">
        <v>577</v>
      </c>
      <c r="C605" s="449" t="s">
        <v>33</v>
      </c>
      <c r="D605" s="493">
        <f>D602*地域経済性分析・初期条件!$P$57</f>
        <v>0</v>
      </c>
      <c r="E605" s="493">
        <f>E602*地域経済性分析・初期条件!$P$57</f>
        <v>0</v>
      </c>
      <c r="F605" s="493">
        <f>F602*地域経済性分析・初期条件!$P$57</f>
        <v>0</v>
      </c>
      <c r="G605" s="493">
        <f>G602*地域経済性分析・初期条件!$P$57</f>
        <v>0</v>
      </c>
      <c r="H605" s="493">
        <f>H602*地域経済性分析・初期条件!$P$57</f>
        <v>0</v>
      </c>
      <c r="I605" s="493">
        <f>I602*地域経済性分析・初期条件!$P$57</f>
        <v>0</v>
      </c>
      <c r="J605" s="493">
        <f>J602*地域経済性分析・初期条件!$P$57</f>
        <v>0</v>
      </c>
      <c r="K605" s="493">
        <f>K602*地域経済性分析・初期条件!$P$57</f>
        <v>0</v>
      </c>
      <c r="L605" s="493">
        <f>L602*地域経済性分析・初期条件!$P$57</f>
        <v>0</v>
      </c>
      <c r="M605" s="493">
        <f>M602*地域経済性分析・初期条件!$P$57</f>
        <v>0</v>
      </c>
      <c r="N605" s="493">
        <f>N602*地域経済性分析・初期条件!$P$57</f>
        <v>0</v>
      </c>
      <c r="O605" s="493">
        <f>O602*地域経済性分析・初期条件!$P$57</f>
        <v>0</v>
      </c>
      <c r="P605" s="493">
        <f>P602*地域経済性分析・初期条件!$P$57</f>
        <v>0</v>
      </c>
      <c r="Q605" s="493">
        <f>Q602*地域経済性分析・初期条件!$P$57</f>
        <v>0</v>
      </c>
      <c r="R605" s="493">
        <f>R602*地域経済性分析・初期条件!$P$57</f>
        <v>0</v>
      </c>
      <c r="S605" s="493">
        <f>S602*地域経済性分析・初期条件!$P$57</f>
        <v>0</v>
      </c>
      <c r="T605" s="493">
        <f>T602*地域経済性分析・初期条件!$P$57</f>
        <v>0</v>
      </c>
      <c r="U605" s="493">
        <f>U602*地域経済性分析・初期条件!$P$57</f>
        <v>0</v>
      </c>
      <c r="V605" s="493">
        <f>V602*地域経済性分析・初期条件!$P$57</f>
        <v>0</v>
      </c>
      <c r="W605" s="493">
        <f>W602*地域経済性分析・初期条件!$P$57</f>
        <v>0</v>
      </c>
      <c r="X605" s="493">
        <f>X602*地域経済性分析・初期条件!$P$57</f>
        <v>0</v>
      </c>
      <c r="Y605" s="493">
        <f>Y602*地域経済性分析・初期条件!$P$57</f>
        <v>0</v>
      </c>
      <c r="Z605" s="493">
        <f>Z602*地域経済性分析・初期条件!$P$57</f>
        <v>0</v>
      </c>
      <c r="AA605" s="493">
        <f>AA602*地域経済性分析・初期条件!$P$57</f>
        <v>0</v>
      </c>
      <c r="AB605" s="493">
        <f>AB602*地域経済性分析・初期条件!$P$57</f>
        <v>0</v>
      </c>
      <c r="AC605" s="493">
        <f>AC602*地域経済性分析・初期条件!$P$57</f>
        <v>0</v>
      </c>
      <c r="AD605" s="493">
        <f>AD602*地域経済性分析・初期条件!$P$57</f>
        <v>0</v>
      </c>
      <c r="AE605" s="493">
        <f>AE602*地域経済性分析・初期条件!$P$57</f>
        <v>0</v>
      </c>
      <c r="AF605" s="493">
        <f>AF602*地域経済性分析・初期条件!$P$57</f>
        <v>0</v>
      </c>
      <c r="AG605" s="493">
        <f>AG602*地域経済性分析・初期条件!$P$57</f>
        <v>0</v>
      </c>
      <c r="AH605" s="493">
        <f>AH602*地域経済性分析・初期条件!$P$57</f>
        <v>0</v>
      </c>
      <c r="AI605" s="535">
        <f t="shared" si="760"/>
        <v>0</v>
      </c>
      <c r="AJ605" s="535">
        <f t="shared" si="761"/>
        <v>0</v>
      </c>
      <c r="AK605" s="497">
        <f t="shared" si="762"/>
        <v>0</v>
      </c>
    </row>
    <row r="606" spans="1:37" ht="11.5" x14ac:dyDescent="0.25">
      <c r="A606" s="533" t="str">
        <f>A601&amp;B606</f>
        <v>0法人税（国税）</v>
      </c>
      <c r="B606" s="425" t="s">
        <v>576</v>
      </c>
      <c r="C606" s="449" t="s">
        <v>33</v>
      </c>
      <c r="D606" s="493">
        <f>D602*地域経済性分析・初期条件!$Q$57</f>
        <v>0</v>
      </c>
      <c r="E606" s="493">
        <f>E602*地域経済性分析・初期条件!$Q$57</f>
        <v>0</v>
      </c>
      <c r="F606" s="493">
        <f>F602*地域経済性分析・初期条件!$Q$57</f>
        <v>0</v>
      </c>
      <c r="G606" s="493">
        <f>G602*地域経済性分析・初期条件!$Q$57</f>
        <v>0</v>
      </c>
      <c r="H606" s="493">
        <f>H602*地域経済性分析・初期条件!$Q$57</f>
        <v>0</v>
      </c>
      <c r="I606" s="493">
        <f>I602*地域経済性分析・初期条件!$Q$57</f>
        <v>0</v>
      </c>
      <c r="J606" s="493">
        <f>J602*地域経済性分析・初期条件!$Q$57</f>
        <v>0</v>
      </c>
      <c r="K606" s="493">
        <f>K602*地域経済性分析・初期条件!$Q$57</f>
        <v>0</v>
      </c>
      <c r="L606" s="493">
        <f>L602*地域経済性分析・初期条件!$Q$57</f>
        <v>0</v>
      </c>
      <c r="M606" s="493">
        <f>M602*地域経済性分析・初期条件!$Q$57</f>
        <v>0</v>
      </c>
      <c r="N606" s="493">
        <f>N602*地域経済性分析・初期条件!$Q$57</f>
        <v>0</v>
      </c>
      <c r="O606" s="493">
        <f>O602*地域経済性分析・初期条件!$Q$57</f>
        <v>0</v>
      </c>
      <c r="P606" s="493">
        <f>P602*地域経済性分析・初期条件!$Q$57</f>
        <v>0</v>
      </c>
      <c r="Q606" s="493">
        <f>Q602*地域経済性分析・初期条件!$Q$57</f>
        <v>0</v>
      </c>
      <c r="R606" s="493">
        <f>R602*地域経済性分析・初期条件!$Q$57</f>
        <v>0</v>
      </c>
      <c r="S606" s="493">
        <f>S602*地域経済性分析・初期条件!$Q$57</f>
        <v>0</v>
      </c>
      <c r="T606" s="493">
        <f>T602*地域経済性分析・初期条件!$Q$57</f>
        <v>0</v>
      </c>
      <c r="U606" s="493">
        <f>U602*地域経済性分析・初期条件!$Q$57</f>
        <v>0</v>
      </c>
      <c r="V606" s="493">
        <f>V602*地域経済性分析・初期条件!$Q$57</f>
        <v>0</v>
      </c>
      <c r="W606" s="493">
        <f>W602*地域経済性分析・初期条件!$Q$57</f>
        <v>0</v>
      </c>
      <c r="X606" s="493">
        <f>X602*地域経済性分析・初期条件!$Q$57</f>
        <v>0</v>
      </c>
      <c r="Y606" s="493">
        <f>Y602*地域経済性分析・初期条件!$Q$57</f>
        <v>0</v>
      </c>
      <c r="Z606" s="493">
        <f>Z602*地域経済性分析・初期条件!$Q$57</f>
        <v>0</v>
      </c>
      <c r="AA606" s="493">
        <f>AA602*地域経済性分析・初期条件!$Q$57</f>
        <v>0</v>
      </c>
      <c r="AB606" s="493">
        <f>AB602*地域経済性分析・初期条件!$Q$57</f>
        <v>0</v>
      </c>
      <c r="AC606" s="493">
        <f>AC602*地域経済性分析・初期条件!$Q$57</f>
        <v>0</v>
      </c>
      <c r="AD606" s="493">
        <f>AD602*地域経済性分析・初期条件!$Q$57</f>
        <v>0</v>
      </c>
      <c r="AE606" s="493">
        <f>AE602*地域経済性分析・初期条件!$Q$57</f>
        <v>0</v>
      </c>
      <c r="AF606" s="493">
        <f>AF602*地域経済性分析・初期条件!$Q$57</f>
        <v>0</v>
      </c>
      <c r="AG606" s="493">
        <f>AG602*地域経済性分析・初期条件!$Q$57</f>
        <v>0</v>
      </c>
      <c r="AH606" s="493">
        <f>AH602*地域経済性分析・初期条件!$Q$57</f>
        <v>0</v>
      </c>
      <c r="AI606" s="535">
        <f t="shared" si="760"/>
        <v>0</v>
      </c>
      <c r="AJ606" s="535">
        <f t="shared" si="761"/>
        <v>0</v>
      </c>
      <c r="AK606" s="497">
        <f t="shared" si="762"/>
        <v>0</v>
      </c>
    </row>
    <row r="607" spans="1:37" ht="11.5" x14ac:dyDescent="0.25">
      <c r="A607" s="533" t="str">
        <f>A601&amp;B607</f>
        <v>0従業員の可処分所得（一次）</v>
      </c>
      <c r="B607" s="425" t="s">
        <v>556</v>
      </c>
      <c r="C607" s="448" t="s">
        <v>33</v>
      </c>
      <c r="D607" s="493">
        <f>D602*地域経済性分析・初期条件!$H$57</f>
        <v>0</v>
      </c>
      <c r="E607" s="493">
        <f>E602*地域経済性分析・初期条件!$H$57</f>
        <v>0</v>
      </c>
      <c r="F607" s="493">
        <f>F602*地域経済性分析・初期条件!$H$57</f>
        <v>0</v>
      </c>
      <c r="G607" s="493">
        <f>G602*地域経済性分析・初期条件!$H$57</f>
        <v>0</v>
      </c>
      <c r="H607" s="493">
        <f>H602*地域経済性分析・初期条件!$H$57</f>
        <v>0</v>
      </c>
      <c r="I607" s="493">
        <f>I602*地域経済性分析・初期条件!$H$57</f>
        <v>0</v>
      </c>
      <c r="J607" s="493">
        <f>J602*地域経済性分析・初期条件!$H$57</f>
        <v>0</v>
      </c>
      <c r="K607" s="493">
        <f>K602*地域経済性分析・初期条件!$H$57</f>
        <v>0</v>
      </c>
      <c r="L607" s="493">
        <f>L602*地域経済性分析・初期条件!$H$57</f>
        <v>0</v>
      </c>
      <c r="M607" s="493">
        <f>M602*地域経済性分析・初期条件!$H$57</f>
        <v>0</v>
      </c>
      <c r="N607" s="493">
        <f>N602*地域経済性分析・初期条件!$H$57</f>
        <v>0</v>
      </c>
      <c r="O607" s="493">
        <f>O602*地域経済性分析・初期条件!$H$57</f>
        <v>0</v>
      </c>
      <c r="P607" s="493">
        <f>P602*地域経済性分析・初期条件!$H$57</f>
        <v>0</v>
      </c>
      <c r="Q607" s="493">
        <f>Q602*地域経済性分析・初期条件!$H$57</f>
        <v>0</v>
      </c>
      <c r="R607" s="493">
        <f>R602*地域経済性分析・初期条件!$H$57</f>
        <v>0</v>
      </c>
      <c r="S607" s="493">
        <f>S602*地域経済性分析・初期条件!$H$57</f>
        <v>0</v>
      </c>
      <c r="T607" s="493">
        <f>T602*地域経済性分析・初期条件!$H$57</f>
        <v>0</v>
      </c>
      <c r="U607" s="493">
        <f>U602*地域経済性分析・初期条件!$H$57</f>
        <v>0</v>
      </c>
      <c r="V607" s="493">
        <f>V602*地域経済性分析・初期条件!$H$57</f>
        <v>0</v>
      </c>
      <c r="W607" s="493">
        <f>W602*地域経済性分析・初期条件!$H$57</f>
        <v>0</v>
      </c>
      <c r="X607" s="493">
        <f>X602*地域経済性分析・初期条件!$H$57</f>
        <v>0</v>
      </c>
      <c r="Y607" s="493">
        <f>Y602*地域経済性分析・初期条件!$H$57</f>
        <v>0</v>
      </c>
      <c r="Z607" s="493">
        <f>Z602*地域経済性分析・初期条件!$H$57</f>
        <v>0</v>
      </c>
      <c r="AA607" s="493">
        <f>AA602*地域経済性分析・初期条件!$H$57</f>
        <v>0</v>
      </c>
      <c r="AB607" s="493">
        <f>AB602*地域経済性分析・初期条件!$H$57</f>
        <v>0</v>
      </c>
      <c r="AC607" s="493">
        <f>AC602*地域経済性分析・初期条件!$H$57</f>
        <v>0</v>
      </c>
      <c r="AD607" s="493">
        <f>AD602*地域経済性分析・初期条件!$H$57</f>
        <v>0</v>
      </c>
      <c r="AE607" s="493">
        <f>AE602*地域経済性分析・初期条件!$H$57</f>
        <v>0</v>
      </c>
      <c r="AF607" s="493">
        <f>AF602*地域経済性分析・初期条件!$H$57</f>
        <v>0</v>
      </c>
      <c r="AG607" s="493">
        <f>AG602*地域経済性分析・初期条件!$H$57</f>
        <v>0</v>
      </c>
      <c r="AH607" s="493">
        <f>AH602*地域経済性分析・初期条件!$H$57</f>
        <v>0</v>
      </c>
      <c r="AI607" s="535">
        <f t="shared" si="760"/>
        <v>0</v>
      </c>
      <c r="AJ607" s="535">
        <f t="shared" si="761"/>
        <v>0</v>
      </c>
      <c r="AK607" s="497">
        <f t="shared" si="762"/>
        <v>0</v>
      </c>
    </row>
    <row r="608" spans="1:37" ht="11.5" x14ac:dyDescent="0.25">
      <c r="A608" s="533" t="str">
        <f>A601&amp;B608</f>
        <v>0企業の税引後利益（一次）</v>
      </c>
      <c r="B608" s="425" t="s">
        <v>557</v>
      </c>
      <c r="C608" s="448" t="s">
        <v>33</v>
      </c>
      <c r="D608" s="493">
        <f>D602*地域経済性分析・初期条件!$I$57</f>
        <v>0</v>
      </c>
      <c r="E608" s="493">
        <f>E602*地域経済性分析・初期条件!$I$57</f>
        <v>0</v>
      </c>
      <c r="F608" s="493">
        <f>F602*地域経済性分析・初期条件!$I$57</f>
        <v>0</v>
      </c>
      <c r="G608" s="493">
        <f>G602*地域経済性分析・初期条件!$I$57</f>
        <v>0</v>
      </c>
      <c r="H608" s="493">
        <f>H602*地域経済性分析・初期条件!$I$57</f>
        <v>0</v>
      </c>
      <c r="I608" s="493">
        <f>I602*地域経済性分析・初期条件!$I$57</f>
        <v>0</v>
      </c>
      <c r="J608" s="493">
        <f>J602*地域経済性分析・初期条件!$I$57</f>
        <v>0</v>
      </c>
      <c r="K608" s="493">
        <f>K602*地域経済性分析・初期条件!$I$57</f>
        <v>0</v>
      </c>
      <c r="L608" s="493">
        <f>L602*地域経済性分析・初期条件!$I$57</f>
        <v>0</v>
      </c>
      <c r="M608" s="493">
        <f>M602*地域経済性分析・初期条件!$I$57</f>
        <v>0</v>
      </c>
      <c r="N608" s="493">
        <f>N602*地域経済性分析・初期条件!$I$57</f>
        <v>0</v>
      </c>
      <c r="O608" s="493">
        <f>O602*地域経済性分析・初期条件!$I$57</f>
        <v>0</v>
      </c>
      <c r="P608" s="493">
        <f>P602*地域経済性分析・初期条件!$I$57</f>
        <v>0</v>
      </c>
      <c r="Q608" s="493">
        <f>Q602*地域経済性分析・初期条件!$I$57</f>
        <v>0</v>
      </c>
      <c r="R608" s="493">
        <f>R602*地域経済性分析・初期条件!$I$57</f>
        <v>0</v>
      </c>
      <c r="S608" s="493">
        <f>S602*地域経済性分析・初期条件!$I$57</f>
        <v>0</v>
      </c>
      <c r="T608" s="493">
        <f>T602*地域経済性分析・初期条件!$I$57</f>
        <v>0</v>
      </c>
      <c r="U608" s="493">
        <f>U602*地域経済性分析・初期条件!$I$57</f>
        <v>0</v>
      </c>
      <c r="V608" s="493">
        <f>V602*地域経済性分析・初期条件!$I$57</f>
        <v>0</v>
      </c>
      <c r="W608" s="493">
        <f>W602*地域経済性分析・初期条件!$I$57</f>
        <v>0</v>
      </c>
      <c r="X608" s="493">
        <f>X602*地域経済性分析・初期条件!$I$57</f>
        <v>0</v>
      </c>
      <c r="Y608" s="493">
        <f>Y602*地域経済性分析・初期条件!$I$57</f>
        <v>0</v>
      </c>
      <c r="Z608" s="493">
        <f>Z602*地域経済性分析・初期条件!$I$57</f>
        <v>0</v>
      </c>
      <c r="AA608" s="493">
        <f>AA602*地域経済性分析・初期条件!$I$57</f>
        <v>0</v>
      </c>
      <c r="AB608" s="493">
        <f>AB602*地域経済性分析・初期条件!$I$57</f>
        <v>0</v>
      </c>
      <c r="AC608" s="493">
        <f>AC602*地域経済性分析・初期条件!$I$57</f>
        <v>0</v>
      </c>
      <c r="AD608" s="493">
        <f>AD602*地域経済性分析・初期条件!$I$57</f>
        <v>0</v>
      </c>
      <c r="AE608" s="493">
        <f>AE602*地域経済性分析・初期条件!$I$57</f>
        <v>0</v>
      </c>
      <c r="AF608" s="493">
        <f>AF602*地域経済性分析・初期条件!$I$57</f>
        <v>0</v>
      </c>
      <c r="AG608" s="493">
        <f>AG602*地域経済性分析・初期条件!$I$57</f>
        <v>0</v>
      </c>
      <c r="AH608" s="493">
        <f>AH602*地域経済性分析・初期条件!$I$57</f>
        <v>0</v>
      </c>
      <c r="AI608" s="535">
        <f t="shared" si="760"/>
        <v>0</v>
      </c>
      <c r="AJ608" s="535">
        <f t="shared" si="761"/>
        <v>0</v>
      </c>
      <c r="AK608" s="497">
        <f t="shared" si="762"/>
        <v>0</v>
      </c>
    </row>
    <row r="609" spans="1:37" ht="11.5" x14ac:dyDescent="0.25">
      <c r="A609" s="533" t="str">
        <f>A601&amp;B609</f>
        <v>0都道府県税収（一次）</v>
      </c>
      <c r="B609" s="425" t="s">
        <v>558</v>
      </c>
      <c r="C609" s="448" t="s">
        <v>33</v>
      </c>
      <c r="D609" s="493">
        <f>D602*地域経済性分析・初期条件!$J$57</f>
        <v>0</v>
      </c>
      <c r="E609" s="493">
        <f>E602*地域経済性分析・初期条件!$J$57</f>
        <v>0</v>
      </c>
      <c r="F609" s="493">
        <f>F602*地域経済性分析・初期条件!$J$57</f>
        <v>0</v>
      </c>
      <c r="G609" s="493">
        <f>G602*地域経済性分析・初期条件!$J$57</f>
        <v>0</v>
      </c>
      <c r="H609" s="493">
        <f>H602*地域経済性分析・初期条件!$J$57</f>
        <v>0</v>
      </c>
      <c r="I609" s="493">
        <f>I602*地域経済性分析・初期条件!$J$57</f>
        <v>0</v>
      </c>
      <c r="J609" s="493">
        <f>J602*地域経済性分析・初期条件!$J$57</f>
        <v>0</v>
      </c>
      <c r="K609" s="493">
        <f>K602*地域経済性分析・初期条件!$J$57</f>
        <v>0</v>
      </c>
      <c r="L609" s="493">
        <f>L602*地域経済性分析・初期条件!$J$57</f>
        <v>0</v>
      </c>
      <c r="M609" s="493">
        <f>M602*地域経済性分析・初期条件!$J$57</f>
        <v>0</v>
      </c>
      <c r="N609" s="493">
        <f>N602*地域経済性分析・初期条件!$J$57</f>
        <v>0</v>
      </c>
      <c r="O609" s="493">
        <f>O602*地域経済性分析・初期条件!$J$57</f>
        <v>0</v>
      </c>
      <c r="P609" s="493">
        <f>P602*地域経済性分析・初期条件!$J$57</f>
        <v>0</v>
      </c>
      <c r="Q609" s="493">
        <f>Q602*地域経済性分析・初期条件!$J$57</f>
        <v>0</v>
      </c>
      <c r="R609" s="493">
        <f>R602*地域経済性分析・初期条件!$J$57</f>
        <v>0</v>
      </c>
      <c r="S609" s="493">
        <f>S602*地域経済性分析・初期条件!$J$57</f>
        <v>0</v>
      </c>
      <c r="T609" s="493">
        <f>T602*地域経済性分析・初期条件!$J$57</f>
        <v>0</v>
      </c>
      <c r="U609" s="493">
        <f>U602*地域経済性分析・初期条件!$J$57</f>
        <v>0</v>
      </c>
      <c r="V609" s="493">
        <f>V602*地域経済性分析・初期条件!$J$57</f>
        <v>0</v>
      </c>
      <c r="W609" s="493">
        <f>W602*地域経済性分析・初期条件!$J$57</f>
        <v>0</v>
      </c>
      <c r="X609" s="493">
        <f>X602*地域経済性分析・初期条件!$J$57</f>
        <v>0</v>
      </c>
      <c r="Y609" s="493">
        <f>Y602*地域経済性分析・初期条件!$J$57</f>
        <v>0</v>
      </c>
      <c r="Z609" s="493">
        <f>Z602*地域経済性分析・初期条件!$J$57</f>
        <v>0</v>
      </c>
      <c r="AA609" s="493">
        <f>AA602*地域経済性分析・初期条件!$J$57</f>
        <v>0</v>
      </c>
      <c r="AB609" s="493">
        <f>AB602*地域経済性分析・初期条件!$J$57</f>
        <v>0</v>
      </c>
      <c r="AC609" s="493">
        <f>AC602*地域経済性分析・初期条件!$J$57</f>
        <v>0</v>
      </c>
      <c r="AD609" s="493">
        <f>AD602*地域経済性分析・初期条件!$J$57</f>
        <v>0</v>
      </c>
      <c r="AE609" s="493">
        <f>AE602*地域経済性分析・初期条件!$J$57</f>
        <v>0</v>
      </c>
      <c r="AF609" s="493">
        <f>AF602*地域経済性分析・初期条件!$J$57</f>
        <v>0</v>
      </c>
      <c r="AG609" s="493">
        <f>AG602*地域経済性分析・初期条件!$J$57</f>
        <v>0</v>
      </c>
      <c r="AH609" s="493">
        <f>AH602*地域経済性分析・初期条件!$J$57</f>
        <v>0</v>
      </c>
      <c r="AI609" s="535">
        <f t="shared" si="760"/>
        <v>0</v>
      </c>
      <c r="AJ609" s="535">
        <f t="shared" si="761"/>
        <v>0</v>
      </c>
      <c r="AK609" s="497">
        <f t="shared" si="762"/>
        <v>0</v>
      </c>
    </row>
    <row r="610" spans="1:37" ht="11.5" x14ac:dyDescent="0.25">
      <c r="A610" s="533" t="str">
        <f>A601&amp;B610</f>
        <v>0市町村税収（一次）</v>
      </c>
      <c r="B610" s="425" t="s">
        <v>559</v>
      </c>
      <c r="C610" s="449" t="s">
        <v>33</v>
      </c>
      <c r="D610" s="493">
        <f>D602*地域経済性分析・初期条件!$K$57</f>
        <v>0</v>
      </c>
      <c r="E610" s="493">
        <f>E602*地域経済性分析・初期条件!$K$57</f>
        <v>0</v>
      </c>
      <c r="F610" s="493">
        <f>F602*地域経済性分析・初期条件!$K$57</f>
        <v>0</v>
      </c>
      <c r="G610" s="493">
        <f>G602*地域経済性分析・初期条件!$K$57</f>
        <v>0</v>
      </c>
      <c r="H610" s="493">
        <f>H602*地域経済性分析・初期条件!$K$57</f>
        <v>0</v>
      </c>
      <c r="I610" s="493">
        <f>I602*地域経済性分析・初期条件!$K$57</f>
        <v>0</v>
      </c>
      <c r="J610" s="493">
        <f>J602*地域経済性分析・初期条件!$K$57</f>
        <v>0</v>
      </c>
      <c r="K610" s="493">
        <f>K602*地域経済性分析・初期条件!$K$57</f>
        <v>0</v>
      </c>
      <c r="L610" s="493">
        <f>L602*地域経済性分析・初期条件!$K$57</f>
        <v>0</v>
      </c>
      <c r="M610" s="493">
        <f>M602*地域経済性分析・初期条件!$K$57</f>
        <v>0</v>
      </c>
      <c r="N610" s="493">
        <f>N602*地域経済性分析・初期条件!$K$57</f>
        <v>0</v>
      </c>
      <c r="O610" s="493">
        <f>O602*地域経済性分析・初期条件!$K$57</f>
        <v>0</v>
      </c>
      <c r="P610" s="493">
        <f>P602*地域経済性分析・初期条件!$K$57</f>
        <v>0</v>
      </c>
      <c r="Q610" s="493">
        <f>Q602*地域経済性分析・初期条件!$K$57</f>
        <v>0</v>
      </c>
      <c r="R610" s="493">
        <f>R602*地域経済性分析・初期条件!$K$57</f>
        <v>0</v>
      </c>
      <c r="S610" s="493">
        <f>S602*地域経済性分析・初期条件!$K$57</f>
        <v>0</v>
      </c>
      <c r="T610" s="493">
        <f>T602*地域経済性分析・初期条件!$K$57</f>
        <v>0</v>
      </c>
      <c r="U610" s="493">
        <f>U602*地域経済性分析・初期条件!$K$57</f>
        <v>0</v>
      </c>
      <c r="V610" s="493">
        <f>V602*地域経済性分析・初期条件!$K$57</f>
        <v>0</v>
      </c>
      <c r="W610" s="493">
        <f>W602*地域経済性分析・初期条件!$K$57</f>
        <v>0</v>
      </c>
      <c r="X610" s="493">
        <f>X602*地域経済性分析・初期条件!$K$57</f>
        <v>0</v>
      </c>
      <c r="Y610" s="493">
        <f>Y602*地域経済性分析・初期条件!$K$57</f>
        <v>0</v>
      </c>
      <c r="Z610" s="493">
        <f>Z602*地域経済性分析・初期条件!$K$57</f>
        <v>0</v>
      </c>
      <c r="AA610" s="493">
        <f>AA602*地域経済性分析・初期条件!$K$57</f>
        <v>0</v>
      </c>
      <c r="AB610" s="493">
        <f>AB602*地域経済性分析・初期条件!$K$57</f>
        <v>0</v>
      </c>
      <c r="AC610" s="493">
        <f>AC602*地域経済性分析・初期条件!$K$57</f>
        <v>0</v>
      </c>
      <c r="AD610" s="493">
        <f>AD602*地域経済性分析・初期条件!$K$57</f>
        <v>0</v>
      </c>
      <c r="AE610" s="493">
        <f>AE602*地域経済性分析・初期条件!$K$57</f>
        <v>0</v>
      </c>
      <c r="AF610" s="493">
        <f>AF602*地域経済性分析・初期条件!$K$57</f>
        <v>0</v>
      </c>
      <c r="AG610" s="493">
        <f>AG602*地域経済性分析・初期条件!$K$57</f>
        <v>0</v>
      </c>
      <c r="AH610" s="493">
        <f>AH602*地域経済性分析・初期条件!$K$57</f>
        <v>0</v>
      </c>
      <c r="AI610" s="535">
        <f t="shared" si="760"/>
        <v>0</v>
      </c>
      <c r="AJ610" s="535">
        <f t="shared" si="761"/>
        <v>0</v>
      </c>
      <c r="AK610" s="497">
        <f t="shared" si="762"/>
        <v>0</v>
      </c>
    </row>
    <row r="611" spans="1:37" ht="11.5" x14ac:dyDescent="0.25">
      <c r="A611" s="533" t="str">
        <f>A601&amp;B611</f>
        <v>0従業員の可処分所得（二次以降）</v>
      </c>
      <c r="B611" s="425" t="s">
        <v>561</v>
      </c>
      <c r="C611" s="449" t="s">
        <v>33</v>
      </c>
      <c r="D611" s="493">
        <f>D602*地域経済性分析・初期条件!$L$57</f>
        <v>0</v>
      </c>
      <c r="E611" s="493">
        <f>E602*地域経済性分析・初期条件!$L$57</f>
        <v>0</v>
      </c>
      <c r="F611" s="493">
        <f>F602*地域経済性分析・初期条件!$L$57</f>
        <v>0</v>
      </c>
      <c r="G611" s="493">
        <f>G602*地域経済性分析・初期条件!$L$57</f>
        <v>0</v>
      </c>
      <c r="H611" s="493">
        <f>H602*地域経済性分析・初期条件!$L$57</f>
        <v>0</v>
      </c>
      <c r="I611" s="493">
        <f>I602*地域経済性分析・初期条件!$L$57</f>
        <v>0</v>
      </c>
      <c r="J611" s="493">
        <f>J602*地域経済性分析・初期条件!$L$57</f>
        <v>0</v>
      </c>
      <c r="K611" s="493">
        <f>K602*地域経済性分析・初期条件!$L$57</f>
        <v>0</v>
      </c>
      <c r="L611" s="493">
        <f>L602*地域経済性分析・初期条件!$L$57</f>
        <v>0</v>
      </c>
      <c r="M611" s="493">
        <f>M602*地域経済性分析・初期条件!$L$57</f>
        <v>0</v>
      </c>
      <c r="N611" s="493">
        <f>N602*地域経済性分析・初期条件!$L$57</f>
        <v>0</v>
      </c>
      <c r="O611" s="493">
        <f>O602*地域経済性分析・初期条件!$L$57</f>
        <v>0</v>
      </c>
      <c r="P611" s="493">
        <f>P602*地域経済性分析・初期条件!$L$57</f>
        <v>0</v>
      </c>
      <c r="Q611" s="493">
        <f>Q602*地域経済性分析・初期条件!$L$57</f>
        <v>0</v>
      </c>
      <c r="R611" s="493">
        <f>R602*地域経済性分析・初期条件!$L$57</f>
        <v>0</v>
      </c>
      <c r="S611" s="493">
        <f>S602*地域経済性分析・初期条件!$L$57</f>
        <v>0</v>
      </c>
      <c r="T611" s="493">
        <f>T602*地域経済性分析・初期条件!$L$57</f>
        <v>0</v>
      </c>
      <c r="U611" s="493">
        <f>U602*地域経済性分析・初期条件!$L$57</f>
        <v>0</v>
      </c>
      <c r="V611" s="493">
        <f>V602*地域経済性分析・初期条件!$L$57</f>
        <v>0</v>
      </c>
      <c r="W611" s="493">
        <f>W602*地域経済性分析・初期条件!$L$57</f>
        <v>0</v>
      </c>
      <c r="X611" s="493">
        <f>X602*地域経済性分析・初期条件!$L$57</f>
        <v>0</v>
      </c>
      <c r="Y611" s="493">
        <f>Y602*地域経済性分析・初期条件!$L$57</f>
        <v>0</v>
      </c>
      <c r="Z611" s="493">
        <f>Z602*地域経済性分析・初期条件!$L$57</f>
        <v>0</v>
      </c>
      <c r="AA611" s="493">
        <f>AA602*地域経済性分析・初期条件!$L$57</f>
        <v>0</v>
      </c>
      <c r="AB611" s="493">
        <f>AB602*地域経済性分析・初期条件!$L$57</f>
        <v>0</v>
      </c>
      <c r="AC611" s="493">
        <f>AC602*地域経済性分析・初期条件!$L$57</f>
        <v>0</v>
      </c>
      <c r="AD611" s="493">
        <f>AD602*地域経済性分析・初期条件!$L$57</f>
        <v>0</v>
      </c>
      <c r="AE611" s="493">
        <f>AE602*地域経済性分析・初期条件!$L$57</f>
        <v>0</v>
      </c>
      <c r="AF611" s="493">
        <f>AF602*地域経済性分析・初期条件!$L$57</f>
        <v>0</v>
      </c>
      <c r="AG611" s="493">
        <f>AG602*地域経済性分析・初期条件!$L$57</f>
        <v>0</v>
      </c>
      <c r="AH611" s="493">
        <f>AH602*地域経済性分析・初期条件!$L$57</f>
        <v>0</v>
      </c>
      <c r="AI611" s="535">
        <f>SUM(D611:N611)</f>
        <v>0</v>
      </c>
      <c r="AJ611" s="535">
        <f>SUM(D611:X611)</f>
        <v>0</v>
      </c>
      <c r="AK611" s="497">
        <f>SUM(D611:AH611)</f>
        <v>0</v>
      </c>
    </row>
    <row r="612" spans="1:37" ht="11.5" x14ac:dyDescent="0.25">
      <c r="A612" s="533" t="str">
        <f>A601&amp;B612</f>
        <v>0企業の税引後利益（二次以降）</v>
      </c>
      <c r="B612" s="425" t="s">
        <v>562</v>
      </c>
      <c r="C612" s="449" t="s">
        <v>33</v>
      </c>
      <c r="D612" s="493">
        <f>D602*地域経済性分析・初期条件!$M$57</f>
        <v>0</v>
      </c>
      <c r="E612" s="493">
        <f>E602*地域経済性分析・初期条件!$M$57</f>
        <v>0</v>
      </c>
      <c r="F612" s="493">
        <f>F602*地域経済性分析・初期条件!$M$57</f>
        <v>0</v>
      </c>
      <c r="G612" s="493">
        <f>G602*地域経済性分析・初期条件!$M$57</f>
        <v>0</v>
      </c>
      <c r="H612" s="493">
        <f>H602*地域経済性分析・初期条件!$M$57</f>
        <v>0</v>
      </c>
      <c r="I612" s="493">
        <f>I602*地域経済性分析・初期条件!$M$57</f>
        <v>0</v>
      </c>
      <c r="J612" s="493">
        <f>J602*地域経済性分析・初期条件!$M$57</f>
        <v>0</v>
      </c>
      <c r="K612" s="493">
        <f>K602*地域経済性分析・初期条件!$M$57</f>
        <v>0</v>
      </c>
      <c r="L612" s="493">
        <f>L602*地域経済性分析・初期条件!$M$57</f>
        <v>0</v>
      </c>
      <c r="M612" s="493">
        <f>M602*地域経済性分析・初期条件!$M$57</f>
        <v>0</v>
      </c>
      <c r="N612" s="493">
        <f>N602*地域経済性分析・初期条件!$M$57</f>
        <v>0</v>
      </c>
      <c r="O612" s="493">
        <f>O602*地域経済性分析・初期条件!$M$57</f>
        <v>0</v>
      </c>
      <c r="P612" s="493">
        <f>P602*地域経済性分析・初期条件!$M$57</f>
        <v>0</v>
      </c>
      <c r="Q612" s="493">
        <f>Q602*地域経済性分析・初期条件!$M$57</f>
        <v>0</v>
      </c>
      <c r="R612" s="493">
        <f>R602*地域経済性分析・初期条件!$M$57</f>
        <v>0</v>
      </c>
      <c r="S612" s="493">
        <f>S602*地域経済性分析・初期条件!$M$57</f>
        <v>0</v>
      </c>
      <c r="T612" s="493">
        <f>T602*地域経済性分析・初期条件!$M$57</f>
        <v>0</v>
      </c>
      <c r="U612" s="493">
        <f>U602*地域経済性分析・初期条件!$M$57</f>
        <v>0</v>
      </c>
      <c r="V612" s="493">
        <f>V602*地域経済性分析・初期条件!$M$57</f>
        <v>0</v>
      </c>
      <c r="W612" s="493">
        <f>W602*地域経済性分析・初期条件!$M$57</f>
        <v>0</v>
      </c>
      <c r="X612" s="493">
        <f>X602*地域経済性分析・初期条件!$M$57</f>
        <v>0</v>
      </c>
      <c r="Y612" s="493">
        <f>Y602*地域経済性分析・初期条件!$M$57</f>
        <v>0</v>
      </c>
      <c r="Z612" s="493">
        <f>Z602*地域経済性分析・初期条件!$M$57</f>
        <v>0</v>
      </c>
      <c r="AA612" s="493">
        <f>AA602*地域経済性分析・初期条件!$M$57</f>
        <v>0</v>
      </c>
      <c r="AB612" s="493">
        <f>AB602*地域経済性分析・初期条件!$M$57</f>
        <v>0</v>
      </c>
      <c r="AC612" s="493">
        <f>AC602*地域経済性分析・初期条件!$M$57</f>
        <v>0</v>
      </c>
      <c r="AD612" s="493">
        <f>AD602*地域経済性分析・初期条件!$M$57</f>
        <v>0</v>
      </c>
      <c r="AE612" s="493">
        <f>AE602*地域経済性分析・初期条件!$M$57</f>
        <v>0</v>
      </c>
      <c r="AF612" s="493">
        <f>AF602*地域経済性分析・初期条件!$M$57</f>
        <v>0</v>
      </c>
      <c r="AG612" s="493">
        <f>AG602*地域経済性分析・初期条件!$M$57</f>
        <v>0</v>
      </c>
      <c r="AH612" s="493">
        <f>AH602*地域経済性分析・初期条件!$M$57</f>
        <v>0</v>
      </c>
      <c r="AI612" s="535">
        <f>SUM(D612:N612)</f>
        <v>0</v>
      </c>
      <c r="AJ612" s="535">
        <f>SUM(D612:X612)</f>
        <v>0</v>
      </c>
      <c r="AK612" s="497">
        <f>SUM(D612:AH612)</f>
        <v>0</v>
      </c>
    </row>
    <row r="613" spans="1:37" ht="11.5" x14ac:dyDescent="0.25">
      <c r="A613" s="533" t="str">
        <f>A601&amp;B613</f>
        <v>0都道府県税収（二次以降）</v>
      </c>
      <c r="B613" s="425" t="s">
        <v>563</v>
      </c>
      <c r="C613" s="449" t="s">
        <v>33</v>
      </c>
      <c r="D613" s="493">
        <f>D602*地域経済性分析・初期条件!$N$57</f>
        <v>0</v>
      </c>
      <c r="E613" s="493">
        <f>E602*地域経済性分析・初期条件!$N$57</f>
        <v>0</v>
      </c>
      <c r="F613" s="493">
        <f>F602*地域経済性分析・初期条件!$N$57</f>
        <v>0</v>
      </c>
      <c r="G613" s="493">
        <f>G602*地域経済性分析・初期条件!$N$57</f>
        <v>0</v>
      </c>
      <c r="H613" s="493">
        <f>H602*地域経済性分析・初期条件!$N$57</f>
        <v>0</v>
      </c>
      <c r="I613" s="493">
        <f>I602*地域経済性分析・初期条件!$N$57</f>
        <v>0</v>
      </c>
      <c r="J613" s="493">
        <f>J602*地域経済性分析・初期条件!$N$57</f>
        <v>0</v>
      </c>
      <c r="K613" s="493">
        <f>K602*地域経済性分析・初期条件!$N$57</f>
        <v>0</v>
      </c>
      <c r="L613" s="493">
        <f>L602*地域経済性分析・初期条件!$N$57</f>
        <v>0</v>
      </c>
      <c r="M613" s="493">
        <f>M602*地域経済性分析・初期条件!$N$57</f>
        <v>0</v>
      </c>
      <c r="N613" s="493">
        <f>N602*地域経済性分析・初期条件!$N$57</f>
        <v>0</v>
      </c>
      <c r="O613" s="493">
        <f>O602*地域経済性分析・初期条件!$N$57</f>
        <v>0</v>
      </c>
      <c r="P613" s="493">
        <f>P602*地域経済性分析・初期条件!$N$57</f>
        <v>0</v>
      </c>
      <c r="Q613" s="493">
        <f>Q602*地域経済性分析・初期条件!$N$57</f>
        <v>0</v>
      </c>
      <c r="R613" s="493">
        <f>R602*地域経済性分析・初期条件!$N$57</f>
        <v>0</v>
      </c>
      <c r="S613" s="493">
        <f>S602*地域経済性分析・初期条件!$N$57</f>
        <v>0</v>
      </c>
      <c r="T613" s="493">
        <f>T602*地域経済性分析・初期条件!$N$57</f>
        <v>0</v>
      </c>
      <c r="U613" s="493">
        <f>U602*地域経済性分析・初期条件!$N$57</f>
        <v>0</v>
      </c>
      <c r="V613" s="493">
        <f>V602*地域経済性分析・初期条件!$N$57</f>
        <v>0</v>
      </c>
      <c r="W613" s="493">
        <f>W602*地域経済性分析・初期条件!$N$57</f>
        <v>0</v>
      </c>
      <c r="X613" s="493">
        <f>X602*地域経済性分析・初期条件!$N$57</f>
        <v>0</v>
      </c>
      <c r="Y613" s="493">
        <f>Y602*地域経済性分析・初期条件!$N$57</f>
        <v>0</v>
      </c>
      <c r="Z613" s="493">
        <f>Z602*地域経済性分析・初期条件!$N$57</f>
        <v>0</v>
      </c>
      <c r="AA613" s="493">
        <f>AA602*地域経済性分析・初期条件!$N$57</f>
        <v>0</v>
      </c>
      <c r="AB613" s="493">
        <f>AB602*地域経済性分析・初期条件!$N$57</f>
        <v>0</v>
      </c>
      <c r="AC613" s="493">
        <f>AC602*地域経済性分析・初期条件!$N$57</f>
        <v>0</v>
      </c>
      <c r="AD613" s="493">
        <f>AD602*地域経済性分析・初期条件!$N$57</f>
        <v>0</v>
      </c>
      <c r="AE613" s="493">
        <f>AE602*地域経済性分析・初期条件!$N$57</f>
        <v>0</v>
      </c>
      <c r="AF613" s="493">
        <f>AF602*地域経済性分析・初期条件!$N$57</f>
        <v>0</v>
      </c>
      <c r="AG613" s="493">
        <f>AG602*地域経済性分析・初期条件!$N$57</f>
        <v>0</v>
      </c>
      <c r="AH613" s="493">
        <f>AH602*地域経済性分析・初期条件!$N$57</f>
        <v>0</v>
      </c>
      <c r="AI613" s="535">
        <f>SUM(D613:N613)</f>
        <v>0</v>
      </c>
      <c r="AJ613" s="535">
        <f>SUM(D613:X613)</f>
        <v>0</v>
      </c>
      <c r="AK613" s="497">
        <f>SUM(D613:AH613)</f>
        <v>0</v>
      </c>
    </row>
    <row r="614" spans="1:37" ht="11.5" x14ac:dyDescent="0.25">
      <c r="A614" s="533" t="str">
        <f>A601&amp;B614</f>
        <v>0市町村税収（二次以降）</v>
      </c>
      <c r="B614" s="425" t="s">
        <v>564</v>
      </c>
      <c r="C614" s="449" t="s">
        <v>33</v>
      </c>
      <c r="D614" s="493">
        <f>D602*地域経済性分析・初期条件!$O$57</f>
        <v>0</v>
      </c>
      <c r="E614" s="493">
        <f>E602*地域経済性分析・初期条件!$O$57</f>
        <v>0</v>
      </c>
      <c r="F614" s="493">
        <f>F602*地域経済性分析・初期条件!$O$57</f>
        <v>0</v>
      </c>
      <c r="G614" s="493">
        <f>G602*地域経済性分析・初期条件!$O$57</f>
        <v>0</v>
      </c>
      <c r="H614" s="493">
        <f>H602*地域経済性分析・初期条件!$O$57</f>
        <v>0</v>
      </c>
      <c r="I614" s="493">
        <f>I602*地域経済性分析・初期条件!$O$57</f>
        <v>0</v>
      </c>
      <c r="J614" s="493">
        <f>J602*地域経済性分析・初期条件!$O$57</f>
        <v>0</v>
      </c>
      <c r="K614" s="493">
        <f>K602*地域経済性分析・初期条件!$O$57</f>
        <v>0</v>
      </c>
      <c r="L614" s="493">
        <f>L602*地域経済性分析・初期条件!$O$57</f>
        <v>0</v>
      </c>
      <c r="M614" s="493">
        <f>M602*地域経済性分析・初期条件!$O$57</f>
        <v>0</v>
      </c>
      <c r="N614" s="493">
        <f>N602*地域経済性分析・初期条件!$O$57</f>
        <v>0</v>
      </c>
      <c r="O614" s="493">
        <f>O602*地域経済性分析・初期条件!$O$57</f>
        <v>0</v>
      </c>
      <c r="P614" s="493">
        <f>P602*地域経済性分析・初期条件!$O$57</f>
        <v>0</v>
      </c>
      <c r="Q614" s="493">
        <f>Q602*地域経済性分析・初期条件!$O$57</f>
        <v>0</v>
      </c>
      <c r="R614" s="493">
        <f>R602*地域経済性分析・初期条件!$O$57</f>
        <v>0</v>
      </c>
      <c r="S614" s="493">
        <f>S602*地域経済性分析・初期条件!$O$57</f>
        <v>0</v>
      </c>
      <c r="T614" s="493">
        <f>T602*地域経済性分析・初期条件!$O$57</f>
        <v>0</v>
      </c>
      <c r="U614" s="493">
        <f>U602*地域経済性分析・初期条件!$O$57</f>
        <v>0</v>
      </c>
      <c r="V614" s="493">
        <f>V602*地域経済性分析・初期条件!$O$57</f>
        <v>0</v>
      </c>
      <c r="W614" s="493">
        <f>W602*地域経済性分析・初期条件!$O$57</f>
        <v>0</v>
      </c>
      <c r="X614" s="493">
        <f>X602*地域経済性分析・初期条件!$O$57</f>
        <v>0</v>
      </c>
      <c r="Y614" s="493">
        <f>Y602*地域経済性分析・初期条件!$O$57</f>
        <v>0</v>
      </c>
      <c r="Z614" s="493">
        <f>Z602*地域経済性分析・初期条件!$O$57</f>
        <v>0</v>
      </c>
      <c r="AA614" s="493">
        <f>AA602*地域経済性分析・初期条件!$O$57</f>
        <v>0</v>
      </c>
      <c r="AB614" s="493">
        <f>AB602*地域経済性分析・初期条件!$O$57</f>
        <v>0</v>
      </c>
      <c r="AC614" s="493">
        <f>AC602*地域経済性分析・初期条件!$O$57</f>
        <v>0</v>
      </c>
      <c r="AD614" s="493">
        <f>AD602*地域経済性分析・初期条件!$O$57</f>
        <v>0</v>
      </c>
      <c r="AE614" s="493">
        <f>AE602*地域経済性分析・初期条件!$O$57</f>
        <v>0</v>
      </c>
      <c r="AF614" s="493">
        <f>AF602*地域経済性分析・初期条件!$O$57</f>
        <v>0</v>
      </c>
      <c r="AG614" s="493">
        <f>AG602*地域経済性分析・初期条件!$O$57</f>
        <v>0</v>
      </c>
      <c r="AH614" s="493">
        <f>AH602*地域経済性分析・初期条件!$O$57</f>
        <v>0</v>
      </c>
      <c r="AI614" s="535">
        <f>SUM(D614:N614)</f>
        <v>0</v>
      </c>
      <c r="AJ614" s="535">
        <f>SUM(D614:X614)</f>
        <v>0</v>
      </c>
      <c r="AK614" s="497">
        <f>SUM(D614:AH614)</f>
        <v>0</v>
      </c>
    </row>
    <row r="615" spans="1:37" ht="11.5" x14ac:dyDescent="0.25">
      <c r="A615" s="488">
        <f>地域経済性分析・初期条件!$G$58</f>
        <v>0</v>
      </c>
      <c r="C615" s="449"/>
      <c r="D615" s="493"/>
      <c r="E615" s="493"/>
      <c r="F615" s="463"/>
      <c r="G615" s="463"/>
      <c r="H615" s="463"/>
      <c r="I615" s="463"/>
      <c r="J615" s="463"/>
      <c r="K615" s="463"/>
      <c r="L615" s="463"/>
      <c r="M615" s="463"/>
      <c r="N615" s="463"/>
      <c r="O615" s="463"/>
      <c r="P615" s="463"/>
      <c r="Q615" s="463"/>
      <c r="R615" s="463"/>
      <c r="S615" s="463"/>
      <c r="T615" s="463"/>
      <c r="U615" s="463"/>
      <c r="V615" s="463"/>
      <c r="W615" s="463"/>
      <c r="X615" s="463"/>
      <c r="Y615" s="463"/>
      <c r="Z615" s="463"/>
      <c r="AA615" s="463"/>
      <c r="AB615" s="463"/>
      <c r="AC615" s="463"/>
      <c r="AD615" s="463"/>
      <c r="AE615" s="463"/>
      <c r="AF615" s="463"/>
      <c r="AG615" s="463"/>
      <c r="AH615" s="463"/>
      <c r="AI615" s="535"/>
      <c r="AJ615" s="535"/>
      <c r="AK615" s="497"/>
    </row>
    <row r="616" spans="1:37" ht="11.5" x14ac:dyDescent="0.25">
      <c r="A616" s="533" t="str">
        <f>A615&amp;B616</f>
        <v>0売上（税別）</v>
      </c>
      <c r="B616" s="425" t="s">
        <v>1166</v>
      </c>
      <c r="C616" s="448" t="s">
        <v>33</v>
      </c>
      <c r="D616" s="493">
        <f>D600*地域経済性分析・初期条件!$F$58</f>
        <v>0</v>
      </c>
      <c r="E616" s="493">
        <f>E600*地域経済性分析・初期条件!$F$58</f>
        <v>0</v>
      </c>
      <c r="F616" s="493">
        <f>F600*地域経済性分析・初期条件!$F$58</f>
        <v>0</v>
      </c>
      <c r="G616" s="493">
        <f>G600*地域経済性分析・初期条件!$F$58</f>
        <v>0</v>
      </c>
      <c r="H616" s="493">
        <f>H600*地域経済性分析・初期条件!$F$58</f>
        <v>0</v>
      </c>
      <c r="I616" s="493">
        <f>I600*地域経済性分析・初期条件!$F$58</f>
        <v>0</v>
      </c>
      <c r="J616" s="493">
        <f>J600*地域経済性分析・初期条件!$F$58</f>
        <v>0</v>
      </c>
      <c r="K616" s="493">
        <f>K600*地域経済性分析・初期条件!$F$58</f>
        <v>0</v>
      </c>
      <c r="L616" s="493">
        <f>L600*地域経済性分析・初期条件!$F$58</f>
        <v>0</v>
      </c>
      <c r="M616" s="493">
        <f>M600*地域経済性分析・初期条件!$F$58</f>
        <v>0</v>
      </c>
      <c r="N616" s="493">
        <f>N600*地域経済性分析・初期条件!$F$58</f>
        <v>0</v>
      </c>
      <c r="O616" s="493">
        <f>O600*地域経済性分析・初期条件!$F$58</f>
        <v>0</v>
      </c>
      <c r="P616" s="493">
        <f>P600*地域経済性分析・初期条件!$F$58</f>
        <v>0</v>
      </c>
      <c r="Q616" s="493">
        <f>Q600*地域経済性分析・初期条件!$F$58</f>
        <v>0</v>
      </c>
      <c r="R616" s="493">
        <f>R600*地域経済性分析・初期条件!$F$58</f>
        <v>0</v>
      </c>
      <c r="S616" s="493">
        <f>S600*地域経済性分析・初期条件!$F$58</f>
        <v>0</v>
      </c>
      <c r="T616" s="493">
        <f>T600*地域経済性分析・初期条件!$F$58</f>
        <v>0</v>
      </c>
      <c r="U616" s="493">
        <f>U600*地域経済性分析・初期条件!$F$58</f>
        <v>0</v>
      </c>
      <c r="V616" s="493">
        <f>V600*地域経済性分析・初期条件!$F$58</f>
        <v>0</v>
      </c>
      <c r="W616" s="493">
        <f>W600*地域経済性分析・初期条件!$F$58</f>
        <v>0</v>
      </c>
      <c r="X616" s="493">
        <f>X600*地域経済性分析・初期条件!$F$58</f>
        <v>0</v>
      </c>
      <c r="Y616" s="493">
        <f>Y600*地域経済性分析・初期条件!$F$58</f>
        <v>0</v>
      </c>
      <c r="Z616" s="493">
        <f>Z600*地域経済性分析・初期条件!$F$58</f>
        <v>0</v>
      </c>
      <c r="AA616" s="493">
        <f>AA600*地域経済性分析・初期条件!$F$58</f>
        <v>0</v>
      </c>
      <c r="AB616" s="493">
        <f>AB600*地域経済性分析・初期条件!$F$58</f>
        <v>0</v>
      </c>
      <c r="AC616" s="493">
        <f>AC600*地域経済性分析・初期条件!$F$58</f>
        <v>0</v>
      </c>
      <c r="AD616" s="493">
        <f>AD600*地域経済性分析・初期条件!$F$58</f>
        <v>0</v>
      </c>
      <c r="AE616" s="493">
        <f>AE600*地域経済性分析・初期条件!$F$58</f>
        <v>0</v>
      </c>
      <c r="AF616" s="493">
        <f>AF600*地域経済性分析・初期条件!$F$58</f>
        <v>0</v>
      </c>
      <c r="AG616" s="493">
        <f>AG600*地域経済性分析・初期条件!$F$58</f>
        <v>0</v>
      </c>
      <c r="AH616" s="493">
        <f>AH600*地域経済性分析・初期条件!$F$58</f>
        <v>0</v>
      </c>
      <c r="AI616" s="535">
        <f t="shared" ref="AI616" si="763">SUM(D616:N616)</f>
        <v>0</v>
      </c>
      <c r="AJ616" s="535">
        <f>SUM(D616:X616)</f>
        <v>0</v>
      </c>
      <c r="AK616" s="497">
        <f>SUM(D616:AH616)</f>
        <v>0</v>
      </c>
    </row>
    <row r="617" spans="1:37" ht="11.5" x14ac:dyDescent="0.25">
      <c r="A617" s="533" t="str">
        <f>A615&amp;B617</f>
        <v>0消費税（都道府県）</v>
      </c>
      <c r="B617" s="425" t="s">
        <v>270</v>
      </c>
      <c r="C617" s="448" t="s">
        <v>33</v>
      </c>
      <c r="D617" s="493">
        <f>D616*波及効果シート!$D$72</f>
        <v>0</v>
      </c>
      <c r="E617" s="493">
        <f>E616*波及効果シート!$D$72</f>
        <v>0</v>
      </c>
      <c r="F617" s="493">
        <f>F616*波及効果シート!$D$72</f>
        <v>0</v>
      </c>
      <c r="G617" s="493">
        <f>G616*波及効果シート!$D$72</f>
        <v>0</v>
      </c>
      <c r="H617" s="493">
        <f>H616*波及効果シート!$D$72</f>
        <v>0</v>
      </c>
      <c r="I617" s="493">
        <f>I616*波及効果シート!$D$72</f>
        <v>0</v>
      </c>
      <c r="J617" s="493">
        <f>J616*波及効果シート!$D$72</f>
        <v>0</v>
      </c>
      <c r="K617" s="493">
        <f>K616*波及効果シート!$D$72</f>
        <v>0</v>
      </c>
      <c r="L617" s="493">
        <f>L616*波及効果シート!$D$72</f>
        <v>0</v>
      </c>
      <c r="M617" s="493">
        <f>M616*波及効果シート!$D$72</f>
        <v>0</v>
      </c>
      <c r="N617" s="493">
        <f>N616*波及効果シート!$D$72</f>
        <v>0</v>
      </c>
      <c r="O617" s="493">
        <f>O616*波及効果シート!$D$72</f>
        <v>0</v>
      </c>
      <c r="P617" s="493">
        <f>P616*波及効果シート!$D$72</f>
        <v>0</v>
      </c>
      <c r="Q617" s="493">
        <f>Q616*波及効果シート!$D$72</f>
        <v>0</v>
      </c>
      <c r="R617" s="493">
        <f>R616*波及効果シート!$D$72</f>
        <v>0</v>
      </c>
      <c r="S617" s="493">
        <f>S616*波及効果シート!$D$72</f>
        <v>0</v>
      </c>
      <c r="T617" s="493">
        <f>T616*波及効果シート!$D$72</f>
        <v>0</v>
      </c>
      <c r="U617" s="493">
        <f>U616*波及効果シート!$D$72</f>
        <v>0</v>
      </c>
      <c r="V617" s="493">
        <f>V616*波及効果シート!$D$72</f>
        <v>0</v>
      </c>
      <c r="W617" s="493">
        <f>W616*波及効果シート!$D$72</f>
        <v>0</v>
      </c>
      <c r="X617" s="493">
        <f>X616*波及効果シート!$D$72</f>
        <v>0</v>
      </c>
      <c r="Y617" s="493">
        <f>Y616*波及効果シート!$D$72</f>
        <v>0</v>
      </c>
      <c r="Z617" s="493">
        <f>Z616*波及効果シート!$D$72</f>
        <v>0</v>
      </c>
      <c r="AA617" s="493">
        <f>AA616*波及効果シート!$D$72</f>
        <v>0</v>
      </c>
      <c r="AB617" s="493">
        <f>AB616*波及効果シート!$D$72</f>
        <v>0</v>
      </c>
      <c r="AC617" s="493">
        <f>AC616*波及効果シート!$D$72</f>
        <v>0</v>
      </c>
      <c r="AD617" s="493">
        <f>AD616*波及効果シート!$D$72</f>
        <v>0</v>
      </c>
      <c r="AE617" s="493">
        <f>AE616*波及効果シート!$D$72</f>
        <v>0</v>
      </c>
      <c r="AF617" s="493">
        <f>AF616*波及効果シート!$D$72</f>
        <v>0</v>
      </c>
      <c r="AG617" s="493">
        <f>AG616*波及効果シート!$D$72</f>
        <v>0</v>
      </c>
      <c r="AH617" s="493">
        <f>AH616*波及効果シート!$D$72</f>
        <v>0</v>
      </c>
      <c r="AI617" s="535">
        <f t="shared" ref="AI617:AI618" si="764">SUM(D617:N617)</f>
        <v>0</v>
      </c>
      <c r="AJ617" s="535">
        <f t="shared" ref="AJ617:AJ618" si="765">SUM(D617:X617)</f>
        <v>0</v>
      </c>
      <c r="AK617" s="497">
        <f t="shared" ref="AK617:AK618" si="766">SUM(D617:AH617)</f>
        <v>0</v>
      </c>
    </row>
    <row r="618" spans="1:37" ht="11.5" x14ac:dyDescent="0.25">
      <c r="A618" s="533" t="str">
        <f>A615&amp;B618</f>
        <v>0消費税（市町村）</v>
      </c>
      <c r="B618" s="425" t="s">
        <v>1156</v>
      </c>
      <c r="C618" s="449" t="s">
        <v>33</v>
      </c>
      <c r="D618" s="493">
        <f>D616*波及効果シート!$D$74</f>
        <v>0</v>
      </c>
      <c r="E618" s="493">
        <f>E616*波及効果シート!$D$74</f>
        <v>0</v>
      </c>
      <c r="F618" s="493">
        <f>F616*波及効果シート!$D$74</f>
        <v>0</v>
      </c>
      <c r="G618" s="493">
        <f>G616*波及効果シート!$D$74</f>
        <v>0</v>
      </c>
      <c r="H618" s="493">
        <f>H616*波及効果シート!$D$74</f>
        <v>0</v>
      </c>
      <c r="I618" s="493">
        <f>I616*波及効果シート!$D$74</f>
        <v>0</v>
      </c>
      <c r="J618" s="493">
        <f>J616*波及効果シート!$D$74</f>
        <v>0</v>
      </c>
      <c r="K618" s="493">
        <f>K616*波及効果シート!$D$74</f>
        <v>0</v>
      </c>
      <c r="L618" s="493">
        <f>L616*波及効果シート!$D$74</f>
        <v>0</v>
      </c>
      <c r="M618" s="493">
        <f>M616*波及効果シート!$D$74</f>
        <v>0</v>
      </c>
      <c r="N618" s="493">
        <f>N616*波及効果シート!$D$74</f>
        <v>0</v>
      </c>
      <c r="O618" s="493">
        <f>O616*波及効果シート!$D$74</f>
        <v>0</v>
      </c>
      <c r="P618" s="493">
        <f>P616*波及効果シート!$D$74</f>
        <v>0</v>
      </c>
      <c r="Q618" s="493">
        <f>Q616*波及効果シート!$D$74</f>
        <v>0</v>
      </c>
      <c r="R618" s="493">
        <f>R616*波及効果シート!$D$74</f>
        <v>0</v>
      </c>
      <c r="S618" s="493">
        <f>S616*波及効果シート!$D$74</f>
        <v>0</v>
      </c>
      <c r="T618" s="493">
        <f>T616*波及効果シート!$D$74</f>
        <v>0</v>
      </c>
      <c r="U618" s="493">
        <f>U616*波及効果シート!$D$74</f>
        <v>0</v>
      </c>
      <c r="V618" s="493">
        <f>V616*波及効果シート!$D$74</f>
        <v>0</v>
      </c>
      <c r="W618" s="493">
        <f>W616*波及効果シート!$D$74</f>
        <v>0</v>
      </c>
      <c r="X618" s="493">
        <f>X616*波及効果シート!$D$74</f>
        <v>0</v>
      </c>
      <c r="Y618" s="493">
        <f>Y616*波及効果シート!$D$74</f>
        <v>0</v>
      </c>
      <c r="Z618" s="493">
        <f>Z616*波及効果シート!$D$74</f>
        <v>0</v>
      </c>
      <c r="AA618" s="493">
        <f>AA616*波及効果シート!$D$74</f>
        <v>0</v>
      </c>
      <c r="AB618" s="493">
        <f>AB616*波及効果シート!$D$74</f>
        <v>0</v>
      </c>
      <c r="AC618" s="493">
        <f>AC616*波及効果シート!$D$74</f>
        <v>0</v>
      </c>
      <c r="AD618" s="493">
        <f>AD616*波及効果シート!$D$74</f>
        <v>0</v>
      </c>
      <c r="AE618" s="493">
        <f>AE616*波及効果シート!$D$74</f>
        <v>0</v>
      </c>
      <c r="AF618" s="493">
        <f>AF616*波及効果シート!$D$74</f>
        <v>0</v>
      </c>
      <c r="AG618" s="493">
        <f>AG616*波及効果シート!$D$74</f>
        <v>0</v>
      </c>
      <c r="AH618" s="493">
        <f>AH616*波及効果シート!$D$74</f>
        <v>0</v>
      </c>
      <c r="AI618" s="535">
        <f t="shared" si="764"/>
        <v>0</v>
      </c>
      <c r="AJ618" s="535">
        <f t="shared" si="765"/>
        <v>0</v>
      </c>
      <c r="AK618" s="497">
        <f t="shared" si="766"/>
        <v>0</v>
      </c>
    </row>
    <row r="619" spans="1:37" ht="11.5" x14ac:dyDescent="0.25">
      <c r="A619" s="533" t="str">
        <f>A615&amp;B619</f>
        <v>0所得税（国税）</v>
      </c>
      <c r="B619" s="425" t="s">
        <v>577</v>
      </c>
      <c r="C619" s="449" t="s">
        <v>33</v>
      </c>
      <c r="D619" s="493">
        <f>D616*地域経済性分析・初期条件!$P$58</f>
        <v>0</v>
      </c>
      <c r="E619" s="493">
        <f>E616*地域経済性分析・初期条件!$P$58</f>
        <v>0</v>
      </c>
      <c r="F619" s="493">
        <f>F616*地域経済性分析・初期条件!$P$58</f>
        <v>0</v>
      </c>
      <c r="G619" s="493">
        <f>G616*地域経済性分析・初期条件!$P$58</f>
        <v>0</v>
      </c>
      <c r="H619" s="493">
        <f>H616*地域経済性分析・初期条件!$P$58</f>
        <v>0</v>
      </c>
      <c r="I619" s="493">
        <f>I616*地域経済性分析・初期条件!$P$58</f>
        <v>0</v>
      </c>
      <c r="J619" s="493">
        <f>J616*地域経済性分析・初期条件!$P$58</f>
        <v>0</v>
      </c>
      <c r="K619" s="493">
        <f>K616*地域経済性分析・初期条件!$P$58</f>
        <v>0</v>
      </c>
      <c r="L619" s="493">
        <f>L616*地域経済性分析・初期条件!$P$58</f>
        <v>0</v>
      </c>
      <c r="M619" s="493">
        <f>M616*地域経済性分析・初期条件!$P$58</f>
        <v>0</v>
      </c>
      <c r="N619" s="493">
        <f>N616*地域経済性分析・初期条件!$P$58</f>
        <v>0</v>
      </c>
      <c r="O619" s="493">
        <f>O616*地域経済性分析・初期条件!$P$58</f>
        <v>0</v>
      </c>
      <c r="P619" s="493">
        <f>P616*地域経済性分析・初期条件!$P$58</f>
        <v>0</v>
      </c>
      <c r="Q619" s="493">
        <f>Q616*地域経済性分析・初期条件!$P$58</f>
        <v>0</v>
      </c>
      <c r="R619" s="493">
        <f>R616*地域経済性分析・初期条件!$P$58</f>
        <v>0</v>
      </c>
      <c r="S619" s="493">
        <f>S616*地域経済性分析・初期条件!$P$58</f>
        <v>0</v>
      </c>
      <c r="T619" s="493">
        <f>T616*地域経済性分析・初期条件!$P$58</f>
        <v>0</v>
      </c>
      <c r="U619" s="493">
        <f>U616*地域経済性分析・初期条件!$P$58</f>
        <v>0</v>
      </c>
      <c r="V619" s="493">
        <f>V616*地域経済性分析・初期条件!$P$58</f>
        <v>0</v>
      </c>
      <c r="W619" s="493">
        <f>W616*地域経済性分析・初期条件!$P$58</f>
        <v>0</v>
      </c>
      <c r="X619" s="493">
        <f>X616*地域経済性分析・初期条件!$P$58</f>
        <v>0</v>
      </c>
      <c r="Y619" s="493">
        <f>Y616*地域経済性分析・初期条件!$P$58</f>
        <v>0</v>
      </c>
      <c r="Z619" s="493">
        <f>Z616*地域経済性分析・初期条件!$P$58</f>
        <v>0</v>
      </c>
      <c r="AA619" s="493">
        <f>AA616*地域経済性分析・初期条件!$P$58</f>
        <v>0</v>
      </c>
      <c r="AB619" s="493">
        <f>AB616*地域経済性分析・初期条件!$P$58</f>
        <v>0</v>
      </c>
      <c r="AC619" s="493">
        <f>AC616*地域経済性分析・初期条件!$P$58</f>
        <v>0</v>
      </c>
      <c r="AD619" s="493">
        <f>AD616*地域経済性分析・初期条件!$P$58</f>
        <v>0</v>
      </c>
      <c r="AE619" s="493">
        <f>AE616*地域経済性分析・初期条件!$P$58</f>
        <v>0</v>
      </c>
      <c r="AF619" s="493">
        <f>AF616*地域経済性分析・初期条件!$P$58</f>
        <v>0</v>
      </c>
      <c r="AG619" s="493">
        <f>AG616*地域経済性分析・初期条件!$P$58</f>
        <v>0</v>
      </c>
      <c r="AH619" s="493">
        <f>AH616*地域経済性分析・初期条件!$P$58</f>
        <v>0</v>
      </c>
      <c r="AI619" s="535">
        <f t="shared" ref="AI619:AI624" si="767">SUM(D619:N619)</f>
        <v>0</v>
      </c>
      <c r="AJ619" s="535">
        <f>SUM(D619:X619)</f>
        <v>0</v>
      </c>
      <c r="AK619" s="497">
        <f>SUM(D619:AH619)</f>
        <v>0</v>
      </c>
    </row>
    <row r="620" spans="1:37" ht="11.5" x14ac:dyDescent="0.25">
      <c r="A620" s="533" t="str">
        <f>A615&amp;B620</f>
        <v>0法人税（国税）</v>
      </c>
      <c r="B620" s="425" t="s">
        <v>576</v>
      </c>
      <c r="C620" s="449" t="s">
        <v>33</v>
      </c>
      <c r="D620" s="493">
        <f>D616*地域経済性分析・初期条件!$Q$58</f>
        <v>0</v>
      </c>
      <c r="E620" s="493">
        <f>E616*地域経済性分析・初期条件!$Q$58</f>
        <v>0</v>
      </c>
      <c r="F620" s="493">
        <f>F616*地域経済性分析・初期条件!$Q$58</f>
        <v>0</v>
      </c>
      <c r="G620" s="493">
        <f>G616*地域経済性分析・初期条件!$Q$58</f>
        <v>0</v>
      </c>
      <c r="H620" s="493">
        <f>H616*地域経済性分析・初期条件!$Q$58</f>
        <v>0</v>
      </c>
      <c r="I620" s="493">
        <f>I616*地域経済性分析・初期条件!$Q$58</f>
        <v>0</v>
      </c>
      <c r="J620" s="493">
        <f>J616*地域経済性分析・初期条件!$Q$58</f>
        <v>0</v>
      </c>
      <c r="K620" s="493">
        <f>K616*地域経済性分析・初期条件!$Q$58</f>
        <v>0</v>
      </c>
      <c r="L620" s="493">
        <f>L616*地域経済性分析・初期条件!$Q$58</f>
        <v>0</v>
      </c>
      <c r="M620" s="493">
        <f>M616*地域経済性分析・初期条件!$Q$58</f>
        <v>0</v>
      </c>
      <c r="N620" s="493">
        <f>N616*地域経済性分析・初期条件!$Q$58</f>
        <v>0</v>
      </c>
      <c r="O620" s="493">
        <f>O616*地域経済性分析・初期条件!$Q$58</f>
        <v>0</v>
      </c>
      <c r="P620" s="493">
        <f>P616*地域経済性分析・初期条件!$Q$58</f>
        <v>0</v>
      </c>
      <c r="Q620" s="493">
        <f>Q616*地域経済性分析・初期条件!$Q$58</f>
        <v>0</v>
      </c>
      <c r="R620" s="493">
        <f>R616*地域経済性分析・初期条件!$Q$58</f>
        <v>0</v>
      </c>
      <c r="S620" s="493">
        <f>S616*地域経済性分析・初期条件!$Q$58</f>
        <v>0</v>
      </c>
      <c r="T620" s="493">
        <f>T616*地域経済性分析・初期条件!$Q$58</f>
        <v>0</v>
      </c>
      <c r="U620" s="493">
        <f>U616*地域経済性分析・初期条件!$Q$58</f>
        <v>0</v>
      </c>
      <c r="V620" s="493">
        <f>V616*地域経済性分析・初期条件!$Q$58</f>
        <v>0</v>
      </c>
      <c r="W620" s="493">
        <f>W616*地域経済性分析・初期条件!$Q$58</f>
        <v>0</v>
      </c>
      <c r="X620" s="493">
        <f>X616*地域経済性分析・初期条件!$Q$58</f>
        <v>0</v>
      </c>
      <c r="Y620" s="493">
        <f>Y616*地域経済性分析・初期条件!$Q$58</f>
        <v>0</v>
      </c>
      <c r="Z620" s="493">
        <f>Z616*地域経済性分析・初期条件!$Q$58</f>
        <v>0</v>
      </c>
      <c r="AA620" s="493">
        <f>AA616*地域経済性分析・初期条件!$Q$58</f>
        <v>0</v>
      </c>
      <c r="AB620" s="493">
        <f>AB616*地域経済性分析・初期条件!$Q$58</f>
        <v>0</v>
      </c>
      <c r="AC620" s="493">
        <f>AC616*地域経済性分析・初期条件!$Q$58</f>
        <v>0</v>
      </c>
      <c r="AD620" s="493">
        <f>AD616*地域経済性分析・初期条件!$Q$58</f>
        <v>0</v>
      </c>
      <c r="AE620" s="493">
        <f>AE616*地域経済性分析・初期条件!$Q$58</f>
        <v>0</v>
      </c>
      <c r="AF620" s="493">
        <f>AF616*地域経済性分析・初期条件!$Q$58</f>
        <v>0</v>
      </c>
      <c r="AG620" s="493">
        <f>AG616*地域経済性分析・初期条件!$Q$58</f>
        <v>0</v>
      </c>
      <c r="AH620" s="493">
        <f>AH616*地域経済性分析・初期条件!$Q$58</f>
        <v>0</v>
      </c>
      <c r="AI620" s="535">
        <f t="shared" si="767"/>
        <v>0</v>
      </c>
      <c r="AJ620" s="535">
        <f>SUM(D620:X620)</f>
        <v>0</v>
      </c>
      <c r="AK620" s="497">
        <f>SUM(D620:AH620)</f>
        <v>0</v>
      </c>
    </row>
    <row r="621" spans="1:37" ht="11.5" x14ac:dyDescent="0.25">
      <c r="A621" s="533" t="str">
        <f>A615&amp;B621</f>
        <v>0従業員の可処分所得（一次）</v>
      </c>
      <c r="B621" s="425" t="s">
        <v>556</v>
      </c>
      <c r="C621" s="448" t="s">
        <v>33</v>
      </c>
      <c r="D621" s="493">
        <f>D616*地域経済性分析・初期条件!$H$58</f>
        <v>0</v>
      </c>
      <c r="E621" s="493">
        <f>E616*地域経済性分析・初期条件!$H$58</f>
        <v>0</v>
      </c>
      <c r="F621" s="493">
        <f>F616*地域経済性分析・初期条件!$H$58</f>
        <v>0</v>
      </c>
      <c r="G621" s="493">
        <f>G616*地域経済性分析・初期条件!$H$58</f>
        <v>0</v>
      </c>
      <c r="H621" s="493">
        <f>H616*地域経済性分析・初期条件!$H$58</f>
        <v>0</v>
      </c>
      <c r="I621" s="493">
        <f>I616*地域経済性分析・初期条件!$H$58</f>
        <v>0</v>
      </c>
      <c r="J621" s="493">
        <f>J616*地域経済性分析・初期条件!$H$58</f>
        <v>0</v>
      </c>
      <c r="K621" s="493">
        <f>K616*地域経済性分析・初期条件!$H$58</f>
        <v>0</v>
      </c>
      <c r="L621" s="493">
        <f>L616*地域経済性分析・初期条件!$H$58</f>
        <v>0</v>
      </c>
      <c r="M621" s="493">
        <f>M616*地域経済性分析・初期条件!$H$58</f>
        <v>0</v>
      </c>
      <c r="N621" s="493">
        <f>N616*地域経済性分析・初期条件!$H$58</f>
        <v>0</v>
      </c>
      <c r="O621" s="493">
        <f>O616*地域経済性分析・初期条件!$H$58</f>
        <v>0</v>
      </c>
      <c r="P621" s="493">
        <f>P616*地域経済性分析・初期条件!$H$58</f>
        <v>0</v>
      </c>
      <c r="Q621" s="493">
        <f>Q616*地域経済性分析・初期条件!$H$58</f>
        <v>0</v>
      </c>
      <c r="R621" s="493">
        <f>R616*地域経済性分析・初期条件!$H$58</f>
        <v>0</v>
      </c>
      <c r="S621" s="493">
        <f>S616*地域経済性分析・初期条件!$H$58</f>
        <v>0</v>
      </c>
      <c r="T621" s="493">
        <f>T616*地域経済性分析・初期条件!$H$58</f>
        <v>0</v>
      </c>
      <c r="U621" s="493">
        <f>U616*地域経済性分析・初期条件!$H$58</f>
        <v>0</v>
      </c>
      <c r="V621" s="493">
        <f>V616*地域経済性分析・初期条件!$H$58</f>
        <v>0</v>
      </c>
      <c r="W621" s="493">
        <f>W616*地域経済性分析・初期条件!$H$58</f>
        <v>0</v>
      </c>
      <c r="X621" s="493">
        <f>X616*地域経済性分析・初期条件!$H$58</f>
        <v>0</v>
      </c>
      <c r="Y621" s="493">
        <f>Y616*地域経済性分析・初期条件!$H$58</f>
        <v>0</v>
      </c>
      <c r="Z621" s="493">
        <f>Z616*地域経済性分析・初期条件!$H$58</f>
        <v>0</v>
      </c>
      <c r="AA621" s="493">
        <f>AA616*地域経済性分析・初期条件!$H$58</f>
        <v>0</v>
      </c>
      <c r="AB621" s="493">
        <f>AB616*地域経済性分析・初期条件!$H$58</f>
        <v>0</v>
      </c>
      <c r="AC621" s="493">
        <f>AC616*地域経済性分析・初期条件!$H$58</f>
        <v>0</v>
      </c>
      <c r="AD621" s="493">
        <f>AD616*地域経済性分析・初期条件!$H$58</f>
        <v>0</v>
      </c>
      <c r="AE621" s="493">
        <f>AE616*地域経済性分析・初期条件!$H$58</f>
        <v>0</v>
      </c>
      <c r="AF621" s="493">
        <f>AF616*地域経済性分析・初期条件!$H$58</f>
        <v>0</v>
      </c>
      <c r="AG621" s="493">
        <f>AG616*地域経済性分析・初期条件!$H$58</f>
        <v>0</v>
      </c>
      <c r="AH621" s="493">
        <f>AH616*地域経済性分析・初期条件!$H$58</f>
        <v>0</v>
      </c>
      <c r="AI621" s="535">
        <f t="shared" si="767"/>
        <v>0</v>
      </c>
      <c r="AJ621" s="535">
        <f t="shared" ref="AJ621:AJ628" si="768">SUM(D621:X621)</f>
        <v>0</v>
      </c>
      <c r="AK621" s="497">
        <f t="shared" ref="AK621:AK628" si="769">SUM(D621:AH621)</f>
        <v>0</v>
      </c>
    </row>
    <row r="622" spans="1:37" ht="11.5" x14ac:dyDescent="0.25">
      <c r="A622" s="533" t="str">
        <f>A615&amp;B622</f>
        <v>0企業の税引後利益（一次）</v>
      </c>
      <c r="B622" s="425" t="s">
        <v>557</v>
      </c>
      <c r="C622" s="448" t="s">
        <v>33</v>
      </c>
      <c r="D622" s="493">
        <f>D616*地域経済性分析・初期条件!$I$58</f>
        <v>0</v>
      </c>
      <c r="E622" s="493">
        <f>E616*地域経済性分析・初期条件!$I$58</f>
        <v>0</v>
      </c>
      <c r="F622" s="493">
        <f>F616*地域経済性分析・初期条件!$I$58</f>
        <v>0</v>
      </c>
      <c r="G622" s="493">
        <f>G616*地域経済性分析・初期条件!$I$58</f>
        <v>0</v>
      </c>
      <c r="H622" s="493">
        <f>H616*地域経済性分析・初期条件!$I$58</f>
        <v>0</v>
      </c>
      <c r="I622" s="493">
        <f>I616*地域経済性分析・初期条件!$I$58</f>
        <v>0</v>
      </c>
      <c r="J622" s="493">
        <f>J616*地域経済性分析・初期条件!$I$58</f>
        <v>0</v>
      </c>
      <c r="K622" s="493">
        <f>K616*地域経済性分析・初期条件!$I$58</f>
        <v>0</v>
      </c>
      <c r="L622" s="493">
        <f>L616*地域経済性分析・初期条件!$I$58</f>
        <v>0</v>
      </c>
      <c r="M622" s="493">
        <f>M616*地域経済性分析・初期条件!$I$58</f>
        <v>0</v>
      </c>
      <c r="N622" s="493">
        <f>N616*地域経済性分析・初期条件!$I$58</f>
        <v>0</v>
      </c>
      <c r="O622" s="493">
        <f>O616*地域経済性分析・初期条件!$I$58</f>
        <v>0</v>
      </c>
      <c r="P622" s="493">
        <f>P616*地域経済性分析・初期条件!$I$58</f>
        <v>0</v>
      </c>
      <c r="Q622" s="493">
        <f>Q616*地域経済性分析・初期条件!$I$58</f>
        <v>0</v>
      </c>
      <c r="R622" s="493">
        <f>R616*地域経済性分析・初期条件!$I$58</f>
        <v>0</v>
      </c>
      <c r="S622" s="493">
        <f>S616*地域経済性分析・初期条件!$I$58</f>
        <v>0</v>
      </c>
      <c r="T622" s="493">
        <f>T616*地域経済性分析・初期条件!$I$58</f>
        <v>0</v>
      </c>
      <c r="U622" s="493">
        <f>U616*地域経済性分析・初期条件!$I$58</f>
        <v>0</v>
      </c>
      <c r="V622" s="493">
        <f>V616*地域経済性分析・初期条件!$I$58</f>
        <v>0</v>
      </c>
      <c r="W622" s="493">
        <f>W616*地域経済性分析・初期条件!$I$58</f>
        <v>0</v>
      </c>
      <c r="X622" s="493">
        <f>X616*地域経済性分析・初期条件!$I$58</f>
        <v>0</v>
      </c>
      <c r="Y622" s="493">
        <f>Y616*地域経済性分析・初期条件!$I$58</f>
        <v>0</v>
      </c>
      <c r="Z622" s="493">
        <f>Z616*地域経済性分析・初期条件!$I$58</f>
        <v>0</v>
      </c>
      <c r="AA622" s="493">
        <f>AA616*地域経済性分析・初期条件!$I$58</f>
        <v>0</v>
      </c>
      <c r="AB622" s="493">
        <f>AB616*地域経済性分析・初期条件!$I$58</f>
        <v>0</v>
      </c>
      <c r="AC622" s="493">
        <f>AC616*地域経済性分析・初期条件!$I$58</f>
        <v>0</v>
      </c>
      <c r="AD622" s="493">
        <f>AD616*地域経済性分析・初期条件!$I$58</f>
        <v>0</v>
      </c>
      <c r="AE622" s="493">
        <f>AE616*地域経済性分析・初期条件!$I$58</f>
        <v>0</v>
      </c>
      <c r="AF622" s="493">
        <f>AF616*地域経済性分析・初期条件!$I$58</f>
        <v>0</v>
      </c>
      <c r="AG622" s="493">
        <f>AG616*地域経済性分析・初期条件!$I$58</f>
        <v>0</v>
      </c>
      <c r="AH622" s="493">
        <f>AH616*地域経済性分析・初期条件!$I$58</f>
        <v>0</v>
      </c>
      <c r="AI622" s="535">
        <f t="shared" si="767"/>
        <v>0</v>
      </c>
      <c r="AJ622" s="535">
        <f t="shared" si="768"/>
        <v>0</v>
      </c>
      <c r="AK622" s="497">
        <f t="shared" si="769"/>
        <v>0</v>
      </c>
    </row>
    <row r="623" spans="1:37" ht="11.5" x14ac:dyDescent="0.25">
      <c r="A623" s="533" t="str">
        <f>A615&amp;B623</f>
        <v>0都道府県税収（一次）</v>
      </c>
      <c r="B623" s="425" t="s">
        <v>558</v>
      </c>
      <c r="C623" s="448" t="s">
        <v>33</v>
      </c>
      <c r="D623" s="493">
        <f>D616*地域経済性分析・初期条件!$J$58</f>
        <v>0</v>
      </c>
      <c r="E623" s="493">
        <f>E616*地域経済性分析・初期条件!$J$58</f>
        <v>0</v>
      </c>
      <c r="F623" s="493">
        <f>F616*地域経済性分析・初期条件!$J$58</f>
        <v>0</v>
      </c>
      <c r="G623" s="493">
        <f>G616*地域経済性分析・初期条件!$J$58</f>
        <v>0</v>
      </c>
      <c r="H623" s="493">
        <f>H616*地域経済性分析・初期条件!$J$58</f>
        <v>0</v>
      </c>
      <c r="I623" s="493">
        <f>I616*地域経済性分析・初期条件!$J$58</f>
        <v>0</v>
      </c>
      <c r="J623" s="493">
        <f>J616*地域経済性分析・初期条件!$J$58</f>
        <v>0</v>
      </c>
      <c r="K623" s="493">
        <f>K616*地域経済性分析・初期条件!$J$58</f>
        <v>0</v>
      </c>
      <c r="L623" s="493">
        <f>L616*地域経済性分析・初期条件!$J$58</f>
        <v>0</v>
      </c>
      <c r="M623" s="493">
        <f>M616*地域経済性分析・初期条件!$J$58</f>
        <v>0</v>
      </c>
      <c r="N623" s="493">
        <f>N616*地域経済性分析・初期条件!$J$58</f>
        <v>0</v>
      </c>
      <c r="O623" s="493">
        <f>O616*地域経済性分析・初期条件!$J$58</f>
        <v>0</v>
      </c>
      <c r="P623" s="493">
        <f>P616*地域経済性分析・初期条件!$J$58</f>
        <v>0</v>
      </c>
      <c r="Q623" s="493">
        <f>Q616*地域経済性分析・初期条件!$J$58</f>
        <v>0</v>
      </c>
      <c r="R623" s="493">
        <f>R616*地域経済性分析・初期条件!$J$58</f>
        <v>0</v>
      </c>
      <c r="S623" s="493">
        <f>S616*地域経済性分析・初期条件!$J$58</f>
        <v>0</v>
      </c>
      <c r="T623" s="493">
        <f>T616*地域経済性分析・初期条件!$J$58</f>
        <v>0</v>
      </c>
      <c r="U623" s="493">
        <f>U616*地域経済性分析・初期条件!$J$58</f>
        <v>0</v>
      </c>
      <c r="V623" s="493">
        <f>V616*地域経済性分析・初期条件!$J$58</f>
        <v>0</v>
      </c>
      <c r="W623" s="493">
        <f>W616*地域経済性分析・初期条件!$J$58</f>
        <v>0</v>
      </c>
      <c r="X623" s="493">
        <f>X616*地域経済性分析・初期条件!$J$58</f>
        <v>0</v>
      </c>
      <c r="Y623" s="493">
        <f>Y616*地域経済性分析・初期条件!$J$58</f>
        <v>0</v>
      </c>
      <c r="Z623" s="493">
        <f>Z616*地域経済性分析・初期条件!$J$58</f>
        <v>0</v>
      </c>
      <c r="AA623" s="493">
        <f>AA616*地域経済性分析・初期条件!$J$58</f>
        <v>0</v>
      </c>
      <c r="AB623" s="493">
        <f>AB616*地域経済性分析・初期条件!$J$58</f>
        <v>0</v>
      </c>
      <c r="AC623" s="493">
        <f>AC616*地域経済性分析・初期条件!$J$58</f>
        <v>0</v>
      </c>
      <c r="AD623" s="493">
        <f>AD616*地域経済性分析・初期条件!$J$58</f>
        <v>0</v>
      </c>
      <c r="AE623" s="493">
        <f>AE616*地域経済性分析・初期条件!$J$58</f>
        <v>0</v>
      </c>
      <c r="AF623" s="493">
        <f>AF616*地域経済性分析・初期条件!$J$58</f>
        <v>0</v>
      </c>
      <c r="AG623" s="493">
        <f>AG616*地域経済性分析・初期条件!$J$58</f>
        <v>0</v>
      </c>
      <c r="AH623" s="493">
        <f>AH616*地域経済性分析・初期条件!$J$58</f>
        <v>0</v>
      </c>
      <c r="AI623" s="535">
        <f t="shared" si="767"/>
        <v>0</v>
      </c>
      <c r="AJ623" s="535">
        <f t="shared" si="768"/>
        <v>0</v>
      </c>
      <c r="AK623" s="497">
        <f t="shared" si="769"/>
        <v>0</v>
      </c>
    </row>
    <row r="624" spans="1:37" ht="11.5" x14ac:dyDescent="0.25">
      <c r="A624" s="533" t="str">
        <f>A615&amp;B624</f>
        <v>0市町村税収（一次）</v>
      </c>
      <c r="B624" s="425" t="s">
        <v>559</v>
      </c>
      <c r="C624" s="449" t="s">
        <v>33</v>
      </c>
      <c r="D624" s="493">
        <f>D616*地域経済性分析・初期条件!$K$58</f>
        <v>0</v>
      </c>
      <c r="E624" s="493">
        <f>E616*地域経済性分析・初期条件!$K$58</f>
        <v>0</v>
      </c>
      <c r="F624" s="493">
        <f>F616*地域経済性分析・初期条件!$K$58</f>
        <v>0</v>
      </c>
      <c r="G624" s="493">
        <f>G616*地域経済性分析・初期条件!$K$58</f>
        <v>0</v>
      </c>
      <c r="H624" s="493">
        <f>H616*地域経済性分析・初期条件!$K$58</f>
        <v>0</v>
      </c>
      <c r="I624" s="493">
        <f>I616*地域経済性分析・初期条件!$K$58</f>
        <v>0</v>
      </c>
      <c r="J624" s="493">
        <f>J616*地域経済性分析・初期条件!$K$58</f>
        <v>0</v>
      </c>
      <c r="K624" s="493">
        <f>K616*地域経済性分析・初期条件!$K$58</f>
        <v>0</v>
      </c>
      <c r="L624" s="493">
        <f>L616*地域経済性分析・初期条件!$K$58</f>
        <v>0</v>
      </c>
      <c r="M624" s="493">
        <f>M616*地域経済性分析・初期条件!$K$58</f>
        <v>0</v>
      </c>
      <c r="N624" s="493">
        <f>N616*地域経済性分析・初期条件!$K$58</f>
        <v>0</v>
      </c>
      <c r="O624" s="493">
        <f>O616*地域経済性分析・初期条件!$K$58</f>
        <v>0</v>
      </c>
      <c r="P624" s="493">
        <f>P616*地域経済性分析・初期条件!$K$58</f>
        <v>0</v>
      </c>
      <c r="Q624" s="493">
        <f>Q616*地域経済性分析・初期条件!$K$58</f>
        <v>0</v>
      </c>
      <c r="R624" s="493">
        <f>R616*地域経済性分析・初期条件!$K$58</f>
        <v>0</v>
      </c>
      <c r="S624" s="493">
        <f>S616*地域経済性分析・初期条件!$K$58</f>
        <v>0</v>
      </c>
      <c r="T624" s="493">
        <f>T616*地域経済性分析・初期条件!$K$58</f>
        <v>0</v>
      </c>
      <c r="U624" s="493">
        <f>U616*地域経済性分析・初期条件!$K$58</f>
        <v>0</v>
      </c>
      <c r="V624" s="493">
        <f>V616*地域経済性分析・初期条件!$K$58</f>
        <v>0</v>
      </c>
      <c r="W624" s="493">
        <f>W616*地域経済性分析・初期条件!$K$58</f>
        <v>0</v>
      </c>
      <c r="X624" s="493">
        <f>X616*地域経済性分析・初期条件!$K$58</f>
        <v>0</v>
      </c>
      <c r="Y624" s="493">
        <f>Y616*地域経済性分析・初期条件!$K$58</f>
        <v>0</v>
      </c>
      <c r="Z624" s="493">
        <f>Z616*地域経済性分析・初期条件!$K$58</f>
        <v>0</v>
      </c>
      <c r="AA624" s="493">
        <f>AA616*地域経済性分析・初期条件!$K$58</f>
        <v>0</v>
      </c>
      <c r="AB624" s="493">
        <f>AB616*地域経済性分析・初期条件!$K$58</f>
        <v>0</v>
      </c>
      <c r="AC624" s="493">
        <f>AC616*地域経済性分析・初期条件!$K$58</f>
        <v>0</v>
      </c>
      <c r="AD624" s="493">
        <f>AD616*地域経済性分析・初期条件!$K$58</f>
        <v>0</v>
      </c>
      <c r="AE624" s="493">
        <f>AE616*地域経済性分析・初期条件!$K$58</f>
        <v>0</v>
      </c>
      <c r="AF624" s="493">
        <f>AF616*地域経済性分析・初期条件!$K$58</f>
        <v>0</v>
      </c>
      <c r="AG624" s="493">
        <f>AG616*地域経済性分析・初期条件!$K$58</f>
        <v>0</v>
      </c>
      <c r="AH624" s="493">
        <f>AH616*地域経済性分析・初期条件!$K$58</f>
        <v>0</v>
      </c>
      <c r="AI624" s="535">
        <f t="shared" si="767"/>
        <v>0</v>
      </c>
      <c r="AJ624" s="535">
        <f t="shared" si="768"/>
        <v>0</v>
      </c>
      <c r="AK624" s="497">
        <f t="shared" si="769"/>
        <v>0</v>
      </c>
    </row>
    <row r="625" spans="1:37" ht="11.5" x14ac:dyDescent="0.25">
      <c r="A625" s="533" t="str">
        <f>A615&amp;B625</f>
        <v>0従業員の可処分所得（二次以降）</v>
      </c>
      <c r="B625" s="425" t="s">
        <v>561</v>
      </c>
      <c r="C625" s="449" t="s">
        <v>33</v>
      </c>
      <c r="D625" s="493">
        <f>D616*地域経済性分析・初期条件!$L$58</f>
        <v>0</v>
      </c>
      <c r="E625" s="493">
        <f>E616*地域経済性分析・初期条件!$L$58</f>
        <v>0</v>
      </c>
      <c r="F625" s="493">
        <f>F616*地域経済性分析・初期条件!$L$58</f>
        <v>0</v>
      </c>
      <c r="G625" s="493">
        <f>G616*地域経済性分析・初期条件!$L$58</f>
        <v>0</v>
      </c>
      <c r="H625" s="493">
        <f>H616*地域経済性分析・初期条件!$L$58</f>
        <v>0</v>
      </c>
      <c r="I625" s="493">
        <f>I616*地域経済性分析・初期条件!$L$58</f>
        <v>0</v>
      </c>
      <c r="J625" s="493">
        <f>J616*地域経済性分析・初期条件!$L$58</f>
        <v>0</v>
      </c>
      <c r="K625" s="493">
        <f>K616*地域経済性分析・初期条件!$L$58</f>
        <v>0</v>
      </c>
      <c r="L625" s="493">
        <f>L616*地域経済性分析・初期条件!$L$58</f>
        <v>0</v>
      </c>
      <c r="M625" s="493">
        <f>M616*地域経済性分析・初期条件!$L$58</f>
        <v>0</v>
      </c>
      <c r="N625" s="493">
        <f>N616*地域経済性分析・初期条件!$L$58</f>
        <v>0</v>
      </c>
      <c r="O625" s="493">
        <f>O616*地域経済性分析・初期条件!$L$58</f>
        <v>0</v>
      </c>
      <c r="P625" s="493">
        <f>P616*地域経済性分析・初期条件!$L$58</f>
        <v>0</v>
      </c>
      <c r="Q625" s="493">
        <f>Q616*地域経済性分析・初期条件!$L$58</f>
        <v>0</v>
      </c>
      <c r="R625" s="493">
        <f>R616*地域経済性分析・初期条件!$L$58</f>
        <v>0</v>
      </c>
      <c r="S625" s="493">
        <f>S616*地域経済性分析・初期条件!$L$58</f>
        <v>0</v>
      </c>
      <c r="T625" s="493">
        <f>T616*地域経済性分析・初期条件!$L$58</f>
        <v>0</v>
      </c>
      <c r="U625" s="493">
        <f>U616*地域経済性分析・初期条件!$L$58</f>
        <v>0</v>
      </c>
      <c r="V625" s="493">
        <f>V616*地域経済性分析・初期条件!$L$58</f>
        <v>0</v>
      </c>
      <c r="W625" s="493">
        <f>W616*地域経済性分析・初期条件!$L$58</f>
        <v>0</v>
      </c>
      <c r="X625" s="493">
        <f>X616*地域経済性分析・初期条件!$L$58</f>
        <v>0</v>
      </c>
      <c r="Y625" s="493">
        <f>Y616*地域経済性分析・初期条件!$L$58</f>
        <v>0</v>
      </c>
      <c r="Z625" s="493">
        <f>Z616*地域経済性分析・初期条件!$L$58</f>
        <v>0</v>
      </c>
      <c r="AA625" s="493">
        <f>AA616*地域経済性分析・初期条件!$L$58</f>
        <v>0</v>
      </c>
      <c r="AB625" s="493">
        <f>AB616*地域経済性分析・初期条件!$L$58</f>
        <v>0</v>
      </c>
      <c r="AC625" s="493">
        <f>AC616*地域経済性分析・初期条件!$L$58</f>
        <v>0</v>
      </c>
      <c r="AD625" s="493">
        <f>AD616*地域経済性分析・初期条件!$L$58</f>
        <v>0</v>
      </c>
      <c r="AE625" s="493">
        <f>AE616*地域経済性分析・初期条件!$L$58</f>
        <v>0</v>
      </c>
      <c r="AF625" s="493">
        <f>AF616*地域経済性分析・初期条件!$L$58</f>
        <v>0</v>
      </c>
      <c r="AG625" s="493">
        <f>AG616*地域経済性分析・初期条件!$L$58</f>
        <v>0</v>
      </c>
      <c r="AH625" s="493">
        <f>AH616*地域経済性分析・初期条件!$L$58</f>
        <v>0</v>
      </c>
      <c r="AI625" s="535">
        <f>SUM(D625:N625)</f>
        <v>0</v>
      </c>
      <c r="AJ625" s="535">
        <f t="shared" si="768"/>
        <v>0</v>
      </c>
      <c r="AK625" s="497">
        <f t="shared" si="769"/>
        <v>0</v>
      </c>
    </row>
    <row r="626" spans="1:37" ht="11.5" x14ac:dyDescent="0.25">
      <c r="A626" s="533" t="str">
        <f>A615&amp;B626</f>
        <v>0企業の税引後利益（二次以降）</v>
      </c>
      <c r="B626" s="425" t="s">
        <v>562</v>
      </c>
      <c r="C626" s="449" t="s">
        <v>33</v>
      </c>
      <c r="D626" s="493">
        <f>D616*地域経済性分析・初期条件!$M$58</f>
        <v>0</v>
      </c>
      <c r="E626" s="493">
        <f>E616*地域経済性分析・初期条件!$M$58</f>
        <v>0</v>
      </c>
      <c r="F626" s="493">
        <f>F616*地域経済性分析・初期条件!$M$58</f>
        <v>0</v>
      </c>
      <c r="G626" s="493">
        <f>G616*地域経済性分析・初期条件!$M$58</f>
        <v>0</v>
      </c>
      <c r="H626" s="493">
        <f>H616*地域経済性分析・初期条件!$M$58</f>
        <v>0</v>
      </c>
      <c r="I626" s="493">
        <f>I616*地域経済性分析・初期条件!$M$58</f>
        <v>0</v>
      </c>
      <c r="J626" s="493">
        <f>J616*地域経済性分析・初期条件!$M$58</f>
        <v>0</v>
      </c>
      <c r="K626" s="493">
        <f>K616*地域経済性分析・初期条件!$M$58</f>
        <v>0</v>
      </c>
      <c r="L626" s="493">
        <f>L616*地域経済性分析・初期条件!$M$58</f>
        <v>0</v>
      </c>
      <c r="M626" s="493">
        <f>M616*地域経済性分析・初期条件!$M$58</f>
        <v>0</v>
      </c>
      <c r="N626" s="493">
        <f>N616*地域経済性分析・初期条件!$M$58</f>
        <v>0</v>
      </c>
      <c r="O626" s="493">
        <f>O616*地域経済性分析・初期条件!$M$58</f>
        <v>0</v>
      </c>
      <c r="P626" s="493">
        <f>P616*地域経済性分析・初期条件!$M$58</f>
        <v>0</v>
      </c>
      <c r="Q626" s="493">
        <f>Q616*地域経済性分析・初期条件!$M$58</f>
        <v>0</v>
      </c>
      <c r="R626" s="493">
        <f>R616*地域経済性分析・初期条件!$M$58</f>
        <v>0</v>
      </c>
      <c r="S626" s="493">
        <f>S616*地域経済性分析・初期条件!$M$58</f>
        <v>0</v>
      </c>
      <c r="T626" s="493">
        <f>T616*地域経済性分析・初期条件!$M$58</f>
        <v>0</v>
      </c>
      <c r="U626" s="493">
        <f>U616*地域経済性分析・初期条件!$M$58</f>
        <v>0</v>
      </c>
      <c r="V626" s="493">
        <f>V616*地域経済性分析・初期条件!$M$58</f>
        <v>0</v>
      </c>
      <c r="W626" s="493">
        <f>W616*地域経済性分析・初期条件!$M$58</f>
        <v>0</v>
      </c>
      <c r="X626" s="493">
        <f>X616*地域経済性分析・初期条件!$M$58</f>
        <v>0</v>
      </c>
      <c r="Y626" s="493">
        <f>Y616*地域経済性分析・初期条件!$M$58</f>
        <v>0</v>
      </c>
      <c r="Z626" s="493">
        <f>Z616*地域経済性分析・初期条件!$M$58</f>
        <v>0</v>
      </c>
      <c r="AA626" s="493">
        <f>AA616*地域経済性分析・初期条件!$M$58</f>
        <v>0</v>
      </c>
      <c r="AB626" s="493">
        <f>AB616*地域経済性分析・初期条件!$M$58</f>
        <v>0</v>
      </c>
      <c r="AC626" s="493">
        <f>AC616*地域経済性分析・初期条件!$M$58</f>
        <v>0</v>
      </c>
      <c r="AD626" s="493">
        <f>AD616*地域経済性分析・初期条件!$M$58</f>
        <v>0</v>
      </c>
      <c r="AE626" s="493">
        <f>AE616*地域経済性分析・初期条件!$M$58</f>
        <v>0</v>
      </c>
      <c r="AF626" s="493">
        <f>AF616*地域経済性分析・初期条件!$M$58</f>
        <v>0</v>
      </c>
      <c r="AG626" s="493">
        <f>AG616*地域経済性分析・初期条件!$M$58</f>
        <v>0</v>
      </c>
      <c r="AH626" s="493">
        <f>AH616*地域経済性分析・初期条件!$M$58</f>
        <v>0</v>
      </c>
      <c r="AI626" s="535">
        <f>SUM(D626:N626)</f>
        <v>0</v>
      </c>
      <c r="AJ626" s="535">
        <f t="shared" si="768"/>
        <v>0</v>
      </c>
      <c r="AK626" s="497">
        <f t="shared" si="769"/>
        <v>0</v>
      </c>
    </row>
    <row r="627" spans="1:37" ht="11.5" x14ac:dyDescent="0.25">
      <c r="A627" s="533" t="str">
        <f>A615&amp;B627</f>
        <v>0都道府県税収（二次以降）</v>
      </c>
      <c r="B627" s="425" t="s">
        <v>563</v>
      </c>
      <c r="C627" s="449" t="s">
        <v>33</v>
      </c>
      <c r="D627" s="493">
        <f>D616*地域経済性分析・初期条件!$N$58</f>
        <v>0</v>
      </c>
      <c r="E627" s="493">
        <f>E616*地域経済性分析・初期条件!$N$58</f>
        <v>0</v>
      </c>
      <c r="F627" s="493">
        <f>F616*地域経済性分析・初期条件!$N$58</f>
        <v>0</v>
      </c>
      <c r="G627" s="493">
        <f>G616*地域経済性分析・初期条件!$N$58</f>
        <v>0</v>
      </c>
      <c r="H627" s="493">
        <f>H616*地域経済性分析・初期条件!$N$58</f>
        <v>0</v>
      </c>
      <c r="I627" s="493">
        <f>I616*地域経済性分析・初期条件!$N$58</f>
        <v>0</v>
      </c>
      <c r="J627" s="493">
        <f>J616*地域経済性分析・初期条件!$N$58</f>
        <v>0</v>
      </c>
      <c r="K627" s="493">
        <f>K616*地域経済性分析・初期条件!$N$58</f>
        <v>0</v>
      </c>
      <c r="L627" s="493">
        <f>L616*地域経済性分析・初期条件!$N$58</f>
        <v>0</v>
      </c>
      <c r="M627" s="493">
        <f>M616*地域経済性分析・初期条件!$N$58</f>
        <v>0</v>
      </c>
      <c r="N627" s="493">
        <f>N616*地域経済性分析・初期条件!$N$58</f>
        <v>0</v>
      </c>
      <c r="O627" s="493">
        <f>O616*地域経済性分析・初期条件!$N$58</f>
        <v>0</v>
      </c>
      <c r="P627" s="493">
        <f>P616*地域経済性分析・初期条件!$N$58</f>
        <v>0</v>
      </c>
      <c r="Q627" s="493">
        <f>Q616*地域経済性分析・初期条件!$N$58</f>
        <v>0</v>
      </c>
      <c r="R627" s="493">
        <f>R616*地域経済性分析・初期条件!$N$58</f>
        <v>0</v>
      </c>
      <c r="S627" s="493">
        <f>S616*地域経済性分析・初期条件!$N$58</f>
        <v>0</v>
      </c>
      <c r="T627" s="493">
        <f>T616*地域経済性分析・初期条件!$N$58</f>
        <v>0</v>
      </c>
      <c r="U627" s="493">
        <f>U616*地域経済性分析・初期条件!$N$58</f>
        <v>0</v>
      </c>
      <c r="V627" s="493">
        <f>V616*地域経済性分析・初期条件!$N$58</f>
        <v>0</v>
      </c>
      <c r="W627" s="493">
        <f>W616*地域経済性分析・初期条件!$N$58</f>
        <v>0</v>
      </c>
      <c r="X627" s="493">
        <f>X616*地域経済性分析・初期条件!$N$58</f>
        <v>0</v>
      </c>
      <c r="Y627" s="493">
        <f>Y616*地域経済性分析・初期条件!$N$58</f>
        <v>0</v>
      </c>
      <c r="Z627" s="493">
        <f>Z616*地域経済性分析・初期条件!$N$58</f>
        <v>0</v>
      </c>
      <c r="AA627" s="493">
        <f>AA616*地域経済性分析・初期条件!$N$58</f>
        <v>0</v>
      </c>
      <c r="AB627" s="493">
        <f>AB616*地域経済性分析・初期条件!$N$58</f>
        <v>0</v>
      </c>
      <c r="AC627" s="493">
        <f>AC616*地域経済性分析・初期条件!$N$58</f>
        <v>0</v>
      </c>
      <c r="AD627" s="493">
        <f>AD616*地域経済性分析・初期条件!$N$58</f>
        <v>0</v>
      </c>
      <c r="AE627" s="493">
        <f>AE616*地域経済性分析・初期条件!$N$58</f>
        <v>0</v>
      </c>
      <c r="AF627" s="493">
        <f>AF616*地域経済性分析・初期条件!$N$58</f>
        <v>0</v>
      </c>
      <c r="AG627" s="493">
        <f>AG616*地域経済性分析・初期条件!$N$58</f>
        <v>0</v>
      </c>
      <c r="AH627" s="493">
        <f>AH616*地域経済性分析・初期条件!$N$58</f>
        <v>0</v>
      </c>
      <c r="AI627" s="535">
        <f>SUM(D627:N627)</f>
        <v>0</v>
      </c>
      <c r="AJ627" s="535">
        <f t="shared" si="768"/>
        <v>0</v>
      </c>
      <c r="AK627" s="497">
        <f t="shared" si="769"/>
        <v>0</v>
      </c>
    </row>
    <row r="628" spans="1:37" ht="11.5" x14ac:dyDescent="0.25">
      <c r="A628" s="533" t="str">
        <f>A615&amp;B628</f>
        <v>0市町村税収（二次以降）</v>
      </c>
      <c r="B628" s="425" t="s">
        <v>564</v>
      </c>
      <c r="C628" s="449" t="s">
        <v>33</v>
      </c>
      <c r="D628" s="493">
        <f>D616*地域経済性分析・初期条件!$O$58</f>
        <v>0</v>
      </c>
      <c r="E628" s="493">
        <f>E616*地域経済性分析・初期条件!$O$58</f>
        <v>0</v>
      </c>
      <c r="F628" s="493">
        <f>F616*地域経済性分析・初期条件!$O$58</f>
        <v>0</v>
      </c>
      <c r="G628" s="493">
        <f>G616*地域経済性分析・初期条件!$O$58</f>
        <v>0</v>
      </c>
      <c r="H628" s="493">
        <f>H616*地域経済性分析・初期条件!$O$58</f>
        <v>0</v>
      </c>
      <c r="I628" s="493">
        <f>I616*地域経済性分析・初期条件!$O$58</f>
        <v>0</v>
      </c>
      <c r="J628" s="493">
        <f>J616*地域経済性分析・初期条件!$O$58</f>
        <v>0</v>
      </c>
      <c r="K628" s="493">
        <f>K616*地域経済性分析・初期条件!$O$58</f>
        <v>0</v>
      </c>
      <c r="L628" s="493">
        <f>L616*地域経済性分析・初期条件!$O$58</f>
        <v>0</v>
      </c>
      <c r="M628" s="493">
        <f>M616*地域経済性分析・初期条件!$O$58</f>
        <v>0</v>
      </c>
      <c r="N628" s="493">
        <f>N616*地域経済性分析・初期条件!$O$58</f>
        <v>0</v>
      </c>
      <c r="O628" s="493">
        <f>O616*地域経済性分析・初期条件!$O$58</f>
        <v>0</v>
      </c>
      <c r="P628" s="493">
        <f>P616*地域経済性分析・初期条件!$O$58</f>
        <v>0</v>
      </c>
      <c r="Q628" s="493">
        <f>Q616*地域経済性分析・初期条件!$O$58</f>
        <v>0</v>
      </c>
      <c r="R628" s="493">
        <f>R616*地域経済性分析・初期条件!$O$58</f>
        <v>0</v>
      </c>
      <c r="S628" s="493">
        <f>S616*地域経済性分析・初期条件!$O$58</f>
        <v>0</v>
      </c>
      <c r="T628" s="493">
        <f>T616*地域経済性分析・初期条件!$O$58</f>
        <v>0</v>
      </c>
      <c r="U628" s="493">
        <f>U616*地域経済性分析・初期条件!$O$58</f>
        <v>0</v>
      </c>
      <c r="V628" s="493">
        <f>V616*地域経済性分析・初期条件!$O$58</f>
        <v>0</v>
      </c>
      <c r="W628" s="493">
        <f>W616*地域経済性分析・初期条件!$O$58</f>
        <v>0</v>
      </c>
      <c r="X628" s="493">
        <f>X616*地域経済性分析・初期条件!$O$58</f>
        <v>0</v>
      </c>
      <c r="Y628" s="493">
        <f>Y616*地域経済性分析・初期条件!$O$58</f>
        <v>0</v>
      </c>
      <c r="Z628" s="493">
        <f>Z616*地域経済性分析・初期条件!$O$58</f>
        <v>0</v>
      </c>
      <c r="AA628" s="493">
        <f>AA616*地域経済性分析・初期条件!$O$58</f>
        <v>0</v>
      </c>
      <c r="AB628" s="493">
        <f>AB616*地域経済性分析・初期条件!$O$58</f>
        <v>0</v>
      </c>
      <c r="AC628" s="493">
        <f>AC616*地域経済性分析・初期条件!$O$58</f>
        <v>0</v>
      </c>
      <c r="AD628" s="493">
        <f>AD616*地域経済性分析・初期条件!$O$58</f>
        <v>0</v>
      </c>
      <c r="AE628" s="493">
        <f>AE616*地域経済性分析・初期条件!$O$58</f>
        <v>0</v>
      </c>
      <c r="AF628" s="493">
        <f>AF616*地域経済性分析・初期条件!$O$58</f>
        <v>0</v>
      </c>
      <c r="AG628" s="493">
        <f>AG616*地域経済性分析・初期条件!$O$58</f>
        <v>0</v>
      </c>
      <c r="AH628" s="493">
        <f>AH616*地域経済性分析・初期条件!$O$58</f>
        <v>0</v>
      </c>
      <c r="AI628" s="535">
        <f>SUM(D628:N628)</f>
        <v>0</v>
      </c>
      <c r="AJ628" s="535">
        <f t="shared" si="768"/>
        <v>0</v>
      </c>
      <c r="AK628" s="497">
        <f t="shared" si="769"/>
        <v>0</v>
      </c>
    </row>
    <row r="629" spans="1:37" ht="11.5" x14ac:dyDescent="0.25">
      <c r="A629" s="488">
        <f>地域経済性分析・初期条件!$G$59</f>
        <v>0</v>
      </c>
      <c r="C629" s="449"/>
      <c r="D629" s="493"/>
      <c r="E629" s="493"/>
      <c r="F629" s="463"/>
      <c r="G629" s="463"/>
      <c r="H629" s="463"/>
      <c r="I629" s="463"/>
      <c r="J629" s="463"/>
      <c r="K629" s="463"/>
      <c r="L629" s="463"/>
      <c r="M629" s="463"/>
      <c r="N629" s="463"/>
      <c r="O629" s="463"/>
      <c r="P629" s="463"/>
      <c r="Q629" s="463"/>
      <c r="R629" s="463"/>
      <c r="S629" s="463"/>
      <c r="T629" s="463"/>
      <c r="U629" s="463"/>
      <c r="V629" s="463"/>
      <c r="W629" s="463"/>
      <c r="X629" s="463"/>
      <c r="Y629" s="463"/>
      <c r="Z629" s="463"/>
      <c r="AA629" s="463"/>
      <c r="AB629" s="463"/>
      <c r="AC629" s="463"/>
      <c r="AD629" s="463"/>
      <c r="AE629" s="463"/>
      <c r="AF629" s="463"/>
      <c r="AG629" s="463"/>
      <c r="AH629" s="463"/>
      <c r="AI629" s="535"/>
      <c r="AJ629" s="535"/>
      <c r="AK629" s="497"/>
    </row>
    <row r="630" spans="1:37" ht="11.5" x14ac:dyDescent="0.25">
      <c r="A630" s="533" t="str">
        <f>A629&amp;B630</f>
        <v>0売上（税別）</v>
      </c>
      <c r="B630" s="425" t="s">
        <v>1166</v>
      </c>
      <c r="C630" s="448" t="s">
        <v>33</v>
      </c>
      <c r="D630" s="493">
        <f>D600*地域経済性分析・初期条件!$F$59</f>
        <v>0</v>
      </c>
      <c r="E630" s="493">
        <f>E600*地域経済性分析・初期条件!$F$59</f>
        <v>0</v>
      </c>
      <c r="F630" s="493">
        <f>F600*地域経済性分析・初期条件!$F$59</f>
        <v>0</v>
      </c>
      <c r="G630" s="493">
        <f>G600*地域経済性分析・初期条件!$F$59</f>
        <v>0</v>
      </c>
      <c r="H630" s="493">
        <f>H600*地域経済性分析・初期条件!$F$59</f>
        <v>0</v>
      </c>
      <c r="I630" s="493">
        <f>I600*地域経済性分析・初期条件!$F$59</f>
        <v>0</v>
      </c>
      <c r="J630" s="493">
        <f>J600*地域経済性分析・初期条件!$F$59</f>
        <v>0</v>
      </c>
      <c r="K630" s="493">
        <f>K600*地域経済性分析・初期条件!$F$59</f>
        <v>0</v>
      </c>
      <c r="L630" s="493">
        <f>L600*地域経済性分析・初期条件!$F$59</f>
        <v>0</v>
      </c>
      <c r="M630" s="493">
        <f>M600*地域経済性分析・初期条件!$F$59</f>
        <v>0</v>
      </c>
      <c r="N630" s="493">
        <f>N600*地域経済性分析・初期条件!$F$59</f>
        <v>0</v>
      </c>
      <c r="O630" s="493">
        <f>O600*地域経済性分析・初期条件!$F$59</f>
        <v>0</v>
      </c>
      <c r="P630" s="493">
        <f>P600*地域経済性分析・初期条件!$F$59</f>
        <v>0</v>
      </c>
      <c r="Q630" s="493">
        <f>Q600*地域経済性分析・初期条件!$F$59</f>
        <v>0</v>
      </c>
      <c r="R630" s="493">
        <f>R600*地域経済性分析・初期条件!$F$59</f>
        <v>0</v>
      </c>
      <c r="S630" s="493">
        <f>S600*地域経済性分析・初期条件!$F$59</f>
        <v>0</v>
      </c>
      <c r="T630" s="493">
        <f>T600*地域経済性分析・初期条件!$F$59</f>
        <v>0</v>
      </c>
      <c r="U630" s="493">
        <f>U600*地域経済性分析・初期条件!$F$59</f>
        <v>0</v>
      </c>
      <c r="V630" s="493">
        <f>V600*地域経済性分析・初期条件!$F$59</f>
        <v>0</v>
      </c>
      <c r="W630" s="493">
        <f>W600*地域経済性分析・初期条件!$F$59</f>
        <v>0</v>
      </c>
      <c r="X630" s="493">
        <f>X600*地域経済性分析・初期条件!$F$59</f>
        <v>0</v>
      </c>
      <c r="Y630" s="493">
        <f>Y600*地域経済性分析・初期条件!$F$59</f>
        <v>0</v>
      </c>
      <c r="Z630" s="493">
        <f>Z600*地域経済性分析・初期条件!$F$59</f>
        <v>0</v>
      </c>
      <c r="AA630" s="493">
        <f>AA600*地域経済性分析・初期条件!$F$59</f>
        <v>0</v>
      </c>
      <c r="AB630" s="493">
        <f>AB600*地域経済性分析・初期条件!$F$59</f>
        <v>0</v>
      </c>
      <c r="AC630" s="493">
        <f>AC600*地域経済性分析・初期条件!$F$59</f>
        <v>0</v>
      </c>
      <c r="AD630" s="493">
        <f>AD600*地域経済性分析・初期条件!$F$59</f>
        <v>0</v>
      </c>
      <c r="AE630" s="493">
        <f>AE600*地域経済性分析・初期条件!$F$59</f>
        <v>0</v>
      </c>
      <c r="AF630" s="493">
        <f>AF600*地域経済性分析・初期条件!$F$59</f>
        <v>0</v>
      </c>
      <c r="AG630" s="493">
        <f>AG600*地域経済性分析・初期条件!$F$59</f>
        <v>0</v>
      </c>
      <c r="AH630" s="493">
        <f>AH600*地域経済性分析・初期条件!$F$59</f>
        <v>0</v>
      </c>
      <c r="AI630" s="535">
        <f t="shared" ref="AI630" si="770">SUM(D630:N630)</f>
        <v>0</v>
      </c>
      <c r="AJ630" s="535">
        <f>SUM(D630:X630)</f>
        <v>0</v>
      </c>
      <c r="AK630" s="497">
        <f>SUM(D630:AH630)</f>
        <v>0</v>
      </c>
    </row>
    <row r="631" spans="1:37" ht="11.5" x14ac:dyDescent="0.25">
      <c r="A631" s="533" t="str">
        <f>A629&amp;B631</f>
        <v>0消費税（都道府県）</v>
      </c>
      <c r="B631" s="425" t="s">
        <v>270</v>
      </c>
      <c r="C631" s="448" t="s">
        <v>33</v>
      </c>
      <c r="D631" s="493">
        <f>D630*波及効果シート!$D$72</f>
        <v>0</v>
      </c>
      <c r="E631" s="493">
        <f>E630*波及効果シート!$D$72</f>
        <v>0</v>
      </c>
      <c r="F631" s="493">
        <f>F630*波及効果シート!$D$72</f>
        <v>0</v>
      </c>
      <c r="G631" s="493">
        <f>G630*波及効果シート!$D$72</f>
        <v>0</v>
      </c>
      <c r="H631" s="493">
        <f>H630*波及効果シート!$D$72</f>
        <v>0</v>
      </c>
      <c r="I631" s="493">
        <f>I630*波及効果シート!$D$72</f>
        <v>0</v>
      </c>
      <c r="J631" s="493">
        <f>J630*波及効果シート!$D$72</f>
        <v>0</v>
      </c>
      <c r="K631" s="493">
        <f>K630*波及効果シート!$D$72</f>
        <v>0</v>
      </c>
      <c r="L631" s="493">
        <f>L630*波及効果シート!$D$72</f>
        <v>0</v>
      </c>
      <c r="M631" s="493">
        <f>M630*波及効果シート!$D$72</f>
        <v>0</v>
      </c>
      <c r="N631" s="493">
        <f>N630*波及効果シート!$D$72</f>
        <v>0</v>
      </c>
      <c r="O631" s="493">
        <f>O630*波及効果シート!$D$72</f>
        <v>0</v>
      </c>
      <c r="P631" s="493">
        <f>P630*波及効果シート!$D$72</f>
        <v>0</v>
      </c>
      <c r="Q631" s="493">
        <f>Q630*波及効果シート!$D$72</f>
        <v>0</v>
      </c>
      <c r="R631" s="493">
        <f>R630*波及効果シート!$D$72</f>
        <v>0</v>
      </c>
      <c r="S631" s="493">
        <f>S630*波及効果シート!$D$72</f>
        <v>0</v>
      </c>
      <c r="T631" s="493">
        <f>T630*波及効果シート!$D$72</f>
        <v>0</v>
      </c>
      <c r="U631" s="493">
        <f>U630*波及効果シート!$D$72</f>
        <v>0</v>
      </c>
      <c r="V631" s="493">
        <f>V630*波及効果シート!$D$72</f>
        <v>0</v>
      </c>
      <c r="W631" s="493">
        <f>W630*波及効果シート!$D$72</f>
        <v>0</v>
      </c>
      <c r="X631" s="493">
        <f>X630*波及効果シート!$D$72</f>
        <v>0</v>
      </c>
      <c r="Y631" s="493">
        <f>Y630*波及効果シート!$D$72</f>
        <v>0</v>
      </c>
      <c r="Z631" s="493">
        <f>Z630*波及効果シート!$D$72</f>
        <v>0</v>
      </c>
      <c r="AA631" s="493">
        <f>AA630*波及効果シート!$D$72</f>
        <v>0</v>
      </c>
      <c r="AB631" s="493">
        <f>AB630*波及効果シート!$D$72</f>
        <v>0</v>
      </c>
      <c r="AC631" s="493">
        <f>AC630*波及効果シート!$D$72</f>
        <v>0</v>
      </c>
      <c r="AD631" s="493">
        <f>AD630*波及効果シート!$D$72</f>
        <v>0</v>
      </c>
      <c r="AE631" s="493">
        <f>AE630*波及効果シート!$D$72</f>
        <v>0</v>
      </c>
      <c r="AF631" s="493">
        <f>AF630*波及効果シート!$D$72</f>
        <v>0</v>
      </c>
      <c r="AG631" s="493">
        <f>AG630*波及効果シート!$D$72</f>
        <v>0</v>
      </c>
      <c r="AH631" s="493">
        <f>AH630*波及効果シート!$D$72</f>
        <v>0</v>
      </c>
      <c r="AI631" s="535">
        <f t="shared" ref="AI631:AI632" si="771">SUM(D631:N631)</f>
        <v>0</v>
      </c>
      <c r="AJ631" s="535">
        <f t="shared" ref="AJ631:AJ632" si="772">SUM(D631:X631)</f>
        <v>0</v>
      </c>
      <c r="AK631" s="497">
        <f t="shared" ref="AK631:AK632" si="773">SUM(D631:AH631)</f>
        <v>0</v>
      </c>
    </row>
    <row r="632" spans="1:37" ht="11.5" x14ac:dyDescent="0.25">
      <c r="A632" s="533" t="str">
        <f>A629&amp;B632</f>
        <v>0消費税（市町村）</v>
      </c>
      <c r="B632" s="425" t="s">
        <v>1156</v>
      </c>
      <c r="C632" s="449" t="s">
        <v>33</v>
      </c>
      <c r="D632" s="493">
        <f>D630*波及効果シート!$D$74</f>
        <v>0</v>
      </c>
      <c r="E632" s="493">
        <f>E630*波及効果シート!$D$74</f>
        <v>0</v>
      </c>
      <c r="F632" s="493">
        <f>F630*波及効果シート!$D$74</f>
        <v>0</v>
      </c>
      <c r="G632" s="493">
        <f>G630*波及効果シート!$D$74</f>
        <v>0</v>
      </c>
      <c r="H632" s="493">
        <f>H630*波及効果シート!$D$74</f>
        <v>0</v>
      </c>
      <c r="I632" s="493">
        <f>I630*波及効果シート!$D$74</f>
        <v>0</v>
      </c>
      <c r="J632" s="493">
        <f>J630*波及効果シート!$D$74</f>
        <v>0</v>
      </c>
      <c r="K632" s="493">
        <f>K630*波及効果シート!$D$74</f>
        <v>0</v>
      </c>
      <c r="L632" s="493">
        <f>L630*波及効果シート!$D$74</f>
        <v>0</v>
      </c>
      <c r="M632" s="493">
        <f>M630*波及効果シート!$D$74</f>
        <v>0</v>
      </c>
      <c r="N632" s="493">
        <f>N630*波及効果シート!$D$74</f>
        <v>0</v>
      </c>
      <c r="O632" s="493">
        <f>O630*波及効果シート!$D$74</f>
        <v>0</v>
      </c>
      <c r="P632" s="493">
        <f>P630*波及効果シート!$D$74</f>
        <v>0</v>
      </c>
      <c r="Q632" s="493">
        <f>Q630*波及効果シート!$D$74</f>
        <v>0</v>
      </c>
      <c r="R632" s="493">
        <f>R630*波及効果シート!$D$74</f>
        <v>0</v>
      </c>
      <c r="S632" s="493">
        <f>S630*波及効果シート!$D$74</f>
        <v>0</v>
      </c>
      <c r="T632" s="493">
        <f>T630*波及効果シート!$D$74</f>
        <v>0</v>
      </c>
      <c r="U632" s="493">
        <f>U630*波及効果シート!$D$74</f>
        <v>0</v>
      </c>
      <c r="V632" s="493">
        <f>V630*波及効果シート!$D$74</f>
        <v>0</v>
      </c>
      <c r="W632" s="493">
        <f>W630*波及効果シート!$D$74</f>
        <v>0</v>
      </c>
      <c r="X632" s="493">
        <f>X630*波及効果シート!$D$74</f>
        <v>0</v>
      </c>
      <c r="Y632" s="493">
        <f>Y630*波及効果シート!$D$74</f>
        <v>0</v>
      </c>
      <c r="Z632" s="493">
        <f>Z630*波及効果シート!$D$74</f>
        <v>0</v>
      </c>
      <c r="AA632" s="493">
        <f>AA630*波及効果シート!$D$74</f>
        <v>0</v>
      </c>
      <c r="AB632" s="493">
        <f>AB630*波及効果シート!$D$74</f>
        <v>0</v>
      </c>
      <c r="AC632" s="493">
        <f>AC630*波及効果シート!$D$74</f>
        <v>0</v>
      </c>
      <c r="AD632" s="493">
        <f>AD630*波及効果シート!$D$74</f>
        <v>0</v>
      </c>
      <c r="AE632" s="493">
        <f>AE630*波及効果シート!$D$74</f>
        <v>0</v>
      </c>
      <c r="AF632" s="493">
        <f>AF630*波及効果シート!$D$74</f>
        <v>0</v>
      </c>
      <c r="AG632" s="493">
        <f>AG630*波及効果シート!$D$74</f>
        <v>0</v>
      </c>
      <c r="AH632" s="493">
        <f>AH630*波及効果シート!$D$74</f>
        <v>0</v>
      </c>
      <c r="AI632" s="535">
        <f t="shared" si="771"/>
        <v>0</v>
      </c>
      <c r="AJ632" s="535">
        <f t="shared" si="772"/>
        <v>0</v>
      </c>
      <c r="AK632" s="497">
        <f t="shared" si="773"/>
        <v>0</v>
      </c>
    </row>
    <row r="633" spans="1:37" ht="11.5" x14ac:dyDescent="0.25">
      <c r="A633" s="533" t="str">
        <f>A629&amp;B633</f>
        <v>0所得税（国税）</v>
      </c>
      <c r="B633" s="425" t="s">
        <v>577</v>
      </c>
      <c r="C633" s="449" t="s">
        <v>33</v>
      </c>
      <c r="D633" s="493">
        <f>D630*地域経済性分析・初期条件!$P$59</f>
        <v>0</v>
      </c>
      <c r="E633" s="493">
        <f>E630*地域経済性分析・初期条件!$P$59</f>
        <v>0</v>
      </c>
      <c r="F633" s="493">
        <f>F630*地域経済性分析・初期条件!$P$59</f>
        <v>0</v>
      </c>
      <c r="G633" s="493">
        <f>G630*地域経済性分析・初期条件!$P$59</f>
        <v>0</v>
      </c>
      <c r="H633" s="493">
        <f>H630*地域経済性分析・初期条件!$P$59</f>
        <v>0</v>
      </c>
      <c r="I633" s="493">
        <f>I630*地域経済性分析・初期条件!$P$59</f>
        <v>0</v>
      </c>
      <c r="J633" s="493">
        <f>J630*地域経済性分析・初期条件!$P$59</f>
        <v>0</v>
      </c>
      <c r="K633" s="493">
        <f>K630*地域経済性分析・初期条件!$P$59</f>
        <v>0</v>
      </c>
      <c r="L633" s="493">
        <f>L630*地域経済性分析・初期条件!$P$59</f>
        <v>0</v>
      </c>
      <c r="M633" s="493">
        <f>M630*地域経済性分析・初期条件!$P$59</f>
        <v>0</v>
      </c>
      <c r="N633" s="493">
        <f>N630*地域経済性分析・初期条件!$P$59</f>
        <v>0</v>
      </c>
      <c r="O633" s="493">
        <f>O630*地域経済性分析・初期条件!$P$59</f>
        <v>0</v>
      </c>
      <c r="P633" s="493">
        <f>P630*地域経済性分析・初期条件!$P$59</f>
        <v>0</v>
      </c>
      <c r="Q633" s="493">
        <f>Q630*地域経済性分析・初期条件!$P$59</f>
        <v>0</v>
      </c>
      <c r="R633" s="493">
        <f>R630*地域経済性分析・初期条件!$P$59</f>
        <v>0</v>
      </c>
      <c r="S633" s="493">
        <f>S630*地域経済性分析・初期条件!$P$59</f>
        <v>0</v>
      </c>
      <c r="T633" s="493">
        <f>T630*地域経済性分析・初期条件!$P$59</f>
        <v>0</v>
      </c>
      <c r="U633" s="493">
        <f>U630*地域経済性分析・初期条件!$P$59</f>
        <v>0</v>
      </c>
      <c r="V633" s="493">
        <f>V630*地域経済性分析・初期条件!$P$59</f>
        <v>0</v>
      </c>
      <c r="W633" s="493">
        <f>W630*地域経済性分析・初期条件!$P$59</f>
        <v>0</v>
      </c>
      <c r="X633" s="493">
        <f>X630*地域経済性分析・初期条件!$P$59</f>
        <v>0</v>
      </c>
      <c r="Y633" s="493">
        <f>Y630*地域経済性分析・初期条件!$P$59</f>
        <v>0</v>
      </c>
      <c r="Z633" s="493">
        <f>Z630*地域経済性分析・初期条件!$P$59</f>
        <v>0</v>
      </c>
      <c r="AA633" s="493">
        <f>AA630*地域経済性分析・初期条件!$P$59</f>
        <v>0</v>
      </c>
      <c r="AB633" s="493">
        <f>AB630*地域経済性分析・初期条件!$P$59</f>
        <v>0</v>
      </c>
      <c r="AC633" s="493">
        <f>AC630*地域経済性分析・初期条件!$P$59</f>
        <v>0</v>
      </c>
      <c r="AD633" s="493">
        <f>AD630*地域経済性分析・初期条件!$P$59</f>
        <v>0</v>
      </c>
      <c r="AE633" s="493">
        <f>AE630*地域経済性分析・初期条件!$P$59</f>
        <v>0</v>
      </c>
      <c r="AF633" s="493">
        <f>AF630*地域経済性分析・初期条件!$P$59</f>
        <v>0</v>
      </c>
      <c r="AG633" s="493">
        <f>AG630*地域経済性分析・初期条件!$P$59</f>
        <v>0</v>
      </c>
      <c r="AH633" s="493">
        <f>AH630*地域経済性分析・初期条件!$P$59</f>
        <v>0</v>
      </c>
      <c r="AI633" s="535">
        <f t="shared" ref="AI633:AI638" si="774">SUM(D633:N633)</f>
        <v>0</v>
      </c>
      <c r="AJ633" s="535">
        <f>SUM(D633:X633)</f>
        <v>0</v>
      </c>
      <c r="AK633" s="497">
        <f>SUM(D633:AH633)</f>
        <v>0</v>
      </c>
    </row>
    <row r="634" spans="1:37" ht="11.5" x14ac:dyDescent="0.25">
      <c r="A634" s="533" t="str">
        <f>A629&amp;B634</f>
        <v>0法人税（国税）</v>
      </c>
      <c r="B634" s="425" t="s">
        <v>576</v>
      </c>
      <c r="C634" s="449" t="s">
        <v>33</v>
      </c>
      <c r="D634" s="493">
        <f>D630*地域経済性分析・初期条件!$Q$59</f>
        <v>0</v>
      </c>
      <c r="E634" s="493">
        <f>E630*地域経済性分析・初期条件!$Q$59</f>
        <v>0</v>
      </c>
      <c r="F634" s="493">
        <f>F630*地域経済性分析・初期条件!$Q$59</f>
        <v>0</v>
      </c>
      <c r="G634" s="493">
        <f>G630*地域経済性分析・初期条件!$Q$59</f>
        <v>0</v>
      </c>
      <c r="H634" s="493">
        <f>H630*地域経済性分析・初期条件!$Q$59</f>
        <v>0</v>
      </c>
      <c r="I634" s="493">
        <f>I630*地域経済性分析・初期条件!$Q$59</f>
        <v>0</v>
      </c>
      <c r="J634" s="493">
        <f>J630*地域経済性分析・初期条件!$Q$59</f>
        <v>0</v>
      </c>
      <c r="K634" s="493">
        <f>K630*地域経済性分析・初期条件!$Q$59</f>
        <v>0</v>
      </c>
      <c r="L634" s="493">
        <f>L630*地域経済性分析・初期条件!$Q$59</f>
        <v>0</v>
      </c>
      <c r="M634" s="493">
        <f>M630*地域経済性分析・初期条件!$Q$59</f>
        <v>0</v>
      </c>
      <c r="N634" s="493">
        <f>N630*地域経済性分析・初期条件!$Q$59</f>
        <v>0</v>
      </c>
      <c r="O634" s="493">
        <f>O630*地域経済性分析・初期条件!$Q$59</f>
        <v>0</v>
      </c>
      <c r="P634" s="493">
        <f>P630*地域経済性分析・初期条件!$Q$59</f>
        <v>0</v>
      </c>
      <c r="Q634" s="493">
        <f>Q630*地域経済性分析・初期条件!$Q$59</f>
        <v>0</v>
      </c>
      <c r="R634" s="493">
        <f>R630*地域経済性分析・初期条件!$Q$59</f>
        <v>0</v>
      </c>
      <c r="S634" s="493">
        <f>S630*地域経済性分析・初期条件!$Q$59</f>
        <v>0</v>
      </c>
      <c r="T634" s="493">
        <f>T630*地域経済性分析・初期条件!$Q$59</f>
        <v>0</v>
      </c>
      <c r="U634" s="493">
        <f>U630*地域経済性分析・初期条件!$Q$59</f>
        <v>0</v>
      </c>
      <c r="V634" s="493">
        <f>V630*地域経済性分析・初期条件!$Q$59</f>
        <v>0</v>
      </c>
      <c r="W634" s="493">
        <f>W630*地域経済性分析・初期条件!$Q$59</f>
        <v>0</v>
      </c>
      <c r="X634" s="493">
        <f>X630*地域経済性分析・初期条件!$Q$59</f>
        <v>0</v>
      </c>
      <c r="Y634" s="493">
        <f>Y630*地域経済性分析・初期条件!$Q$59</f>
        <v>0</v>
      </c>
      <c r="Z634" s="493">
        <f>Z630*地域経済性分析・初期条件!$Q$59</f>
        <v>0</v>
      </c>
      <c r="AA634" s="493">
        <f>AA630*地域経済性分析・初期条件!$Q$59</f>
        <v>0</v>
      </c>
      <c r="AB634" s="493">
        <f>AB630*地域経済性分析・初期条件!$Q$59</f>
        <v>0</v>
      </c>
      <c r="AC634" s="493">
        <f>AC630*地域経済性分析・初期条件!$Q$59</f>
        <v>0</v>
      </c>
      <c r="AD634" s="493">
        <f>AD630*地域経済性分析・初期条件!$Q$59</f>
        <v>0</v>
      </c>
      <c r="AE634" s="493">
        <f>AE630*地域経済性分析・初期条件!$Q$59</f>
        <v>0</v>
      </c>
      <c r="AF634" s="493">
        <f>AF630*地域経済性分析・初期条件!$Q$59</f>
        <v>0</v>
      </c>
      <c r="AG634" s="493">
        <f>AG630*地域経済性分析・初期条件!$Q$59</f>
        <v>0</v>
      </c>
      <c r="AH634" s="493">
        <f>AH630*地域経済性分析・初期条件!$Q$59</f>
        <v>0</v>
      </c>
      <c r="AI634" s="535">
        <f t="shared" si="774"/>
        <v>0</v>
      </c>
      <c r="AJ634" s="535">
        <f>SUM(D634:X634)</f>
        <v>0</v>
      </c>
      <c r="AK634" s="497">
        <f>SUM(D634:AH634)</f>
        <v>0</v>
      </c>
    </row>
    <row r="635" spans="1:37" ht="11.5" x14ac:dyDescent="0.25">
      <c r="A635" s="533" t="str">
        <f>A629&amp;B635</f>
        <v>0従業員の可処分所得（一次）</v>
      </c>
      <c r="B635" s="425" t="s">
        <v>556</v>
      </c>
      <c r="C635" s="448" t="s">
        <v>33</v>
      </c>
      <c r="D635" s="493">
        <f>D630*地域経済性分析・初期条件!$H$59</f>
        <v>0</v>
      </c>
      <c r="E635" s="493">
        <f>E630*地域経済性分析・初期条件!$H$59</f>
        <v>0</v>
      </c>
      <c r="F635" s="463">
        <f>F630*地域経済性分析・初期条件!$H$59</f>
        <v>0</v>
      </c>
      <c r="G635" s="463">
        <f>G630*地域経済性分析・初期条件!$H$59</f>
        <v>0</v>
      </c>
      <c r="H635" s="463">
        <f>H630*地域経済性分析・初期条件!$H$59</f>
        <v>0</v>
      </c>
      <c r="I635" s="463">
        <f>I630*地域経済性分析・初期条件!$H$59</f>
        <v>0</v>
      </c>
      <c r="J635" s="463">
        <f>J630*地域経済性分析・初期条件!$H$59</f>
        <v>0</v>
      </c>
      <c r="K635" s="463">
        <f>K630*地域経済性分析・初期条件!$H$59</f>
        <v>0</v>
      </c>
      <c r="L635" s="463">
        <f>L630*地域経済性分析・初期条件!$H$59</f>
        <v>0</v>
      </c>
      <c r="M635" s="463">
        <f>M630*地域経済性分析・初期条件!$H$59</f>
        <v>0</v>
      </c>
      <c r="N635" s="463">
        <f>N630*地域経済性分析・初期条件!$H$59</f>
        <v>0</v>
      </c>
      <c r="O635" s="463">
        <f>O630*地域経済性分析・初期条件!$H$59</f>
        <v>0</v>
      </c>
      <c r="P635" s="463">
        <f>P630*地域経済性分析・初期条件!$H$59</f>
        <v>0</v>
      </c>
      <c r="Q635" s="463">
        <f>Q630*地域経済性分析・初期条件!$H$59</f>
        <v>0</v>
      </c>
      <c r="R635" s="463">
        <f>R630*地域経済性分析・初期条件!$H$59</f>
        <v>0</v>
      </c>
      <c r="S635" s="463">
        <f>S630*地域経済性分析・初期条件!$H$59</f>
        <v>0</v>
      </c>
      <c r="T635" s="463">
        <f>T630*地域経済性分析・初期条件!$H$59</f>
        <v>0</v>
      </c>
      <c r="U635" s="463">
        <f>U630*地域経済性分析・初期条件!$H$59</f>
        <v>0</v>
      </c>
      <c r="V635" s="463">
        <f>V630*地域経済性分析・初期条件!$H$59</f>
        <v>0</v>
      </c>
      <c r="W635" s="463">
        <f>W630*地域経済性分析・初期条件!$H$59</f>
        <v>0</v>
      </c>
      <c r="X635" s="463">
        <f>X630*地域経済性分析・初期条件!$H$59</f>
        <v>0</v>
      </c>
      <c r="Y635" s="463">
        <f>Y630*地域経済性分析・初期条件!$H$59</f>
        <v>0</v>
      </c>
      <c r="Z635" s="463">
        <f>Z630*地域経済性分析・初期条件!$H$59</f>
        <v>0</v>
      </c>
      <c r="AA635" s="463">
        <f>AA630*地域経済性分析・初期条件!$H$59</f>
        <v>0</v>
      </c>
      <c r="AB635" s="463">
        <f>AB630*地域経済性分析・初期条件!$H$59</f>
        <v>0</v>
      </c>
      <c r="AC635" s="463">
        <f>AC630*地域経済性分析・初期条件!$H$59</f>
        <v>0</v>
      </c>
      <c r="AD635" s="463">
        <f>AD630*地域経済性分析・初期条件!$H$59</f>
        <v>0</v>
      </c>
      <c r="AE635" s="463">
        <f>AE630*地域経済性分析・初期条件!$H$59</f>
        <v>0</v>
      </c>
      <c r="AF635" s="463">
        <f>AF630*地域経済性分析・初期条件!$H$59</f>
        <v>0</v>
      </c>
      <c r="AG635" s="463">
        <f>AG630*地域経済性分析・初期条件!$H$59</f>
        <v>0</v>
      </c>
      <c r="AH635" s="463">
        <f>AH630*地域経済性分析・初期条件!$H$59</f>
        <v>0</v>
      </c>
      <c r="AI635" s="535">
        <f t="shared" si="774"/>
        <v>0</v>
      </c>
      <c r="AJ635" s="535">
        <f t="shared" ref="AJ635:AJ642" si="775">SUM(D635:X635)</f>
        <v>0</v>
      </c>
      <c r="AK635" s="497">
        <f t="shared" ref="AK635:AK642" si="776">SUM(D635:AH635)</f>
        <v>0</v>
      </c>
    </row>
    <row r="636" spans="1:37" ht="11.5" x14ac:dyDescent="0.25">
      <c r="A636" s="533" t="str">
        <f>A629&amp;B636</f>
        <v>0企業の税引後利益（一次）</v>
      </c>
      <c r="B636" s="425" t="s">
        <v>557</v>
      </c>
      <c r="C636" s="448" t="s">
        <v>33</v>
      </c>
      <c r="D636" s="493">
        <f>D630*地域経済性分析・初期条件!$I$59</f>
        <v>0</v>
      </c>
      <c r="E636" s="493">
        <f>E630*地域経済性分析・初期条件!$I$59</f>
        <v>0</v>
      </c>
      <c r="F636" s="463">
        <f>F630*地域経済性分析・初期条件!$I$59</f>
        <v>0</v>
      </c>
      <c r="G636" s="463">
        <f>G630*地域経済性分析・初期条件!$I$59</f>
        <v>0</v>
      </c>
      <c r="H636" s="463">
        <f>H630*地域経済性分析・初期条件!$I$59</f>
        <v>0</v>
      </c>
      <c r="I636" s="463">
        <f>I630*地域経済性分析・初期条件!$I$59</f>
        <v>0</v>
      </c>
      <c r="J636" s="463">
        <f>J630*地域経済性分析・初期条件!$I$59</f>
        <v>0</v>
      </c>
      <c r="K636" s="463">
        <f>K630*地域経済性分析・初期条件!$I$59</f>
        <v>0</v>
      </c>
      <c r="L636" s="463">
        <f>L630*地域経済性分析・初期条件!$I$59</f>
        <v>0</v>
      </c>
      <c r="M636" s="463">
        <f>M630*地域経済性分析・初期条件!$I$59</f>
        <v>0</v>
      </c>
      <c r="N636" s="463">
        <f>N630*地域経済性分析・初期条件!$I$59</f>
        <v>0</v>
      </c>
      <c r="O636" s="463">
        <f>O630*地域経済性分析・初期条件!$I$59</f>
        <v>0</v>
      </c>
      <c r="P636" s="463">
        <f>P630*地域経済性分析・初期条件!$I$59</f>
        <v>0</v>
      </c>
      <c r="Q636" s="463">
        <f>Q630*地域経済性分析・初期条件!$I$59</f>
        <v>0</v>
      </c>
      <c r="R636" s="463">
        <f>R630*地域経済性分析・初期条件!$I$59</f>
        <v>0</v>
      </c>
      <c r="S636" s="463">
        <f>S630*地域経済性分析・初期条件!$I$59</f>
        <v>0</v>
      </c>
      <c r="T636" s="463">
        <f>T630*地域経済性分析・初期条件!$I$59</f>
        <v>0</v>
      </c>
      <c r="U636" s="463">
        <f>U630*地域経済性分析・初期条件!$I$59</f>
        <v>0</v>
      </c>
      <c r="V636" s="463">
        <f>V630*地域経済性分析・初期条件!$I$59</f>
        <v>0</v>
      </c>
      <c r="W636" s="463">
        <f>W630*地域経済性分析・初期条件!$I$59</f>
        <v>0</v>
      </c>
      <c r="X636" s="463">
        <f>X630*地域経済性分析・初期条件!$I$59</f>
        <v>0</v>
      </c>
      <c r="Y636" s="463">
        <f>Y630*地域経済性分析・初期条件!$I$59</f>
        <v>0</v>
      </c>
      <c r="Z636" s="463">
        <f>Z630*地域経済性分析・初期条件!$I$59</f>
        <v>0</v>
      </c>
      <c r="AA636" s="463">
        <f>AA630*地域経済性分析・初期条件!$I$59</f>
        <v>0</v>
      </c>
      <c r="AB636" s="463">
        <f>AB630*地域経済性分析・初期条件!$I$59</f>
        <v>0</v>
      </c>
      <c r="AC636" s="463">
        <f>AC630*地域経済性分析・初期条件!$I$59</f>
        <v>0</v>
      </c>
      <c r="AD636" s="463">
        <f>AD630*地域経済性分析・初期条件!$I$59</f>
        <v>0</v>
      </c>
      <c r="AE636" s="463">
        <f>AE630*地域経済性分析・初期条件!$I$59</f>
        <v>0</v>
      </c>
      <c r="AF636" s="463">
        <f>AF630*地域経済性分析・初期条件!$I$59</f>
        <v>0</v>
      </c>
      <c r="AG636" s="463">
        <f>AG630*地域経済性分析・初期条件!$I$59</f>
        <v>0</v>
      </c>
      <c r="AH636" s="463">
        <f>AH630*地域経済性分析・初期条件!$I$59</f>
        <v>0</v>
      </c>
      <c r="AI636" s="535">
        <f t="shared" si="774"/>
        <v>0</v>
      </c>
      <c r="AJ636" s="535">
        <f t="shared" si="775"/>
        <v>0</v>
      </c>
      <c r="AK636" s="497">
        <f t="shared" si="776"/>
        <v>0</v>
      </c>
    </row>
    <row r="637" spans="1:37" ht="11.5" x14ac:dyDescent="0.25">
      <c r="A637" s="533" t="str">
        <f>A629&amp;B637</f>
        <v>0都道府県税収（一次）</v>
      </c>
      <c r="B637" s="425" t="s">
        <v>558</v>
      </c>
      <c r="C637" s="448" t="s">
        <v>33</v>
      </c>
      <c r="D637" s="493">
        <f>D630*地域経済性分析・初期条件!$J$59</f>
        <v>0</v>
      </c>
      <c r="E637" s="493">
        <f>E630*地域経済性分析・初期条件!$J$59</f>
        <v>0</v>
      </c>
      <c r="F637" s="463">
        <f>F630*地域経済性分析・初期条件!$J$59</f>
        <v>0</v>
      </c>
      <c r="G637" s="463">
        <f>G630*地域経済性分析・初期条件!$J$59</f>
        <v>0</v>
      </c>
      <c r="H637" s="463">
        <f>H630*地域経済性分析・初期条件!$J$59</f>
        <v>0</v>
      </c>
      <c r="I637" s="463">
        <f>I630*地域経済性分析・初期条件!$J$59</f>
        <v>0</v>
      </c>
      <c r="J637" s="463">
        <f>J630*地域経済性分析・初期条件!$J$59</f>
        <v>0</v>
      </c>
      <c r="K637" s="463">
        <f>K630*地域経済性分析・初期条件!$J$59</f>
        <v>0</v>
      </c>
      <c r="L637" s="463">
        <f>L630*地域経済性分析・初期条件!$J$59</f>
        <v>0</v>
      </c>
      <c r="M637" s="463">
        <f>M630*地域経済性分析・初期条件!$J$59</f>
        <v>0</v>
      </c>
      <c r="N637" s="463">
        <f>N630*地域経済性分析・初期条件!$J$59</f>
        <v>0</v>
      </c>
      <c r="O637" s="463">
        <f>O630*地域経済性分析・初期条件!$J$59</f>
        <v>0</v>
      </c>
      <c r="P637" s="463">
        <f>P630*地域経済性分析・初期条件!$J$59</f>
        <v>0</v>
      </c>
      <c r="Q637" s="463">
        <f>Q630*地域経済性分析・初期条件!$J$59</f>
        <v>0</v>
      </c>
      <c r="R637" s="463">
        <f>R630*地域経済性分析・初期条件!$J$59</f>
        <v>0</v>
      </c>
      <c r="S637" s="463">
        <f>S630*地域経済性分析・初期条件!$J$59</f>
        <v>0</v>
      </c>
      <c r="T637" s="463">
        <f>T630*地域経済性分析・初期条件!$J$59</f>
        <v>0</v>
      </c>
      <c r="U637" s="463">
        <f>U630*地域経済性分析・初期条件!$J$59</f>
        <v>0</v>
      </c>
      <c r="V637" s="463">
        <f>V630*地域経済性分析・初期条件!$J$59</f>
        <v>0</v>
      </c>
      <c r="W637" s="463">
        <f>W630*地域経済性分析・初期条件!$J$59</f>
        <v>0</v>
      </c>
      <c r="X637" s="463">
        <f>X630*地域経済性分析・初期条件!$J$59</f>
        <v>0</v>
      </c>
      <c r="Y637" s="463">
        <f>Y630*地域経済性分析・初期条件!$J$59</f>
        <v>0</v>
      </c>
      <c r="Z637" s="463">
        <f>Z630*地域経済性分析・初期条件!$J$59</f>
        <v>0</v>
      </c>
      <c r="AA637" s="463">
        <f>AA630*地域経済性分析・初期条件!$J$59</f>
        <v>0</v>
      </c>
      <c r="AB637" s="463">
        <f>AB630*地域経済性分析・初期条件!$J$59</f>
        <v>0</v>
      </c>
      <c r="AC637" s="463">
        <f>AC630*地域経済性分析・初期条件!$J$59</f>
        <v>0</v>
      </c>
      <c r="AD637" s="463">
        <f>AD630*地域経済性分析・初期条件!$J$59</f>
        <v>0</v>
      </c>
      <c r="AE637" s="463">
        <f>AE630*地域経済性分析・初期条件!$J$59</f>
        <v>0</v>
      </c>
      <c r="AF637" s="463">
        <f>AF630*地域経済性分析・初期条件!$J$59</f>
        <v>0</v>
      </c>
      <c r="AG637" s="463">
        <f>AG630*地域経済性分析・初期条件!$J$59</f>
        <v>0</v>
      </c>
      <c r="AH637" s="463">
        <f>AH630*地域経済性分析・初期条件!$J$59</f>
        <v>0</v>
      </c>
      <c r="AI637" s="535">
        <f t="shared" si="774"/>
        <v>0</v>
      </c>
      <c r="AJ637" s="535">
        <f t="shared" si="775"/>
        <v>0</v>
      </c>
      <c r="AK637" s="497">
        <f t="shared" si="776"/>
        <v>0</v>
      </c>
    </row>
    <row r="638" spans="1:37" ht="11.5" x14ac:dyDescent="0.25">
      <c r="A638" s="533" t="str">
        <f>A629&amp;B638</f>
        <v>0市町村税収（一次）</v>
      </c>
      <c r="B638" s="425" t="s">
        <v>559</v>
      </c>
      <c r="C638" s="449" t="s">
        <v>33</v>
      </c>
      <c r="D638" s="493">
        <f>D630*地域経済性分析・初期条件!$K$59</f>
        <v>0</v>
      </c>
      <c r="E638" s="463">
        <f>E630*地域経済性分析・初期条件!$K$59</f>
        <v>0</v>
      </c>
      <c r="F638" s="463">
        <f>F630*地域経済性分析・初期条件!$K$59</f>
        <v>0</v>
      </c>
      <c r="G638" s="463">
        <f>G630*地域経済性分析・初期条件!$K$59</f>
        <v>0</v>
      </c>
      <c r="H638" s="463">
        <f>H630*地域経済性分析・初期条件!$K$59</f>
        <v>0</v>
      </c>
      <c r="I638" s="463">
        <f>I630*地域経済性分析・初期条件!$K$59</f>
        <v>0</v>
      </c>
      <c r="J638" s="463">
        <f>J630*地域経済性分析・初期条件!$K$59</f>
        <v>0</v>
      </c>
      <c r="K638" s="463">
        <f>K630*地域経済性分析・初期条件!$K$59</f>
        <v>0</v>
      </c>
      <c r="L638" s="463">
        <f>L630*地域経済性分析・初期条件!$K$59</f>
        <v>0</v>
      </c>
      <c r="M638" s="463">
        <f>M630*地域経済性分析・初期条件!$K$59</f>
        <v>0</v>
      </c>
      <c r="N638" s="463">
        <f>N630*地域経済性分析・初期条件!$K$59</f>
        <v>0</v>
      </c>
      <c r="O638" s="463">
        <f>O630*地域経済性分析・初期条件!$K$59</f>
        <v>0</v>
      </c>
      <c r="P638" s="463">
        <f>P630*地域経済性分析・初期条件!$K$59</f>
        <v>0</v>
      </c>
      <c r="Q638" s="463">
        <f>Q630*地域経済性分析・初期条件!$K$59</f>
        <v>0</v>
      </c>
      <c r="R638" s="463">
        <f>R630*地域経済性分析・初期条件!$K$59</f>
        <v>0</v>
      </c>
      <c r="S638" s="463">
        <f>S630*地域経済性分析・初期条件!$K$59</f>
        <v>0</v>
      </c>
      <c r="T638" s="463">
        <f>T630*地域経済性分析・初期条件!$K$59</f>
        <v>0</v>
      </c>
      <c r="U638" s="463">
        <f>U630*地域経済性分析・初期条件!$K$59</f>
        <v>0</v>
      </c>
      <c r="V638" s="463">
        <f>V630*地域経済性分析・初期条件!$K$59</f>
        <v>0</v>
      </c>
      <c r="W638" s="463">
        <f>W630*地域経済性分析・初期条件!$K$59</f>
        <v>0</v>
      </c>
      <c r="X638" s="463">
        <f>X630*地域経済性分析・初期条件!$K$59</f>
        <v>0</v>
      </c>
      <c r="Y638" s="463">
        <f>Y630*地域経済性分析・初期条件!$K$59</f>
        <v>0</v>
      </c>
      <c r="Z638" s="463">
        <f>Z630*地域経済性分析・初期条件!$K$59</f>
        <v>0</v>
      </c>
      <c r="AA638" s="463">
        <f>AA630*地域経済性分析・初期条件!$K$59</f>
        <v>0</v>
      </c>
      <c r="AB638" s="463">
        <f>AB630*地域経済性分析・初期条件!$K$59</f>
        <v>0</v>
      </c>
      <c r="AC638" s="463">
        <f>AC630*地域経済性分析・初期条件!$K$59</f>
        <v>0</v>
      </c>
      <c r="AD638" s="463">
        <f>AD630*地域経済性分析・初期条件!$K$59</f>
        <v>0</v>
      </c>
      <c r="AE638" s="463">
        <f>AE630*地域経済性分析・初期条件!$K$59</f>
        <v>0</v>
      </c>
      <c r="AF638" s="463">
        <f>AF630*地域経済性分析・初期条件!$K$59</f>
        <v>0</v>
      </c>
      <c r="AG638" s="463">
        <f>AG630*地域経済性分析・初期条件!$K$59</f>
        <v>0</v>
      </c>
      <c r="AH638" s="463">
        <f>AH630*地域経済性分析・初期条件!$K$59</f>
        <v>0</v>
      </c>
      <c r="AI638" s="535">
        <f t="shared" si="774"/>
        <v>0</v>
      </c>
      <c r="AJ638" s="535">
        <f t="shared" si="775"/>
        <v>0</v>
      </c>
      <c r="AK638" s="497">
        <f t="shared" si="776"/>
        <v>0</v>
      </c>
    </row>
    <row r="639" spans="1:37" ht="11.5" x14ac:dyDescent="0.25">
      <c r="A639" s="533" t="str">
        <f>A629&amp;B639</f>
        <v>0従業員の可処分所得（二次以降）</v>
      </c>
      <c r="B639" s="425" t="s">
        <v>561</v>
      </c>
      <c r="C639" s="449" t="s">
        <v>33</v>
      </c>
      <c r="D639" s="493">
        <f>D630*地域経済性分析・初期条件!$L$59</f>
        <v>0</v>
      </c>
      <c r="E639" s="493">
        <f>E630*地域経済性分析・初期条件!$L$59</f>
        <v>0</v>
      </c>
      <c r="F639" s="493">
        <f>F630*地域経済性分析・初期条件!$L$59</f>
        <v>0</v>
      </c>
      <c r="G639" s="493">
        <f>G630*地域経済性分析・初期条件!$L$59</f>
        <v>0</v>
      </c>
      <c r="H639" s="493">
        <f>H630*地域経済性分析・初期条件!$L$59</f>
        <v>0</v>
      </c>
      <c r="I639" s="493">
        <f>I630*地域経済性分析・初期条件!$L$59</f>
        <v>0</v>
      </c>
      <c r="J639" s="493">
        <f>J630*地域経済性分析・初期条件!$L$59</f>
        <v>0</v>
      </c>
      <c r="K639" s="493">
        <f>K630*地域経済性分析・初期条件!$L$59</f>
        <v>0</v>
      </c>
      <c r="L639" s="493">
        <f>L630*地域経済性分析・初期条件!$L$59</f>
        <v>0</v>
      </c>
      <c r="M639" s="493">
        <f>M630*地域経済性分析・初期条件!$L$59</f>
        <v>0</v>
      </c>
      <c r="N639" s="493">
        <f>N630*地域経済性分析・初期条件!$L$59</f>
        <v>0</v>
      </c>
      <c r="O639" s="493">
        <f>O630*地域経済性分析・初期条件!$L$59</f>
        <v>0</v>
      </c>
      <c r="P639" s="493">
        <f>P630*地域経済性分析・初期条件!$L$59</f>
        <v>0</v>
      </c>
      <c r="Q639" s="493">
        <f>Q630*地域経済性分析・初期条件!$L$59</f>
        <v>0</v>
      </c>
      <c r="R639" s="493">
        <f>R630*地域経済性分析・初期条件!$L$59</f>
        <v>0</v>
      </c>
      <c r="S639" s="493">
        <f>S630*地域経済性分析・初期条件!$L$59</f>
        <v>0</v>
      </c>
      <c r="T639" s="493">
        <f>T630*地域経済性分析・初期条件!$L$59</f>
        <v>0</v>
      </c>
      <c r="U639" s="493">
        <f>U630*地域経済性分析・初期条件!$L$59</f>
        <v>0</v>
      </c>
      <c r="V639" s="493">
        <f>V630*地域経済性分析・初期条件!$L$59</f>
        <v>0</v>
      </c>
      <c r="W639" s="493">
        <f>W630*地域経済性分析・初期条件!$L$59</f>
        <v>0</v>
      </c>
      <c r="X639" s="493">
        <f>X630*地域経済性分析・初期条件!$L$59</f>
        <v>0</v>
      </c>
      <c r="Y639" s="493">
        <f>Y630*地域経済性分析・初期条件!$L$59</f>
        <v>0</v>
      </c>
      <c r="Z639" s="493">
        <f>Z630*地域経済性分析・初期条件!$L$59</f>
        <v>0</v>
      </c>
      <c r="AA639" s="493">
        <f>AA630*地域経済性分析・初期条件!$L$59</f>
        <v>0</v>
      </c>
      <c r="AB639" s="493">
        <f>AB630*地域経済性分析・初期条件!$L$59</f>
        <v>0</v>
      </c>
      <c r="AC639" s="493">
        <f>AC630*地域経済性分析・初期条件!$L$59</f>
        <v>0</v>
      </c>
      <c r="AD639" s="493">
        <f>AD630*地域経済性分析・初期条件!$L$59</f>
        <v>0</v>
      </c>
      <c r="AE639" s="493">
        <f>AE630*地域経済性分析・初期条件!$L$59</f>
        <v>0</v>
      </c>
      <c r="AF639" s="493">
        <f>AF630*地域経済性分析・初期条件!$L$59</f>
        <v>0</v>
      </c>
      <c r="AG639" s="493">
        <f>AG630*地域経済性分析・初期条件!$L$59</f>
        <v>0</v>
      </c>
      <c r="AH639" s="493">
        <f>AH630*地域経済性分析・初期条件!$L$59</f>
        <v>0</v>
      </c>
      <c r="AI639" s="535">
        <f>SUM(D639:N639)</f>
        <v>0</v>
      </c>
      <c r="AJ639" s="535">
        <f t="shared" si="775"/>
        <v>0</v>
      </c>
      <c r="AK639" s="497">
        <f t="shared" si="776"/>
        <v>0</v>
      </c>
    </row>
    <row r="640" spans="1:37" ht="11.5" x14ac:dyDescent="0.25">
      <c r="A640" s="533" t="str">
        <f>A629&amp;B640</f>
        <v>0企業の税引後利益（二次以降）</v>
      </c>
      <c r="B640" s="425" t="s">
        <v>562</v>
      </c>
      <c r="C640" s="449" t="s">
        <v>33</v>
      </c>
      <c r="D640" s="493">
        <f>D630*地域経済性分析・初期条件!$M$59</f>
        <v>0</v>
      </c>
      <c r="E640" s="493">
        <f>E630*地域経済性分析・初期条件!$M$59</f>
        <v>0</v>
      </c>
      <c r="F640" s="493">
        <f>F630*地域経済性分析・初期条件!$M$59</f>
        <v>0</v>
      </c>
      <c r="G640" s="493">
        <f>G630*地域経済性分析・初期条件!$M$59</f>
        <v>0</v>
      </c>
      <c r="H640" s="493">
        <f>H630*地域経済性分析・初期条件!$M$59</f>
        <v>0</v>
      </c>
      <c r="I640" s="493">
        <f>I630*地域経済性分析・初期条件!$M$59</f>
        <v>0</v>
      </c>
      <c r="J640" s="493">
        <f>J630*地域経済性分析・初期条件!$M$59</f>
        <v>0</v>
      </c>
      <c r="K640" s="493">
        <f>K630*地域経済性分析・初期条件!$M$59</f>
        <v>0</v>
      </c>
      <c r="L640" s="493">
        <f>L630*地域経済性分析・初期条件!$M$59</f>
        <v>0</v>
      </c>
      <c r="M640" s="493">
        <f>M630*地域経済性分析・初期条件!$M$59</f>
        <v>0</v>
      </c>
      <c r="N640" s="493">
        <f>N630*地域経済性分析・初期条件!$M$59</f>
        <v>0</v>
      </c>
      <c r="O640" s="493">
        <f>O630*地域経済性分析・初期条件!$M$59</f>
        <v>0</v>
      </c>
      <c r="P640" s="493">
        <f>P630*地域経済性分析・初期条件!$M$59</f>
        <v>0</v>
      </c>
      <c r="Q640" s="493">
        <f>Q630*地域経済性分析・初期条件!$M$59</f>
        <v>0</v>
      </c>
      <c r="R640" s="493">
        <f>R630*地域経済性分析・初期条件!$M$59</f>
        <v>0</v>
      </c>
      <c r="S640" s="493">
        <f>S630*地域経済性分析・初期条件!$M$59</f>
        <v>0</v>
      </c>
      <c r="T640" s="493">
        <f>T630*地域経済性分析・初期条件!$M$59</f>
        <v>0</v>
      </c>
      <c r="U640" s="493">
        <f>U630*地域経済性分析・初期条件!$M$59</f>
        <v>0</v>
      </c>
      <c r="V640" s="493">
        <f>V630*地域経済性分析・初期条件!$M$59</f>
        <v>0</v>
      </c>
      <c r="W640" s="493">
        <f>W630*地域経済性分析・初期条件!$M$59</f>
        <v>0</v>
      </c>
      <c r="X640" s="493">
        <f>X630*地域経済性分析・初期条件!$M$59</f>
        <v>0</v>
      </c>
      <c r="Y640" s="493">
        <f>Y630*地域経済性分析・初期条件!$M$59</f>
        <v>0</v>
      </c>
      <c r="Z640" s="493">
        <f>Z630*地域経済性分析・初期条件!$M$59</f>
        <v>0</v>
      </c>
      <c r="AA640" s="493">
        <f>AA630*地域経済性分析・初期条件!$M$59</f>
        <v>0</v>
      </c>
      <c r="AB640" s="493">
        <f>AB630*地域経済性分析・初期条件!$M$59</f>
        <v>0</v>
      </c>
      <c r="AC640" s="493">
        <f>AC630*地域経済性分析・初期条件!$M$59</f>
        <v>0</v>
      </c>
      <c r="AD640" s="493">
        <f>AD630*地域経済性分析・初期条件!$M$59</f>
        <v>0</v>
      </c>
      <c r="AE640" s="493">
        <f>AE630*地域経済性分析・初期条件!$M$59</f>
        <v>0</v>
      </c>
      <c r="AF640" s="493">
        <f>AF630*地域経済性分析・初期条件!$M$59</f>
        <v>0</v>
      </c>
      <c r="AG640" s="493">
        <f>AG630*地域経済性分析・初期条件!$M$59</f>
        <v>0</v>
      </c>
      <c r="AH640" s="493">
        <f>AH630*地域経済性分析・初期条件!$M$59</f>
        <v>0</v>
      </c>
      <c r="AI640" s="535">
        <f>SUM(D640:N640)</f>
        <v>0</v>
      </c>
      <c r="AJ640" s="535">
        <f t="shared" si="775"/>
        <v>0</v>
      </c>
      <c r="AK640" s="497">
        <f t="shared" si="776"/>
        <v>0</v>
      </c>
    </row>
    <row r="641" spans="1:37" ht="11.5" x14ac:dyDescent="0.25">
      <c r="A641" s="533" t="str">
        <f>A629&amp;B641</f>
        <v>0都道府県税収（二次以降）</v>
      </c>
      <c r="B641" s="425" t="s">
        <v>563</v>
      </c>
      <c r="C641" s="449" t="s">
        <v>33</v>
      </c>
      <c r="D641" s="493">
        <f>D630*地域経済性分析・初期条件!$N$59</f>
        <v>0</v>
      </c>
      <c r="E641" s="493">
        <f>E630*地域経済性分析・初期条件!$N$59</f>
        <v>0</v>
      </c>
      <c r="F641" s="493">
        <f>F630*地域経済性分析・初期条件!$N$59</f>
        <v>0</v>
      </c>
      <c r="G641" s="493">
        <f>G630*地域経済性分析・初期条件!$N$59</f>
        <v>0</v>
      </c>
      <c r="H641" s="493">
        <f>H630*地域経済性分析・初期条件!$N$59</f>
        <v>0</v>
      </c>
      <c r="I641" s="493">
        <f>I630*地域経済性分析・初期条件!$N$59</f>
        <v>0</v>
      </c>
      <c r="J641" s="493">
        <f>J630*地域経済性分析・初期条件!$N$59</f>
        <v>0</v>
      </c>
      <c r="K641" s="493">
        <f>K630*地域経済性分析・初期条件!$N$59</f>
        <v>0</v>
      </c>
      <c r="L641" s="493">
        <f>L630*地域経済性分析・初期条件!$N$59</f>
        <v>0</v>
      </c>
      <c r="M641" s="493">
        <f>M630*地域経済性分析・初期条件!$N$59</f>
        <v>0</v>
      </c>
      <c r="N641" s="493">
        <f>N630*地域経済性分析・初期条件!$N$59</f>
        <v>0</v>
      </c>
      <c r="O641" s="493">
        <f>O630*地域経済性分析・初期条件!$N$59</f>
        <v>0</v>
      </c>
      <c r="P641" s="493">
        <f>P630*地域経済性分析・初期条件!$N$59</f>
        <v>0</v>
      </c>
      <c r="Q641" s="493">
        <f>Q630*地域経済性分析・初期条件!$N$59</f>
        <v>0</v>
      </c>
      <c r="R641" s="493">
        <f>R630*地域経済性分析・初期条件!$N$59</f>
        <v>0</v>
      </c>
      <c r="S641" s="493">
        <f>S630*地域経済性分析・初期条件!$N$59</f>
        <v>0</v>
      </c>
      <c r="T641" s="493">
        <f>T630*地域経済性分析・初期条件!$N$59</f>
        <v>0</v>
      </c>
      <c r="U641" s="493">
        <f>U630*地域経済性分析・初期条件!$N$59</f>
        <v>0</v>
      </c>
      <c r="V641" s="493">
        <f>V630*地域経済性分析・初期条件!$N$59</f>
        <v>0</v>
      </c>
      <c r="W641" s="493">
        <f>W630*地域経済性分析・初期条件!$N$59</f>
        <v>0</v>
      </c>
      <c r="X641" s="493">
        <f>X630*地域経済性分析・初期条件!$N$59</f>
        <v>0</v>
      </c>
      <c r="Y641" s="493">
        <f>Y630*地域経済性分析・初期条件!$N$59</f>
        <v>0</v>
      </c>
      <c r="Z641" s="493">
        <f>Z630*地域経済性分析・初期条件!$N$59</f>
        <v>0</v>
      </c>
      <c r="AA641" s="493">
        <f>AA630*地域経済性分析・初期条件!$N$59</f>
        <v>0</v>
      </c>
      <c r="AB641" s="493">
        <f>AB630*地域経済性分析・初期条件!$N$59</f>
        <v>0</v>
      </c>
      <c r="AC641" s="493">
        <f>AC630*地域経済性分析・初期条件!$N$59</f>
        <v>0</v>
      </c>
      <c r="AD641" s="493">
        <f>AD630*地域経済性分析・初期条件!$N$59</f>
        <v>0</v>
      </c>
      <c r="AE641" s="493">
        <f>AE630*地域経済性分析・初期条件!$N$59</f>
        <v>0</v>
      </c>
      <c r="AF641" s="493">
        <f>AF630*地域経済性分析・初期条件!$N$59</f>
        <v>0</v>
      </c>
      <c r="AG641" s="493">
        <f>AG630*地域経済性分析・初期条件!$N$59</f>
        <v>0</v>
      </c>
      <c r="AH641" s="493">
        <f>AH630*地域経済性分析・初期条件!$N$59</f>
        <v>0</v>
      </c>
      <c r="AI641" s="535">
        <f>SUM(D641:N641)</f>
        <v>0</v>
      </c>
      <c r="AJ641" s="535">
        <f t="shared" si="775"/>
        <v>0</v>
      </c>
      <c r="AK641" s="497">
        <f t="shared" si="776"/>
        <v>0</v>
      </c>
    </row>
    <row r="642" spans="1:37" ht="12" thickBot="1" x14ac:dyDescent="0.3">
      <c r="A642" s="684" t="str">
        <f>A629&amp;B642</f>
        <v>0市町村税収（二次以降）</v>
      </c>
      <c r="B642" s="685" t="s">
        <v>564</v>
      </c>
      <c r="C642" s="686" t="s">
        <v>33</v>
      </c>
      <c r="D642" s="687">
        <f>D630*地域経済性分析・初期条件!$O$59</f>
        <v>0</v>
      </c>
      <c r="E642" s="687">
        <f>E630*地域経済性分析・初期条件!$O$59</f>
        <v>0</v>
      </c>
      <c r="F642" s="687">
        <f>F630*地域経済性分析・初期条件!$O$59</f>
        <v>0</v>
      </c>
      <c r="G642" s="687">
        <f>G630*地域経済性分析・初期条件!$O$59</f>
        <v>0</v>
      </c>
      <c r="H642" s="687">
        <f>H630*地域経済性分析・初期条件!$O$59</f>
        <v>0</v>
      </c>
      <c r="I642" s="687">
        <f>I630*地域経済性分析・初期条件!$O$59</f>
        <v>0</v>
      </c>
      <c r="J642" s="687">
        <f>J630*地域経済性分析・初期条件!$O$59</f>
        <v>0</v>
      </c>
      <c r="K642" s="687">
        <f>K630*地域経済性分析・初期条件!$O$59</f>
        <v>0</v>
      </c>
      <c r="L642" s="687">
        <f>L630*地域経済性分析・初期条件!$O$59</f>
        <v>0</v>
      </c>
      <c r="M642" s="687">
        <f>M630*地域経済性分析・初期条件!$O$59</f>
        <v>0</v>
      </c>
      <c r="N642" s="687">
        <f>N630*地域経済性分析・初期条件!$O$59</f>
        <v>0</v>
      </c>
      <c r="O642" s="687">
        <f>O630*地域経済性分析・初期条件!$O$59</f>
        <v>0</v>
      </c>
      <c r="P642" s="687">
        <f>P630*地域経済性分析・初期条件!$O$59</f>
        <v>0</v>
      </c>
      <c r="Q642" s="687">
        <f>Q630*地域経済性分析・初期条件!$O$59</f>
        <v>0</v>
      </c>
      <c r="R642" s="687">
        <f>R630*地域経済性分析・初期条件!$O$59</f>
        <v>0</v>
      </c>
      <c r="S642" s="687">
        <f>S630*地域経済性分析・初期条件!$O$59</f>
        <v>0</v>
      </c>
      <c r="T642" s="687">
        <f>T630*地域経済性分析・初期条件!$O$59</f>
        <v>0</v>
      </c>
      <c r="U642" s="687">
        <f>U630*地域経済性分析・初期条件!$O$59</f>
        <v>0</v>
      </c>
      <c r="V642" s="687">
        <f>V630*地域経済性分析・初期条件!$O$59</f>
        <v>0</v>
      </c>
      <c r="W642" s="687">
        <f>W630*地域経済性分析・初期条件!$O$59</f>
        <v>0</v>
      </c>
      <c r="X642" s="687">
        <f>X630*地域経済性分析・初期条件!$O$59</f>
        <v>0</v>
      </c>
      <c r="Y642" s="687">
        <f>Y630*地域経済性分析・初期条件!$O$59</f>
        <v>0</v>
      </c>
      <c r="Z642" s="687">
        <f>Z630*地域経済性分析・初期条件!$O$59</f>
        <v>0</v>
      </c>
      <c r="AA642" s="687">
        <f>AA630*地域経済性分析・初期条件!$O$59</f>
        <v>0</v>
      </c>
      <c r="AB642" s="687">
        <f>AB630*地域経済性分析・初期条件!$O$59</f>
        <v>0</v>
      </c>
      <c r="AC642" s="687">
        <f>AC630*地域経済性分析・初期条件!$O$59</f>
        <v>0</v>
      </c>
      <c r="AD642" s="687">
        <f>AD630*地域経済性分析・初期条件!$O$59</f>
        <v>0</v>
      </c>
      <c r="AE642" s="687">
        <f>AE630*地域経済性分析・初期条件!$O$59</f>
        <v>0</v>
      </c>
      <c r="AF642" s="687">
        <f>AF630*地域経済性分析・初期条件!$O$59</f>
        <v>0</v>
      </c>
      <c r="AG642" s="687">
        <f>AG630*地域経済性分析・初期条件!$O$59</f>
        <v>0</v>
      </c>
      <c r="AH642" s="687">
        <f>AH630*地域経済性分析・初期条件!$O$59</f>
        <v>0</v>
      </c>
      <c r="AI642" s="688">
        <f>SUM(D642:N642)</f>
        <v>0</v>
      </c>
      <c r="AJ642" s="688">
        <f t="shared" si="775"/>
        <v>0</v>
      </c>
      <c r="AK642" s="689">
        <f t="shared" si="776"/>
        <v>0</v>
      </c>
    </row>
    <row r="643" spans="1:37" ht="12" thickTop="1" x14ac:dyDescent="0.25">
      <c r="A643" s="1347" t="s">
        <v>1157</v>
      </c>
      <c r="B643" s="425"/>
      <c r="C643" s="449" t="s">
        <v>1158</v>
      </c>
      <c r="D643" s="493">
        <f>SUM(D603:D604,D607:D614,D617:D618,D621:D628,D631:D632,D635:D642)</f>
        <v>0</v>
      </c>
      <c r="E643" s="493">
        <f t="shared" ref="E643" si="777">SUM(E603:E604,E607:E614,E617:E618,E621:E628,E631:E632,E635:E642)</f>
        <v>0</v>
      </c>
      <c r="F643" s="493">
        <f t="shared" ref="F643" si="778">SUM(F603:F604,F607:F614,F617:F618,F621:F628,F631:F632,F635:F642)</f>
        <v>0</v>
      </c>
      <c r="G643" s="493">
        <f t="shared" ref="G643" si="779">SUM(G603:G604,G607:G614,G617:G618,G621:G628,G631:G632,G635:G642)</f>
        <v>0</v>
      </c>
      <c r="H643" s="493">
        <f t="shared" ref="H643" si="780">SUM(H603:H604,H607:H614,H617:H618,H621:H628,H631:H632,H635:H642)</f>
        <v>0</v>
      </c>
      <c r="I643" s="493">
        <f t="shared" ref="I643" si="781">SUM(I603:I604,I607:I614,I617:I618,I621:I628,I631:I632,I635:I642)</f>
        <v>0</v>
      </c>
      <c r="J643" s="493">
        <f t="shared" ref="J643" si="782">SUM(J603:J604,J607:J614,J617:J618,J621:J628,J631:J632,J635:J642)</f>
        <v>0</v>
      </c>
      <c r="K643" s="493">
        <f t="shared" ref="K643" si="783">SUM(K603:K604,K607:K614,K617:K618,K621:K628,K631:K632,K635:K642)</f>
        <v>0</v>
      </c>
      <c r="L643" s="493">
        <f t="shared" ref="L643" si="784">SUM(L603:L604,L607:L614,L617:L618,L621:L628,L631:L632,L635:L642)</f>
        <v>0</v>
      </c>
      <c r="M643" s="493">
        <f t="shared" ref="M643" si="785">SUM(M603:M604,M607:M614,M617:M618,M621:M628,M631:M632,M635:M642)</f>
        <v>0</v>
      </c>
      <c r="N643" s="493">
        <f t="shared" ref="N643" si="786">SUM(N603:N604,N607:N614,N617:N618,N621:N628,N631:N632,N635:N642)</f>
        <v>0</v>
      </c>
      <c r="O643" s="493">
        <f t="shared" ref="O643" si="787">SUM(O603:O604,O607:O614,O617:O618,O621:O628,O631:O632,O635:O642)</f>
        <v>0</v>
      </c>
      <c r="P643" s="493">
        <f t="shared" ref="P643" si="788">SUM(P603:P604,P607:P614,P617:P618,P621:P628,P631:P632,P635:P642)</f>
        <v>0</v>
      </c>
      <c r="Q643" s="493">
        <f t="shared" ref="Q643" si="789">SUM(Q603:Q604,Q607:Q614,Q617:Q618,Q621:Q628,Q631:Q632,Q635:Q642)</f>
        <v>0</v>
      </c>
      <c r="R643" s="493">
        <f t="shared" ref="R643" si="790">SUM(R603:R604,R607:R614,R617:R618,R621:R628,R631:R632,R635:R642)</f>
        <v>0</v>
      </c>
      <c r="S643" s="493">
        <f t="shared" ref="S643" si="791">SUM(S603:S604,S607:S614,S617:S618,S621:S628,S631:S632,S635:S642)</f>
        <v>0</v>
      </c>
      <c r="T643" s="493">
        <f t="shared" ref="T643" si="792">SUM(T603:T604,T607:T614,T617:T618,T621:T628,T631:T632,T635:T642)</f>
        <v>0</v>
      </c>
      <c r="U643" s="493">
        <f t="shared" ref="U643" si="793">SUM(U603:U604,U607:U614,U617:U618,U621:U628,U631:U632,U635:U642)</f>
        <v>0</v>
      </c>
      <c r="V643" s="493">
        <f t="shared" ref="V643" si="794">SUM(V603:V604,V607:V614,V617:V618,V621:V628,V631:V632,V635:V642)</f>
        <v>0</v>
      </c>
      <c r="W643" s="493">
        <f t="shared" ref="W643" si="795">SUM(W603:W604,W607:W614,W617:W618,W621:W628,W631:W632,W635:W642)</f>
        <v>0</v>
      </c>
      <c r="X643" s="493">
        <f t="shared" ref="X643" si="796">SUM(X603:X604,X607:X614,X617:X618,X621:X628,X631:X632,X635:X642)</f>
        <v>0</v>
      </c>
      <c r="Y643" s="493">
        <f t="shared" ref="Y643" si="797">SUM(Y603:Y604,Y607:Y614,Y617:Y618,Y621:Y628,Y631:Y632,Y635:Y642)</f>
        <v>0</v>
      </c>
      <c r="Z643" s="493">
        <f t="shared" ref="Z643" si="798">SUM(Z603:Z604,Z607:Z614,Z617:Z618,Z621:Z628,Z631:Z632,Z635:Z642)</f>
        <v>0</v>
      </c>
      <c r="AA643" s="493">
        <f t="shared" ref="AA643" si="799">SUM(AA603:AA604,AA607:AA614,AA617:AA618,AA621:AA628,AA631:AA632,AA635:AA642)</f>
        <v>0</v>
      </c>
      <c r="AB643" s="493">
        <f t="shared" ref="AB643" si="800">SUM(AB603:AB604,AB607:AB614,AB617:AB618,AB621:AB628,AB631:AB632,AB635:AB642)</f>
        <v>0</v>
      </c>
      <c r="AC643" s="493">
        <f t="shared" ref="AC643" si="801">SUM(AC603:AC604,AC607:AC614,AC617:AC618,AC621:AC628,AC631:AC632,AC635:AC642)</f>
        <v>0</v>
      </c>
      <c r="AD643" s="493">
        <f t="shared" ref="AD643" si="802">SUM(AD603:AD604,AD607:AD614,AD617:AD618,AD621:AD628,AD631:AD632,AD635:AD642)</f>
        <v>0</v>
      </c>
      <c r="AE643" s="493">
        <f t="shared" ref="AE643" si="803">SUM(AE603:AE604,AE607:AE614,AE617:AE618,AE621:AE628,AE631:AE632,AE635:AE642)</f>
        <v>0</v>
      </c>
      <c r="AF643" s="493">
        <f t="shared" ref="AF643" si="804">SUM(AF603:AF604,AF607:AF614,AF617:AF618,AF621:AF628,AF631:AF632,AF635:AF642)</f>
        <v>0</v>
      </c>
      <c r="AG643" s="493">
        <f t="shared" ref="AG643" si="805">SUM(AG603:AG604,AG607:AG614,AG617:AG618,AG621:AG628,AG631:AG632,AG635:AG642)</f>
        <v>0</v>
      </c>
      <c r="AH643" s="493">
        <f t="shared" ref="AH643" si="806">SUM(AH603:AH604,AH607:AH614,AH617:AH618,AH621:AH628,AH631:AH632,AH635:AH642)</f>
        <v>0</v>
      </c>
      <c r="AI643" s="535">
        <f t="shared" ref="AI643" si="807">SUM(AI603:AI604,AI607:AI614,AI617:AI618,AI621:AI628,AI631:AI632,AI635:AI642)</f>
        <v>0</v>
      </c>
      <c r="AJ643" s="535">
        <f t="shared" ref="AJ643" si="808">SUM(AJ603:AJ604,AJ607:AJ614,AJ617:AJ618,AJ621:AJ628,AJ631:AJ632,AJ635:AJ642)</f>
        <v>0</v>
      </c>
      <c r="AK643" s="497">
        <f t="shared" ref="AK643" si="809">SUM(AK603:AK604,AK607:AK614,AK617:AK618,AK621:AK628,AK631:AK632,AK635:AK642)</f>
        <v>0</v>
      </c>
    </row>
    <row r="644" spans="1:37" ht="11.5" x14ac:dyDescent="0.25">
      <c r="A644" s="1348" t="s">
        <v>1159</v>
      </c>
      <c r="B644" s="1349"/>
      <c r="C644" s="450" t="s">
        <v>33</v>
      </c>
      <c r="D644" s="1350">
        <f>D600*1.1-D643</f>
        <v>0</v>
      </c>
      <c r="E644" s="1350">
        <f t="shared" ref="E644" si="810">E600*1.1-E643</f>
        <v>0</v>
      </c>
      <c r="F644" s="1350">
        <f t="shared" ref="F644" si="811">F600*1.1-F643</f>
        <v>0</v>
      </c>
      <c r="G644" s="1350">
        <f t="shared" ref="G644" si="812">G600*1.1-G643</f>
        <v>0</v>
      </c>
      <c r="H644" s="1350">
        <f t="shared" ref="H644" si="813">H600*1.1-H643</f>
        <v>0</v>
      </c>
      <c r="I644" s="1350">
        <f t="shared" ref="I644" si="814">I600*1.1-I643</f>
        <v>0</v>
      </c>
      <c r="J644" s="1350">
        <f t="shared" ref="J644" si="815">J600*1.1-J643</f>
        <v>0</v>
      </c>
      <c r="K644" s="1350">
        <f t="shared" ref="K644" si="816">K600*1.1-K643</f>
        <v>0</v>
      </c>
      <c r="L644" s="1350">
        <f t="shared" ref="L644" si="817">L600*1.1-L643</f>
        <v>0</v>
      </c>
      <c r="M644" s="1350">
        <f t="shared" ref="M644" si="818">M600*1.1-M643</f>
        <v>0</v>
      </c>
      <c r="N644" s="1350">
        <f t="shared" ref="N644" si="819">N600*1.1-N643</f>
        <v>0</v>
      </c>
      <c r="O644" s="1350">
        <f t="shared" ref="O644" si="820">O600*1.1-O643</f>
        <v>0</v>
      </c>
      <c r="P644" s="1350">
        <f t="shared" ref="P644" si="821">P600*1.1-P643</f>
        <v>0</v>
      </c>
      <c r="Q644" s="1350">
        <f t="shared" ref="Q644" si="822">Q600*1.1-Q643</f>
        <v>0</v>
      </c>
      <c r="R644" s="1350">
        <f t="shared" ref="R644" si="823">R600*1.1-R643</f>
        <v>0</v>
      </c>
      <c r="S644" s="1350">
        <f t="shared" ref="S644" si="824">S600*1.1-S643</f>
        <v>0</v>
      </c>
      <c r="T644" s="1350">
        <f t="shared" ref="T644" si="825">T600*1.1-T643</f>
        <v>0</v>
      </c>
      <c r="U644" s="1350">
        <f t="shared" ref="U644" si="826">U600*1.1-U643</f>
        <v>0</v>
      </c>
      <c r="V644" s="1350">
        <f t="shared" ref="V644" si="827">V600*1.1-V643</f>
        <v>0</v>
      </c>
      <c r="W644" s="1350">
        <f t="shared" ref="W644" si="828">W600*1.1-W643</f>
        <v>0</v>
      </c>
      <c r="X644" s="1350">
        <f t="shared" ref="X644" si="829">X600*1.1-X643</f>
        <v>0</v>
      </c>
      <c r="Y644" s="1350">
        <f t="shared" ref="Y644" si="830">Y600*1.1-Y643</f>
        <v>0</v>
      </c>
      <c r="Z644" s="1350">
        <f t="shared" ref="Z644" si="831">Z600*1.1-Z643</f>
        <v>0</v>
      </c>
      <c r="AA644" s="1350">
        <f t="shared" ref="AA644" si="832">AA600*1.1-AA643</f>
        <v>0</v>
      </c>
      <c r="AB644" s="1350">
        <f t="shared" ref="AB644" si="833">AB600*1.1-AB643</f>
        <v>0</v>
      </c>
      <c r="AC644" s="1350">
        <f t="shared" ref="AC644" si="834">AC600*1.1-AC643</f>
        <v>0</v>
      </c>
      <c r="AD644" s="1350">
        <f t="shared" ref="AD644" si="835">AD600*1.1-AD643</f>
        <v>0</v>
      </c>
      <c r="AE644" s="1350">
        <f t="shared" ref="AE644" si="836">AE600*1.1-AE643</f>
        <v>0</v>
      </c>
      <c r="AF644" s="1350">
        <f t="shared" ref="AF644" si="837">AF600*1.1-AF643</f>
        <v>0</v>
      </c>
      <c r="AG644" s="1350">
        <f t="shared" ref="AG644" si="838">AG600*1.1-AG643</f>
        <v>0</v>
      </c>
      <c r="AH644" s="1350">
        <f t="shared" ref="AH644" si="839">AH600*1.1-AH643</f>
        <v>0</v>
      </c>
      <c r="AI644" s="537">
        <f t="shared" ref="AI644" si="840">AI600*1.1-AI643</f>
        <v>0</v>
      </c>
      <c r="AJ644" s="537">
        <f t="shared" ref="AJ644" si="841">AJ600*1.1-AJ643</f>
        <v>0</v>
      </c>
      <c r="AK644" s="538">
        <f t="shared" ref="AK644" si="842">AK600*1.1-AK643</f>
        <v>0</v>
      </c>
    </row>
    <row r="645" spans="1:37" ht="11.5" x14ac:dyDescent="0.25">
      <c r="A645" s="425" t="str">
        <f>B42</f>
        <v>＜その他・費目を入力＞</v>
      </c>
      <c r="B645" s="391"/>
      <c r="C645" s="448" t="s">
        <v>33</v>
      </c>
      <c r="D645" s="493"/>
      <c r="E645" s="493">
        <f t="shared" ref="E645:AH645" si="843">E42</f>
        <v>0</v>
      </c>
      <c r="F645" s="493">
        <f t="shared" si="843"/>
        <v>0</v>
      </c>
      <c r="G645" s="493">
        <f t="shared" si="843"/>
        <v>0</v>
      </c>
      <c r="H645" s="493">
        <f t="shared" si="843"/>
        <v>0</v>
      </c>
      <c r="I645" s="493">
        <f t="shared" si="843"/>
        <v>0</v>
      </c>
      <c r="J645" s="493">
        <f t="shared" si="843"/>
        <v>0</v>
      </c>
      <c r="K645" s="493">
        <f t="shared" si="843"/>
        <v>0</v>
      </c>
      <c r="L645" s="493">
        <f t="shared" si="843"/>
        <v>0</v>
      </c>
      <c r="M645" s="493">
        <f t="shared" si="843"/>
        <v>0</v>
      </c>
      <c r="N645" s="493">
        <f t="shared" si="843"/>
        <v>0</v>
      </c>
      <c r="O645" s="493">
        <f t="shared" si="843"/>
        <v>0</v>
      </c>
      <c r="P645" s="493">
        <f t="shared" si="843"/>
        <v>0</v>
      </c>
      <c r="Q645" s="493">
        <f t="shared" si="843"/>
        <v>0</v>
      </c>
      <c r="R645" s="493">
        <f t="shared" si="843"/>
        <v>0</v>
      </c>
      <c r="S645" s="493">
        <f t="shared" si="843"/>
        <v>0</v>
      </c>
      <c r="T645" s="493">
        <f t="shared" si="843"/>
        <v>0</v>
      </c>
      <c r="U645" s="493">
        <f t="shared" si="843"/>
        <v>0</v>
      </c>
      <c r="V645" s="493">
        <f t="shared" si="843"/>
        <v>0</v>
      </c>
      <c r="W645" s="493">
        <f t="shared" si="843"/>
        <v>0</v>
      </c>
      <c r="X645" s="493">
        <f t="shared" si="843"/>
        <v>0</v>
      </c>
      <c r="Y645" s="493">
        <f t="shared" si="843"/>
        <v>0</v>
      </c>
      <c r="Z645" s="493">
        <f t="shared" si="843"/>
        <v>0</v>
      </c>
      <c r="AA645" s="493">
        <f t="shared" si="843"/>
        <v>0</v>
      </c>
      <c r="AB645" s="493">
        <f t="shared" si="843"/>
        <v>0</v>
      </c>
      <c r="AC645" s="493">
        <f t="shared" si="843"/>
        <v>0</v>
      </c>
      <c r="AD645" s="493">
        <f t="shared" si="843"/>
        <v>0</v>
      </c>
      <c r="AE645" s="493">
        <f t="shared" si="843"/>
        <v>0</v>
      </c>
      <c r="AF645" s="493">
        <f t="shared" si="843"/>
        <v>0</v>
      </c>
      <c r="AG645" s="493">
        <f t="shared" si="843"/>
        <v>0</v>
      </c>
      <c r="AH645" s="493">
        <f t="shared" si="843"/>
        <v>0</v>
      </c>
      <c r="AI645" s="535">
        <f>SUM(D645:N645)</f>
        <v>0</v>
      </c>
      <c r="AJ645" s="535">
        <f>SUM(D645:X645)</f>
        <v>0</v>
      </c>
      <c r="AK645" s="497">
        <f>SUM(D645:AH645)</f>
        <v>0</v>
      </c>
    </row>
    <row r="646" spans="1:37" ht="11.5" x14ac:dyDescent="0.25">
      <c r="A646" s="487">
        <f>地域経済性分析・初期条件!$G$61</f>
        <v>0</v>
      </c>
      <c r="C646" s="449"/>
      <c r="D646" s="493"/>
      <c r="E646" s="463"/>
      <c r="F646" s="464"/>
      <c r="G646" s="463"/>
      <c r="H646" s="463"/>
      <c r="I646" s="463"/>
      <c r="J646" s="463"/>
      <c r="K646" s="463"/>
      <c r="L646" s="463"/>
      <c r="M646" s="463"/>
      <c r="N646" s="463"/>
      <c r="O646" s="463"/>
      <c r="P646" s="463"/>
      <c r="Q646" s="463"/>
      <c r="R646" s="463"/>
      <c r="S646" s="463"/>
      <c r="T646" s="463"/>
      <c r="U646" s="463"/>
      <c r="V646" s="463"/>
      <c r="W646" s="463"/>
      <c r="X646" s="463"/>
      <c r="Y646" s="463"/>
      <c r="Z646" s="463"/>
      <c r="AA646" s="463"/>
      <c r="AB646" s="463"/>
      <c r="AC646" s="463"/>
      <c r="AD646" s="463"/>
      <c r="AE646" s="463"/>
      <c r="AF646" s="463"/>
      <c r="AG646" s="463"/>
      <c r="AH646" s="463"/>
      <c r="AI646" s="535"/>
      <c r="AJ646" s="535"/>
      <c r="AK646" s="497"/>
    </row>
    <row r="647" spans="1:37" ht="11.5" x14ac:dyDescent="0.25">
      <c r="A647" s="533" t="str">
        <f>A646&amp;B647</f>
        <v>0売上（税別）</v>
      </c>
      <c r="B647" s="425" t="s">
        <v>1166</v>
      </c>
      <c r="C647" s="448" t="s">
        <v>33</v>
      </c>
      <c r="D647" s="493">
        <f>D645*地域経済性分析・初期条件!$F$61</f>
        <v>0</v>
      </c>
      <c r="E647" s="493">
        <f>E645*地域経済性分析・初期条件!$F$61</f>
        <v>0</v>
      </c>
      <c r="F647" s="493">
        <f>F645*地域経済性分析・初期条件!$F$61</f>
        <v>0</v>
      </c>
      <c r="G647" s="493">
        <f>G645*地域経済性分析・初期条件!$F$61</f>
        <v>0</v>
      </c>
      <c r="H647" s="493">
        <f>H645*地域経済性分析・初期条件!$F$61</f>
        <v>0</v>
      </c>
      <c r="I647" s="493">
        <f>I645*地域経済性分析・初期条件!$F$61</f>
        <v>0</v>
      </c>
      <c r="J647" s="493">
        <f>J645*地域経済性分析・初期条件!$F$61</f>
        <v>0</v>
      </c>
      <c r="K647" s="493">
        <f>K645*地域経済性分析・初期条件!$F$61</f>
        <v>0</v>
      </c>
      <c r="L647" s="493">
        <f>L645*地域経済性分析・初期条件!$F$61</f>
        <v>0</v>
      </c>
      <c r="M647" s="493">
        <f>M645*地域経済性分析・初期条件!$F$61</f>
        <v>0</v>
      </c>
      <c r="N647" s="493">
        <f>N645*地域経済性分析・初期条件!$F$61</f>
        <v>0</v>
      </c>
      <c r="O647" s="493">
        <f>O645*地域経済性分析・初期条件!$F$61</f>
        <v>0</v>
      </c>
      <c r="P647" s="493">
        <f>P645*地域経済性分析・初期条件!$F$61</f>
        <v>0</v>
      </c>
      <c r="Q647" s="493">
        <f>Q645*地域経済性分析・初期条件!$F$61</f>
        <v>0</v>
      </c>
      <c r="R647" s="493">
        <f>R645*地域経済性分析・初期条件!$F$61</f>
        <v>0</v>
      </c>
      <c r="S647" s="493">
        <f>S645*地域経済性分析・初期条件!$F$61</f>
        <v>0</v>
      </c>
      <c r="T647" s="493">
        <f>T645*地域経済性分析・初期条件!$F$61</f>
        <v>0</v>
      </c>
      <c r="U647" s="493">
        <f>U645*地域経済性分析・初期条件!$F$61</f>
        <v>0</v>
      </c>
      <c r="V647" s="493">
        <f>V645*地域経済性分析・初期条件!$F$61</f>
        <v>0</v>
      </c>
      <c r="W647" s="493">
        <f>W645*地域経済性分析・初期条件!$F$61</f>
        <v>0</v>
      </c>
      <c r="X647" s="493">
        <f>X645*地域経済性分析・初期条件!$F$61</f>
        <v>0</v>
      </c>
      <c r="Y647" s="493">
        <f>Y645*地域経済性分析・初期条件!$F$61</f>
        <v>0</v>
      </c>
      <c r="Z647" s="493">
        <f>Z645*地域経済性分析・初期条件!$F$61</f>
        <v>0</v>
      </c>
      <c r="AA647" s="493">
        <f>AA645*地域経済性分析・初期条件!$F$61</f>
        <v>0</v>
      </c>
      <c r="AB647" s="493">
        <f>AB645*地域経済性分析・初期条件!$F$61</f>
        <v>0</v>
      </c>
      <c r="AC647" s="493">
        <f>AC645*地域経済性分析・初期条件!$F$61</f>
        <v>0</v>
      </c>
      <c r="AD647" s="493">
        <f>AD645*地域経済性分析・初期条件!$F$61</f>
        <v>0</v>
      </c>
      <c r="AE647" s="493">
        <f>AE645*地域経済性分析・初期条件!$F$61</f>
        <v>0</v>
      </c>
      <c r="AF647" s="493">
        <f>AF645*地域経済性分析・初期条件!$F$61</f>
        <v>0</v>
      </c>
      <c r="AG647" s="493">
        <f>AG645*地域経済性分析・初期条件!$F$61</f>
        <v>0</v>
      </c>
      <c r="AH647" s="493">
        <f>AH645*地域経済性分析・初期条件!$F$61</f>
        <v>0</v>
      </c>
      <c r="AI647" s="535">
        <f t="shared" ref="AI647:AI655" si="844">SUM(D647:N647)</f>
        <v>0</v>
      </c>
      <c r="AJ647" s="535">
        <f t="shared" ref="AJ647:AJ655" si="845">SUM(D647:X647)</f>
        <v>0</v>
      </c>
      <c r="AK647" s="497">
        <f t="shared" ref="AK647:AK655" si="846">SUM(D647:AH647)</f>
        <v>0</v>
      </c>
    </row>
    <row r="648" spans="1:37" ht="11.5" x14ac:dyDescent="0.25">
      <c r="A648" s="533" t="str">
        <f>A646&amp;B648</f>
        <v>0消費税（都道府県）</v>
      </c>
      <c r="B648" s="425" t="s">
        <v>270</v>
      </c>
      <c r="C648" s="448" t="s">
        <v>33</v>
      </c>
      <c r="D648" s="493">
        <f>D647*波及効果シート!$D$72</f>
        <v>0</v>
      </c>
      <c r="E648" s="493">
        <f>E647*波及効果シート!$D$72</f>
        <v>0</v>
      </c>
      <c r="F648" s="493">
        <f>F647*波及効果シート!$D$72</f>
        <v>0</v>
      </c>
      <c r="G648" s="493">
        <f>G647*波及効果シート!$D$72</f>
        <v>0</v>
      </c>
      <c r="H648" s="493">
        <f>H647*波及効果シート!$D$72</f>
        <v>0</v>
      </c>
      <c r="I648" s="493">
        <f>I647*波及効果シート!$D$72</f>
        <v>0</v>
      </c>
      <c r="J648" s="493">
        <f>J647*波及効果シート!$D$72</f>
        <v>0</v>
      </c>
      <c r="K648" s="493">
        <f>K647*波及効果シート!$D$72</f>
        <v>0</v>
      </c>
      <c r="L648" s="493">
        <f>L647*波及効果シート!$D$72</f>
        <v>0</v>
      </c>
      <c r="M648" s="493">
        <f>M647*波及効果シート!$D$72</f>
        <v>0</v>
      </c>
      <c r="N648" s="493">
        <f>N647*波及効果シート!$D$72</f>
        <v>0</v>
      </c>
      <c r="O648" s="493">
        <f>O647*波及効果シート!$D$72</f>
        <v>0</v>
      </c>
      <c r="P648" s="493">
        <f>P647*波及効果シート!$D$72</f>
        <v>0</v>
      </c>
      <c r="Q648" s="493">
        <f>Q647*波及効果シート!$D$72</f>
        <v>0</v>
      </c>
      <c r="R648" s="493">
        <f>R647*波及効果シート!$D$72</f>
        <v>0</v>
      </c>
      <c r="S648" s="493">
        <f>S647*波及効果シート!$D$72</f>
        <v>0</v>
      </c>
      <c r="T648" s="493">
        <f>T647*波及効果シート!$D$72</f>
        <v>0</v>
      </c>
      <c r="U648" s="493">
        <f>U647*波及効果シート!$D$72</f>
        <v>0</v>
      </c>
      <c r="V648" s="493">
        <f>V647*波及効果シート!$D$72</f>
        <v>0</v>
      </c>
      <c r="W648" s="493">
        <f>W647*波及効果シート!$D$72</f>
        <v>0</v>
      </c>
      <c r="X648" s="493">
        <f>X647*波及効果シート!$D$72</f>
        <v>0</v>
      </c>
      <c r="Y648" s="493">
        <f>Y647*波及効果シート!$D$72</f>
        <v>0</v>
      </c>
      <c r="Z648" s="493">
        <f>Z647*波及効果シート!$D$72</f>
        <v>0</v>
      </c>
      <c r="AA648" s="493">
        <f>AA647*波及効果シート!$D$72</f>
        <v>0</v>
      </c>
      <c r="AB648" s="493">
        <f>AB647*波及効果シート!$D$72</f>
        <v>0</v>
      </c>
      <c r="AC648" s="493">
        <f>AC647*波及効果シート!$D$72</f>
        <v>0</v>
      </c>
      <c r="AD648" s="493">
        <f>AD647*波及効果シート!$D$72</f>
        <v>0</v>
      </c>
      <c r="AE648" s="493">
        <f>AE647*波及効果シート!$D$72</f>
        <v>0</v>
      </c>
      <c r="AF648" s="493">
        <f>AF647*波及効果シート!$D$72</f>
        <v>0</v>
      </c>
      <c r="AG648" s="493">
        <f>AG647*波及効果シート!$D$72</f>
        <v>0</v>
      </c>
      <c r="AH648" s="493">
        <f>AH647*波及効果シート!$D$72</f>
        <v>0</v>
      </c>
      <c r="AI648" s="535">
        <f t="shared" si="844"/>
        <v>0</v>
      </c>
      <c r="AJ648" s="535">
        <f t="shared" si="845"/>
        <v>0</v>
      </c>
      <c r="AK648" s="497">
        <f t="shared" si="846"/>
        <v>0</v>
      </c>
    </row>
    <row r="649" spans="1:37" ht="11.5" x14ac:dyDescent="0.25">
      <c r="A649" s="533" t="str">
        <f>A646&amp;B649</f>
        <v>0消費税（市町村）</v>
      </c>
      <c r="B649" s="425" t="s">
        <v>1156</v>
      </c>
      <c r="C649" s="449" t="s">
        <v>33</v>
      </c>
      <c r="D649" s="493">
        <f>D647*波及効果シート!$D$74</f>
        <v>0</v>
      </c>
      <c r="E649" s="493">
        <f>E647*波及効果シート!$D$74</f>
        <v>0</v>
      </c>
      <c r="F649" s="493">
        <f>F647*波及効果シート!$D$74</f>
        <v>0</v>
      </c>
      <c r="G649" s="493">
        <f>G647*波及効果シート!$D$74</f>
        <v>0</v>
      </c>
      <c r="H649" s="493">
        <f>H647*波及効果シート!$D$74</f>
        <v>0</v>
      </c>
      <c r="I649" s="493">
        <f>I647*波及効果シート!$D$74</f>
        <v>0</v>
      </c>
      <c r="J649" s="493">
        <f>J647*波及効果シート!$D$74</f>
        <v>0</v>
      </c>
      <c r="K649" s="493">
        <f>K647*波及効果シート!$D$74</f>
        <v>0</v>
      </c>
      <c r="L649" s="493">
        <f>L647*波及効果シート!$D$74</f>
        <v>0</v>
      </c>
      <c r="M649" s="493">
        <f>M647*波及効果シート!$D$74</f>
        <v>0</v>
      </c>
      <c r="N649" s="493">
        <f>N647*波及効果シート!$D$74</f>
        <v>0</v>
      </c>
      <c r="O649" s="493">
        <f>O647*波及効果シート!$D$74</f>
        <v>0</v>
      </c>
      <c r="P649" s="493">
        <f>P647*波及効果シート!$D$74</f>
        <v>0</v>
      </c>
      <c r="Q649" s="493">
        <f>Q647*波及効果シート!$D$74</f>
        <v>0</v>
      </c>
      <c r="R649" s="493">
        <f>R647*波及効果シート!$D$74</f>
        <v>0</v>
      </c>
      <c r="S649" s="493">
        <f>S647*波及効果シート!$D$74</f>
        <v>0</v>
      </c>
      <c r="T649" s="493">
        <f>T647*波及効果シート!$D$74</f>
        <v>0</v>
      </c>
      <c r="U649" s="493">
        <f>U647*波及効果シート!$D$74</f>
        <v>0</v>
      </c>
      <c r="V649" s="493">
        <f>V647*波及効果シート!$D$74</f>
        <v>0</v>
      </c>
      <c r="W649" s="493">
        <f>W647*波及効果シート!$D$74</f>
        <v>0</v>
      </c>
      <c r="X649" s="493">
        <f>X647*波及効果シート!$D$74</f>
        <v>0</v>
      </c>
      <c r="Y649" s="493">
        <f>Y647*波及効果シート!$D$74</f>
        <v>0</v>
      </c>
      <c r="Z649" s="493">
        <f>Z647*波及効果シート!$D$74</f>
        <v>0</v>
      </c>
      <c r="AA649" s="493">
        <f>AA647*波及効果シート!$D$74</f>
        <v>0</v>
      </c>
      <c r="AB649" s="493">
        <f>AB647*波及効果シート!$D$74</f>
        <v>0</v>
      </c>
      <c r="AC649" s="493">
        <f>AC647*波及効果シート!$D$74</f>
        <v>0</v>
      </c>
      <c r="AD649" s="493">
        <f>AD647*波及効果シート!$D$74</f>
        <v>0</v>
      </c>
      <c r="AE649" s="493">
        <f>AE647*波及効果シート!$D$74</f>
        <v>0</v>
      </c>
      <c r="AF649" s="493">
        <f>AF647*波及効果シート!$D$74</f>
        <v>0</v>
      </c>
      <c r="AG649" s="493">
        <f>AG647*波及効果シート!$D$74</f>
        <v>0</v>
      </c>
      <c r="AH649" s="493">
        <f>AH647*波及効果シート!$D$74</f>
        <v>0</v>
      </c>
      <c r="AI649" s="535">
        <f t="shared" si="844"/>
        <v>0</v>
      </c>
      <c r="AJ649" s="535">
        <f t="shared" si="845"/>
        <v>0</v>
      </c>
      <c r="AK649" s="497">
        <f t="shared" si="846"/>
        <v>0</v>
      </c>
    </row>
    <row r="650" spans="1:37" ht="11.5" x14ac:dyDescent="0.25">
      <c r="A650" s="533" t="str">
        <f>A646&amp;B650</f>
        <v>0所得税（国税）</v>
      </c>
      <c r="B650" s="425" t="s">
        <v>577</v>
      </c>
      <c r="C650" s="449" t="s">
        <v>33</v>
      </c>
      <c r="D650" s="493">
        <f>D647*地域経済性分析・初期条件!$P$61</f>
        <v>0</v>
      </c>
      <c r="E650" s="493">
        <f>E647*地域経済性分析・初期条件!$P$61</f>
        <v>0</v>
      </c>
      <c r="F650" s="493">
        <f>F647*地域経済性分析・初期条件!$P$61</f>
        <v>0</v>
      </c>
      <c r="G650" s="493">
        <f>G647*地域経済性分析・初期条件!$P$61</f>
        <v>0</v>
      </c>
      <c r="H650" s="493">
        <f>H647*地域経済性分析・初期条件!$P$61</f>
        <v>0</v>
      </c>
      <c r="I650" s="493">
        <f>I647*地域経済性分析・初期条件!$P$61</f>
        <v>0</v>
      </c>
      <c r="J650" s="493">
        <f>J647*地域経済性分析・初期条件!$P$61</f>
        <v>0</v>
      </c>
      <c r="K650" s="493">
        <f>K647*地域経済性分析・初期条件!$P$61</f>
        <v>0</v>
      </c>
      <c r="L650" s="493">
        <f>L647*地域経済性分析・初期条件!$P$61</f>
        <v>0</v>
      </c>
      <c r="M650" s="493">
        <f>M647*地域経済性分析・初期条件!$P$61</f>
        <v>0</v>
      </c>
      <c r="N650" s="493">
        <f>N647*地域経済性分析・初期条件!$P$61</f>
        <v>0</v>
      </c>
      <c r="O650" s="493">
        <f>O647*地域経済性分析・初期条件!$P$61</f>
        <v>0</v>
      </c>
      <c r="P650" s="493">
        <f>P647*地域経済性分析・初期条件!$P$61</f>
        <v>0</v>
      </c>
      <c r="Q650" s="493">
        <f>Q647*地域経済性分析・初期条件!$P$61</f>
        <v>0</v>
      </c>
      <c r="R650" s="493">
        <f>R647*地域経済性分析・初期条件!$P$61</f>
        <v>0</v>
      </c>
      <c r="S650" s="493">
        <f>S647*地域経済性分析・初期条件!$P$61</f>
        <v>0</v>
      </c>
      <c r="T650" s="493">
        <f>T647*地域経済性分析・初期条件!$P$61</f>
        <v>0</v>
      </c>
      <c r="U650" s="493">
        <f>U647*地域経済性分析・初期条件!$P$61</f>
        <v>0</v>
      </c>
      <c r="V650" s="493">
        <f>V647*地域経済性分析・初期条件!$P$61</f>
        <v>0</v>
      </c>
      <c r="W650" s="493">
        <f>W647*地域経済性分析・初期条件!$P$61</f>
        <v>0</v>
      </c>
      <c r="X650" s="493">
        <f>X647*地域経済性分析・初期条件!$P$61</f>
        <v>0</v>
      </c>
      <c r="Y650" s="493">
        <f>Y647*地域経済性分析・初期条件!$P$61</f>
        <v>0</v>
      </c>
      <c r="Z650" s="493">
        <f>Z647*地域経済性分析・初期条件!$P$61</f>
        <v>0</v>
      </c>
      <c r="AA650" s="493">
        <f>AA647*地域経済性分析・初期条件!$P$61</f>
        <v>0</v>
      </c>
      <c r="AB650" s="493">
        <f>AB647*地域経済性分析・初期条件!$P$61</f>
        <v>0</v>
      </c>
      <c r="AC650" s="493">
        <f>AC647*地域経済性分析・初期条件!$P$61</f>
        <v>0</v>
      </c>
      <c r="AD650" s="493">
        <f>AD647*地域経済性分析・初期条件!$P$61</f>
        <v>0</v>
      </c>
      <c r="AE650" s="493">
        <f>AE647*地域経済性分析・初期条件!$P$61</f>
        <v>0</v>
      </c>
      <c r="AF650" s="493">
        <f>AF647*地域経済性分析・初期条件!$P$61</f>
        <v>0</v>
      </c>
      <c r="AG650" s="493">
        <f>AG647*地域経済性分析・初期条件!$P$61</f>
        <v>0</v>
      </c>
      <c r="AH650" s="493">
        <f>AH647*地域経済性分析・初期条件!$P$61</f>
        <v>0</v>
      </c>
      <c r="AI650" s="535">
        <f t="shared" si="844"/>
        <v>0</v>
      </c>
      <c r="AJ650" s="535">
        <f t="shared" si="845"/>
        <v>0</v>
      </c>
      <c r="AK650" s="497">
        <f t="shared" si="846"/>
        <v>0</v>
      </c>
    </row>
    <row r="651" spans="1:37" ht="11.5" x14ac:dyDescent="0.25">
      <c r="A651" s="533" t="str">
        <f>A646&amp;B651</f>
        <v>0法人税（国税）</v>
      </c>
      <c r="B651" s="425" t="s">
        <v>576</v>
      </c>
      <c r="C651" s="449" t="s">
        <v>33</v>
      </c>
      <c r="D651" s="493">
        <f>D647*地域経済性分析・初期条件!$Q$61</f>
        <v>0</v>
      </c>
      <c r="E651" s="493">
        <f>E647*地域経済性分析・初期条件!$Q$61</f>
        <v>0</v>
      </c>
      <c r="F651" s="493">
        <f>F647*地域経済性分析・初期条件!$Q$61</f>
        <v>0</v>
      </c>
      <c r="G651" s="493">
        <f>G647*地域経済性分析・初期条件!$Q$61</f>
        <v>0</v>
      </c>
      <c r="H651" s="493">
        <f>H647*地域経済性分析・初期条件!$Q$61</f>
        <v>0</v>
      </c>
      <c r="I651" s="493">
        <f>I647*地域経済性分析・初期条件!$Q$61</f>
        <v>0</v>
      </c>
      <c r="J651" s="493">
        <f>J647*地域経済性分析・初期条件!$Q$61</f>
        <v>0</v>
      </c>
      <c r="K651" s="493">
        <f>K647*地域経済性分析・初期条件!$Q$61</f>
        <v>0</v>
      </c>
      <c r="L651" s="493">
        <f>L647*地域経済性分析・初期条件!$Q$61</f>
        <v>0</v>
      </c>
      <c r="M651" s="493">
        <f>M647*地域経済性分析・初期条件!$Q$61</f>
        <v>0</v>
      </c>
      <c r="N651" s="493">
        <f>N647*地域経済性分析・初期条件!$Q$61</f>
        <v>0</v>
      </c>
      <c r="O651" s="493">
        <f>O647*地域経済性分析・初期条件!$Q$61</f>
        <v>0</v>
      </c>
      <c r="P651" s="493">
        <f>P647*地域経済性分析・初期条件!$Q$61</f>
        <v>0</v>
      </c>
      <c r="Q651" s="493">
        <f>Q647*地域経済性分析・初期条件!$Q$61</f>
        <v>0</v>
      </c>
      <c r="R651" s="493">
        <f>R647*地域経済性分析・初期条件!$Q$61</f>
        <v>0</v>
      </c>
      <c r="S651" s="493">
        <f>S647*地域経済性分析・初期条件!$Q$61</f>
        <v>0</v>
      </c>
      <c r="T651" s="493">
        <f>T647*地域経済性分析・初期条件!$Q$61</f>
        <v>0</v>
      </c>
      <c r="U651" s="493">
        <f>U647*地域経済性分析・初期条件!$Q$61</f>
        <v>0</v>
      </c>
      <c r="V651" s="493">
        <f>V647*地域経済性分析・初期条件!$Q$61</f>
        <v>0</v>
      </c>
      <c r="W651" s="493">
        <f>W647*地域経済性分析・初期条件!$Q$61</f>
        <v>0</v>
      </c>
      <c r="X651" s="493">
        <f>X647*地域経済性分析・初期条件!$Q$61</f>
        <v>0</v>
      </c>
      <c r="Y651" s="493">
        <f>Y647*地域経済性分析・初期条件!$Q$61</f>
        <v>0</v>
      </c>
      <c r="Z651" s="493">
        <f>Z647*地域経済性分析・初期条件!$Q$61</f>
        <v>0</v>
      </c>
      <c r="AA651" s="493">
        <f>AA647*地域経済性分析・初期条件!$Q$61</f>
        <v>0</v>
      </c>
      <c r="AB651" s="493">
        <f>AB647*地域経済性分析・初期条件!$Q$61</f>
        <v>0</v>
      </c>
      <c r="AC651" s="493">
        <f>AC647*地域経済性分析・初期条件!$Q$61</f>
        <v>0</v>
      </c>
      <c r="AD651" s="493">
        <f>AD647*地域経済性分析・初期条件!$Q$61</f>
        <v>0</v>
      </c>
      <c r="AE651" s="493">
        <f>AE647*地域経済性分析・初期条件!$Q$61</f>
        <v>0</v>
      </c>
      <c r="AF651" s="493">
        <f>AF647*地域経済性分析・初期条件!$Q$61</f>
        <v>0</v>
      </c>
      <c r="AG651" s="493">
        <f>AG647*地域経済性分析・初期条件!$Q$61</f>
        <v>0</v>
      </c>
      <c r="AH651" s="493">
        <f>AH647*地域経済性分析・初期条件!$Q$61</f>
        <v>0</v>
      </c>
      <c r="AI651" s="535">
        <f t="shared" si="844"/>
        <v>0</v>
      </c>
      <c r="AJ651" s="535">
        <f t="shared" si="845"/>
        <v>0</v>
      </c>
      <c r="AK651" s="497">
        <f t="shared" si="846"/>
        <v>0</v>
      </c>
    </row>
    <row r="652" spans="1:37" ht="11.5" x14ac:dyDescent="0.25">
      <c r="A652" s="533" t="str">
        <f>A646&amp;B652</f>
        <v>0従業員の可処分所得（一次）</v>
      </c>
      <c r="B652" s="425" t="s">
        <v>556</v>
      </c>
      <c r="C652" s="448" t="s">
        <v>33</v>
      </c>
      <c r="D652" s="493">
        <f>D647*地域経済性分析・初期条件!$H$61</f>
        <v>0</v>
      </c>
      <c r="E652" s="493">
        <f>E647*地域経済性分析・初期条件!$H$61</f>
        <v>0</v>
      </c>
      <c r="F652" s="493">
        <f>F647*地域経済性分析・初期条件!$H$61</f>
        <v>0</v>
      </c>
      <c r="G652" s="493">
        <f>G647*地域経済性分析・初期条件!$H$61</f>
        <v>0</v>
      </c>
      <c r="H652" s="493">
        <f>H647*地域経済性分析・初期条件!$H$61</f>
        <v>0</v>
      </c>
      <c r="I652" s="493">
        <f>I647*地域経済性分析・初期条件!$H$61</f>
        <v>0</v>
      </c>
      <c r="J652" s="493">
        <f>J647*地域経済性分析・初期条件!$H$61</f>
        <v>0</v>
      </c>
      <c r="K652" s="493">
        <f>K647*地域経済性分析・初期条件!$H$61</f>
        <v>0</v>
      </c>
      <c r="L652" s="493">
        <f>L647*地域経済性分析・初期条件!$H$61</f>
        <v>0</v>
      </c>
      <c r="M652" s="493">
        <f>M647*地域経済性分析・初期条件!$H$61</f>
        <v>0</v>
      </c>
      <c r="N652" s="493">
        <f>N647*地域経済性分析・初期条件!$H$61</f>
        <v>0</v>
      </c>
      <c r="O652" s="493">
        <f>O647*地域経済性分析・初期条件!$H$61</f>
        <v>0</v>
      </c>
      <c r="P652" s="493">
        <f>P647*地域経済性分析・初期条件!$H$61</f>
        <v>0</v>
      </c>
      <c r="Q652" s="493">
        <f>Q647*地域経済性分析・初期条件!$H$61</f>
        <v>0</v>
      </c>
      <c r="R652" s="493">
        <f>R647*地域経済性分析・初期条件!$H$61</f>
        <v>0</v>
      </c>
      <c r="S652" s="493">
        <f>S647*地域経済性分析・初期条件!$H$61</f>
        <v>0</v>
      </c>
      <c r="T652" s="493">
        <f>T647*地域経済性分析・初期条件!$H$61</f>
        <v>0</v>
      </c>
      <c r="U652" s="493">
        <f>U647*地域経済性分析・初期条件!$H$61</f>
        <v>0</v>
      </c>
      <c r="V652" s="493">
        <f>V647*地域経済性分析・初期条件!$H$61</f>
        <v>0</v>
      </c>
      <c r="W652" s="493">
        <f>W647*地域経済性分析・初期条件!$H$61</f>
        <v>0</v>
      </c>
      <c r="X652" s="493">
        <f>X647*地域経済性分析・初期条件!$H$61</f>
        <v>0</v>
      </c>
      <c r="Y652" s="493">
        <f>Y647*地域経済性分析・初期条件!$H$61</f>
        <v>0</v>
      </c>
      <c r="Z652" s="493">
        <f>Z647*地域経済性分析・初期条件!$H$61</f>
        <v>0</v>
      </c>
      <c r="AA652" s="493">
        <f>AA647*地域経済性分析・初期条件!$H$61</f>
        <v>0</v>
      </c>
      <c r="AB652" s="493">
        <f>AB647*地域経済性分析・初期条件!$H$61</f>
        <v>0</v>
      </c>
      <c r="AC652" s="493">
        <f>AC647*地域経済性分析・初期条件!$H$61</f>
        <v>0</v>
      </c>
      <c r="AD652" s="493">
        <f>AD647*地域経済性分析・初期条件!$H$61</f>
        <v>0</v>
      </c>
      <c r="AE652" s="493">
        <f>AE647*地域経済性分析・初期条件!$H$61</f>
        <v>0</v>
      </c>
      <c r="AF652" s="493">
        <f>AF647*地域経済性分析・初期条件!$H$61</f>
        <v>0</v>
      </c>
      <c r="AG652" s="493">
        <f>AG647*地域経済性分析・初期条件!$H$61</f>
        <v>0</v>
      </c>
      <c r="AH652" s="493">
        <f>AH647*地域経済性分析・初期条件!$H$61</f>
        <v>0</v>
      </c>
      <c r="AI652" s="535">
        <f t="shared" si="844"/>
        <v>0</v>
      </c>
      <c r="AJ652" s="535">
        <f t="shared" si="845"/>
        <v>0</v>
      </c>
      <c r="AK652" s="497">
        <f t="shared" si="846"/>
        <v>0</v>
      </c>
    </row>
    <row r="653" spans="1:37" ht="11.5" x14ac:dyDescent="0.25">
      <c r="A653" s="533" t="str">
        <f>A646&amp;B653</f>
        <v>0企業の税引後利益（一次）</v>
      </c>
      <c r="B653" s="425" t="s">
        <v>557</v>
      </c>
      <c r="C653" s="448" t="s">
        <v>33</v>
      </c>
      <c r="D653" s="493">
        <f>D647*地域経済性分析・初期条件!$I$61</f>
        <v>0</v>
      </c>
      <c r="E653" s="493">
        <f>E647*地域経済性分析・初期条件!$I$61</f>
        <v>0</v>
      </c>
      <c r="F653" s="493">
        <f>F647*地域経済性分析・初期条件!$I$61</f>
        <v>0</v>
      </c>
      <c r="G653" s="493">
        <f>G647*地域経済性分析・初期条件!$I$61</f>
        <v>0</v>
      </c>
      <c r="H653" s="493">
        <f>H647*地域経済性分析・初期条件!$I$61</f>
        <v>0</v>
      </c>
      <c r="I653" s="493">
        <f>I647*地域経済性分析・初期条件!$I$61</f>
        <v>0</v>
      </c>
      <c r="J653" s="493">
        <f>J647*地域経済性分析・初期条件!$I$61</f>
        <v>0</v>
      </c>
      <c r="K653" s="493">
        <f>K647*地域経済性分析・初期条件!$I$61</f>
        <v>0</v>
      </c>
      <c r="L653" s="493">
        <f>L647*地域経済性分析・初期条件!$I$61</f>
        <v>0</v>
      </c>
      <c r="M653" s="493">
        <f>M647*地域経済性分析・初期条件!$I$61</f>
        <v>0</v>
      </c>
      <c r="N653" s="493">
        <f>N647*地域経済性分析・初期条件!$I$61</f>
        <v>0</v>
      </c>
      <c r="O653" s="493">
        <f>O647*地域経済性分析・初期条件!$I$61</f>
        <v>0</v>
      </c>
      <c r="P653" s="493">
        <f>P647*地域経済性分析・初期条件!$I$61</f>
        <v>0</v>
      </c>
      <c r="Q653" s="493">
        <f>Q647*地域経済性分析・初期条件!$I$61</f>
        <v>0</v>
      </c>
      <c r="R653" s="493">
        <f>R647*地域経済性分析・初期条件!$I$61</f>
        <v>0</v>
      </c>
      <c r="S653" s="493">
        <f>S647*地域経済性分析・初期条件!$I$61</f>
        <v>0</v>
      </c>
      <c r="T653" s="493">
        <f>T647*地域経済性分析・初期条件!$I$61</f>
        <v>0</v>
      </c>
      <c r="U653" s="493">
        <f>U647*地域経済性分析・初期条件!$I$61</f>
        <v>0</v>
      </c>
      <c r="V653" s="493">
        <f>V647*地域経済性分析・初期条件!$I$61</f>
        <v>0</v>
      </c>
      <c r="W653" s="493">
        <f>W647*地域経済性分析・初期条件!$I$61</f>
        <v>0</v>
      </c>
      <c r="X653" s="493">
        <f>X647*地域経済性分析・初期条件!$I$61</f>
        <v>0</v>
      </c>
      <c r="Y653" s="493">
        <f>Y647*地域経済性分析・初期条件!$I$61</f>
        <v>0</v>
      </c>
      <c r="Z653" s="493">
        <f>Z647*地域経済性分析・初期条件!$I$61</f>
        <v>0</v>
      </c>
      <c r="AA653" s="493">
        <f>AA647*地域経済性分析・初期条件!$I$61</f>
        <v>0</v>
      </c>
      <c r="AB653" s="493">
        <f>AB647*地域経済性分析・初期条件!$I$61</f>
        <v>0</v>
      </c>
      <c r="AC653" s="493">
        <f>AC647*地域経済性分析・初期条件!$I$61</f>
        <v>0</v>
      </c>
      <c r="AD653" s="493">
        <f>AD647*地域経済性分析・初期条件!$I$61</f>
        <v>0</v>
      </c>
      <c r="AE653" s="493">
        <f>AE647*地域経済性分析・初期条件!$I$61</f>
        <v>0</v>
      </c>
      <c r="AF653" s="493">
        <f>AF647*地域経済性分析・初期条件!$I$61</f>
        <v>0</v>
      </c>
      <c r="AG653" s="493">
        <f>AG647*地域経済性分析・初期条件!$I$61</f>
        <v>0</v>
      </c>
      <c r="AH653" s="493">
        <f>AH647*地域経済性分析・初期条件!$I$61</f>
        <v>0</v>
      </c>
      <c r="AI653" s="535">
        <f t="shared" si="844"/>
        <v>0</v>
      </c>
      <c r="AJ653" s="535">
        <f t="shared" si="845"/>
        <v>0</v>
      </c>
      <c r="AK653" s="497">
        <f t="shared" si="846"/>
        <v>0</v>
      </c>
    </row>
    <row r="654" spans="1:37" ht="11.5" x14ac:dyDescent="0.25">
      <c r="A654" s="533" t="str">
        <f>A646&amp;B654</f>
        <v>0都道府県税収（一次）</v>
      </c>
      <c r="B654" s="425" t="s">
        <v>558</v>
      </c>
      <c r="C654" s="448" t="s">
        <v>33</v>
      </c>
      <c r="D654" s="493">
        <f>D647*地域経済性分析・初期条件!$J$61</f>
        <v>0</v>
      </c>
      <c r="E654" s="493">
        <f>E647*地域経済性分析・初期条件!$J$61</f>
        <v>0</v>
      </c>
      <c r="F654" s="493">
        <f>F647*地域経済性分析・初期条件!$J$61</f>
        <v>0</v>
      </c>
      <c r="G654" s="493">
        <f>G647*地域経済性分析・初期条件!$J$61</f>
        <v>0</v>
      </c>
      <c r="H654" s="493">
        <f>H647*地域経済性分析・初期条件!$J$61</f>
        <v>0</v>
      </c>
      <c r="I654" s="493">
        <f>I647*地域経済性分析・初期条件!$J$61</f>
        <v>0</v>
      </c>
      <c r="J654" s="493">
        <f>J647*地域経済性分析・初期条件!$J$61</f>
        <v>0</v>
      </c>
      <c r="K654" s="493">
        <f>K647*地域経済性分析・初期条件!$J$61</f>
        <v>0</v>
      </c>
      <c r="L654" s="493">
        <f>L647*地域経済性分析・初期条件!$J$61</f>
        <v>0</v>
      </c>
      <c r="M654" s="493">
        <f>M647*地域経済性分析・初期条件!$J$61</f>
        <v>0</v>
      </c>
      <c r="N654" s="493">
        <f>N647*地域経済性分析・初期条件!$J$61</f>
        <v>0</v>
      </c>
      <c r="O654" s="493">
        <f>O647*地域経済性分析・初期条件!$J$61</f>
        <v>0</v>
      </c>
      <c r="P654" s="493">
        <f>P647*地域経済性分析・初期条件!$J$61</f>
        <v>0</v>
      </c>
      <c r="Q654" s="493">
        <f>Q647*地域経済性分析・初期条件!$J$61</f>
        <v>0</v>
      </c>
      <c r="R654" s="493">
        <f>R647*地域経済性分析・初期条件!$J$61</f>
        <v>0</v>
      </c>
      <c r="S654" s="493">
        <f>S647*地域経済性分析・初期条件!$J$61</f>
        <v>0</v>
      </c>
      <c r="T654" s="493">
        <f>T647*地域経済性分析・初期条件!$J$61</f>
        <v>0</v>
      </c>
      <c r="U654" s="493">
        <f>U647*地域経済性分析・初期条件!$J$61</f>
        <v>0</v>
      </c>
      <c r="V654" s="493">
        <f>V647*地域経済性分析・初期条件!$J$61</f>
        <v>0</v>
      </c>
      <c r="W654" s="493">
        <f>W647*地域経済性分析・初期条件!$J$61</f>
        <v>0</v>
      </c>
      <c r="X654" s="493">
        <f>X647*地域経済性分析・初期条件!$J$61</f>
        <v>0</v>
      </c>
      <c r="Y654" s="493">
        <f>Y647*地域経済性分析・初期条件!$J$61</f>
        <v>0</v>
      </c>
      <c r="Z654" s="493">
        <f>Z647*地域経済性分析・初期条件!$J$61</f>
        <v>0</v>
      </c>
      <c r="AA654" s="493">
        <f>AA647*地域経済性分析・初期条件!$J$61</f>
        <v>0</v>
      </c>
      <c r="AB654" s="493">
        <f>AB647*地域経済性分析・初期条件!$J$61</f>
        <v>0</v>
      </c>
      <c r="AC654" s="493">
        <f>AC647*地域経済性分析・初期条件!$J$61</f>
        <v>0</v>
      </c>
      <c r="AD654" s="493">
        <f>AD647*地域経済性分析・初期条件!$J$61</f>
        <v>0</v>
      </c>
      <c r="AE654" s="493">
        <f>AE647*地域経済性分析・初期条件!$J$61</f>
        <v>0</v>
      </c>
      <c r="AF654" s="493">
        <f>AF647*地域経済性分析・初期条件!$J$61</f>
        <v>0</v>
      </c>
      <c r="AG654" s="493">
        <f>AG647*地域経済性分析・初期条件!$J$61</f>
        <v>0</v>
      </c>
      <c r="AH654" s="493">
        <f>AH647*地域経済性分析・初期条件!$J$61</f>
        <v>0</v>
      </c>
      <c r="AI654" s="535">
        <f t="shared" si="844"/>
        <v>0</v>
      </c>
      <c r="AJ654" s="535">
        <f t="shared" si="845"/>
        <v>0</v>
      </c>
      <c r="AK654" s="497">
        <f t="shared" si="846"/>
        <v>0</v>
      </c>
    </row>
    <row r="655" spans="1:37" ht="11.5" x14ac:dyDescent="0.25">
      <c r="A655" s="533" t="str">
        <f>A646&amp;B655</f>
        <v>0市町村税収（一次）</v>
      </c>
      <c r="B655" s="425" t="s">
        <v>559</v>
      </c>
      <c r="C655" s="449" t="s">
        <v>33</v>
      </c>
      <c r="D655" s="493">
        <f>D647*地域経済性分析・初期条件!$K$61</f>
        <v>0</v>
      </c>
      <c r="E655" s="493">
        <f>E647*地域経済性分析・初期条件!$K$61</f>
        <v>0</v>
      </c>
      <c r="F655" s="493">
        <f>F647*地域経済性分析・初期条件!$K$61</f>
        <v>0</v>
      </c>
      <c r="G655" s="493">
        <f>G647*地域経済性分析・初期条件!$K$61</f>
        <v>0</v>
      </c>
      <c r="H655" s="493">
        <f>H647*地域経済性分析・初期条件!$K$61</f>
        <v>0</v>
      </c>
      <c r="I655" s="493">
        <f>I647*地域経済性分析・初期条件!$K$61</f>
        <v>0</v>
      </c>
      <c r="J655" s="493">
        <f>J647*地域経済性分析・初期条件!$K$61</f>
        <v>0</v>
      </c>
      <c r="K655" s="493">
        <f>K647*地域経済性分析・初期条件!$K$61</f>
        <v>0</v>
      </c>
      <c r="L655" s="493">
        <f>L647*地域経済性分析・初期条件!$K$61</f>
        <v>0</v>
      </c>
      <c r="M655" s="493">
        <f>M647*地域経済性分析・初期条件!$K$61</f>
        <v>0</v>
      </c>
      <c r="N655" s="493">
        <f>N647*地域経済性分析・初期条件!$K$61</f>
        <v>0</v>
      </c>
      <c r="O655" s="493">
        <f>O647*地域経済性分析・初期条件!$K$61</f>
        <v>0</v>
      </c>
      <c r="P655" s="493">
        <f>P647*地域経済性分析・初期条件!$K$61</f>
        <v>0</v>
      </c>
      <c r="Q655" s="493">
        <f>Q647*地域経済性分析・初期条件!$K$61</f>
        <v>0</v>
      </c>
      <c r="R655" s="493">
        <f>R647*地域経済性分析・初期条件!$K$61</f>
        <v>0</v>
      </c>
      <c r="S655" s="493">
        <f>S647*地域経済性分析・初期条件!$K$61</f>
        <v>0</v>
      </c>
      <c r="T655" s="493">
        <f>T647*地域経済性分析・初期条件!$K$61</f>
        <v>0</v>
      </c>
      <c r="U655" s="493">
        <f>U647*地域経済性分析・初期条件!$K$61</f>
        <v>0</v>
      </c>
      <c r="V655" s="493">
        <f>V647*地域経済性分析・初期条件!$K$61</f>
        <v>0</v>
      </c>
      <c r="W655" s="493">
        <f>W647*地域経済性分析・初期条件!$K$61</f>
        <v>0</v>
      </c>
      <c r="X655" s="493">
        <f>X647*地域経済性分析・初期条件!$K$61</f>
        <v>0</v>
      </c>
      <c r="Y655" s="493">
        <f>Y647*地域経済性分析・初期条件!$K$61</f>
        <v>0</v>
      </c>
      <c r="Z655" s="493">
        <f>Z647*地域経済性分析・初期条件!$K$61</f>
        <v>0</v>
      </c>
      <c r="AA655" s="493">
        <f>AA647*地域経済性分析・初期条件!$K$61</f>
        <v>0</v>
      </c>
      <c r="AB655" s="493">
        <f>AB647*地域経済性分析・初期条件!$K$61</f>
        <v>0</v>
      </c>
      <c r="AC655" s="493">
        <f>AC647*地域経済性分析・初期条件!$K$61</f>
        <v>0</v>
      </c>
      <c r="AD655" s="493">
        <f>AD647*地域経済性分析・初期条件!$K$61</f>
        <v>0</v>
      </c>
      <c r="AE655" s="493">
        <f>AE647*地域経済性分析・初期条件!$K$61</f>
        <v>0</v>
      </c>
      <c r="AF655" s="493">
        <f>AF647*地域経済性分析・初期条件!$K$61</f>
        <v>0</v>
      </c>
      <c r="AG655" s="493">
        <f>AG647*地域経済性分析・初期条件!$K$61</f>
        <v>0</v>
      </c>
      <c r="AH655" s="493">
        <f>AH647*地域経済性分析・初期条件!$K$61</f>
        <v>0</v>
      </c>
      <c r="AI655" s="535">
        <f t="shared" si="844"/>
        <v>0</v>
      </c>
      <c r="AJ655" s="535">
        <f t="shared" si="845"/>
        <v>0</v>
      </c>
      <c r="AK655" s="497">
        <f t="shared" si="846"/>
        <v>0</v>
      </c>
    </row>
    <row r="656" spans="1:37" ht="11.5" x14ac:dyDescent="0.25">
      <c r="A656" s="533" t="str">
        <f>A646&amp;B656</f>
        <v>0従業員の可処分所得（二次以降）</v>
      </c>
      <c r="B656" s="425" t="s">
        <v>561</v>
      </c>
      <c r="C656" s="449" t="s">
        <v>33</v>
      </c>
      <c r="D656" s="493">
        <f>D647*地域経済性分析・初期条件!$L$61</f>
        <v>0</v>
      </c>
      <c r="E656" s="493">
        <f>E647*地域経済性分析・初期条件!$L$61</f>
        <v>0</v>
      </c>
      <c r="F656" s="493">
        <f>F647*地域経済性分析・初期条件!$L$61</f>
        <v>0</v>
      </c>
      <c r="G656" s="493">
        <f>G647*地域経済性分析・初期条件!$L$61</f>
        <v>0</v>
      </c>
      <c r="H656" s="493">
        <f>H647*地域経済性分析・初期条件!$L$61</f>
        <v>0</v>
      </c>
      <c r="I656" s="493">
        <f>I647*地域経済性分析・初期条件!$L$61</f>
        <v>0</v>
      </c>
      <c r="J656" s="493">
        <f>J647*地域経済性分析・初期条件!$L$61</f>
        <v>0</v>
      </c>
      <c r="K656" s="493">
        <f>K647*地域経済性分析・初期条件!$L$61</f>
        <v>0</v>
      </c>
      <c r="L656" s="493">
        <f>L647*地域経済性分析・初期条件!$L$61</f>
        <v>0</v>
      </c>
      <c r="M656" s="493">
        <f>M647*地域経済性分析・初期条件!$L$61</f>
        <v>0</v>
      </c>
      <c r="N656" s="493">
        <f>N647*地域経済性分析・初期条件!$L$61</f>
        <v>0</v>
      </c>
      <c r="O656" s="493">
        <f>O647*地域経済性分析・初期条件!$L$61</f>
        <v>0</v>
      </c>
      <c r="P656" s="493">
        <f>P647*地域経済性分析・初期条件!$L$61</f>
        <v>0</v>
      </c>
      <c r="Q656" s="493">
        <f>Q647*地域経済性分析・初期条件!$L$61</f>
        <v>0</v>
      </c>
      <c r="R656" s="493">
        <f>R647*地域経済性分析・初期条件!$L$61</f>
        <v>0</v>
      </c>
      <c r="S656" s="493">
        <f>S647*地域経済性分析・初期条件!$L$61</f>
        <v>0</v>
      </c>
      <c r="T656" s="493">
        <f>T647*地域経済性分析・初期条件!$L$61</f>
        <v>0</v>
      </c>
      <c r="U656" s="493">
        <f>U647*地域経済性分析・初期条件!$L$61</f>
        <v>0</v>
      </c>
      <c r="V656" s="493">
        <f>V647*地域経済性分析・初期条件!$L$61</f>
        <v>0</v>
      </c>
      <c r="W656" s="493">
        <f>W647*地域経済性分析・初期条件!$L$61</f>
        <v>0</v>
      </c>
      <c r="X656" s="493">
        <f>X647*地域経済性分析・初期条件!$L$61</f>
        <v>0</v>
      </c>
      <c r="Y656" s="493">
        <f>Y647*地域経済性分析・初期条件!$L$61</f>
        <v>0</v>
      </c>
      <c r="Z656" s="493">
        <f>Z647*地域経済性分析・初期条件!$L$61</f>
        <v>0</v>
      </c>
      <c r="AA656" s="493">
        <f>AA647*地域経済性分析・初期条件!$L$61</f>
        <v>0</v>
      </c>
      <c r="AB656" s="493">
        <f>AB647*地域経済性分析・初期条件!$L$61</f>
        <v>0</v>
      </c>
      <c r="AC656" s="493">
        <f>AC647*地域経済性分析・初期条件!$L$61</f>
        <v>0</v>
      </c>
      <c r="AD656" s="493">
        <f>AD647*地域経済性分析・初期条件!$L$61</f>
        <v>0</v>
      </c>
      <c r="AE656" s="493">
        <f>AE647*地域経済性分析・初期条件!$L$61</f>
        <v>0</v>
      </c>
      <c r="AF656" s="493">
        <f>AF647*地域経済性分析・初期条件!$L$61</f>
        <v>0</v>
      </c>
      <c r="AG656" s="493">
        <f>AG647*地域経済性分析・初期条件!$L$61</f>
        <v>0</v>
      </c>
      <c r="AH656" s="493">
        <f>AH647*地域経済性分析・初期条件!$L$61</f>
        <v>0</v>
      </c>
      <c r="AI656" s="535">
        <f>SUM(D656:N656)</f>
        <v>0</v>
      </c>
      <c r="AJ656" s="535">
        <f>SUM(D656:X656)</f>
        <v>0</v>
      </c>
      <c r="AK656" s="497">
        <f>SUM(D656:AH656)</f>
        <v>0</v>
      </c>
    </row>
    <row r="657" spans="1:37" ht="11.5" x14ac:dyDescent="0.25">
      <c r="A657" s="533" t="str">
        <f>A646&amp;B657</f>
        <v>0企業の税引後利益（二次以降）</v>
      </c>
      <c r="B657" s="425" t="s">
        <v>562</v>
      </c>
      <c r="C657" s="449" t="s">
        <v>33</v>
      </c>
      <c r="D657" s="493">
        <f>D647*地域経済性分析・初期条件!$M$61</f>
        <v>0</v>
      </c>
      <c r="E657" s="493">
        <f>E647*地域経済性分析・初期条件!$M$61</f>
        <v>0</v>
      </c>
      <c r="F657" s="493">
        <f>F647*地域経済性分析・初期条件!$M$61</f>
        <v>0</v>
      </c>
      <c r="G657" s="493">
        <f>G647*地域経済性分析・初期条件!$M$61</f>
        <v>0</v>
      </c>
      <c r="H657" s="493">
        <f>H647*地域経済性分析・初期条件!$M$61</f>
        <v>0</v>
      </c>
      <c r="I657" s="493">
        <f>I647*地域経済性分析・初期条件!$M$61</f>
        <v>0</v>
      </c>
      <c r="J657" s="493">
        <f>J647*地域経済性分析・初期条件!$M$61</f>
        <v>0</v>
      </c>
      <c r="K657" s="493">
        <f>K647*地域経済性分析・初期条件!$M$61</f>
        <v>0</v>
      </c>
      <c r="L657" s="493">
        <f>L647*地域経済性分析・初期条件!$M$61</f>
        <v>0</v>
      </c>
      <c r="M657" s="493">
        <f>M647*地域経済性分析・初期条件!$M$61</f>
        <v>0</v>
      </c>
      <c r="N657" s="493">
        <f>N647*地域経済性分析・初期条件!$M$61</f>
        <v>0</v>
      </c>
      <c r="O657" s="493">
        <f>O647*地域経済性分析・初期条件!$M$61</f>
        <v>0</v>
      </c>
      <c r="P657" s="493">
        <f>P647*地域経済性分析・初期条件!$M$61</f>
        <v>0</v>
      </c>
      <c r="Q657" s="493">
        <f>Q647*地域経済性分析・初期条件!$M$61</f>
        <v>0</v>
      </c>
      <c r="R657" s="493">
        <f>R647*地域経済性分析・初期条件!$M$61</f>
        <v>0</v>
      </c>
      <c r="S657" s="493">
        <f>S647*地域経済性分析・初期条件!$M$61</f>
        <v>0</v>
      </c>
      <c r="T657" s="493">
        <f>T647*地域経済性分析・初期条件!$M$61</f>
        <v>0</v>
      </c>
      <c r="U657" s="493">
        <f>U647*地域経済性分析・初期条件!$M$61</f>
        <v>0</v>
      </c>
      <c r="V657" s="493">
        <f>V647*地域経済性分析・初期条件!$M$61</f>
        <v>0</v>
      </c>
      <c r="W657" s="493">
        <f>W647*地域経済性分析・初期条件!$M$61</f>
        <v>0</v>
      </c>
      <c r="X657" s="493">
        <f>X647*地域経済性分析・初期条件!$M$61</f>
        <v>0</v>
      </c>
      <c r="Y657" s="493">
        <f>Y647*地域経済性分析・初期条件!$M$61</f>
        <v>0</v>
      </c>
      <c r="Z657" s="493">
        <f>Z647*地域経済性分析・初期条件!$M$61</f>
        <v>0</v>
      </c>
      <c r="AA657" s="493">
        <f>AA647*地域経済性分析・初期条件!$M$61</f>
        <v>0</v>
      </c>
      <c r="AB657" s="493">
        <f>AB647*地域経済性分析・初期条件!$M$61</f>
        <v>0</v>
      </c>
      <c r="AC657" s="493">
        <f>AC647*地域経済性分析・初期条件!$M$61</f>
        <v>0</v>
      </c>
      <c r="AD657" s="493">
        <f>AD647*地域経済性分析・初期条件!$M$61</f>
        <v>0</v>
      </c>
      <c r="AE657" s="493">
        <f>AE647*地域経済性分析・初期条件!$M$61</f>
        <v>0</v>
      </c>
      <c r="AF657" s="493">
        <f>AF647*地域経済性分析・初期条件!$M$61</f>
        <v>0</v>
      </c>
      <c r="AG657" s="493">
        <f>AG647*地域経済性分析・初期条件!$M$61</f>
        <v>0</v>
      </c>
      <c r="AH657" s="493">
        <f>AH647*地域経済性分析・初期条件!$M$61</f>
        <v>0</v>
      </c>
      <c r="AI657" s="535">
        <f>SUM(D657:N657)</f>
        <v>0</v>
      </c>
      <c r="AJ657" s="535">
        <f>SUM(D657:X657)</f>
        <v>0</v>
      </c>
      <c r="AK657" s="497">
        <f>SUM(D657:AH657)</f>
        <v>0</v>
      </c>
    </row>
    <row r="658" spans="1:37" ht="11.5" x14ac:dyDescent="0.25">
      <c r="A658" s="533" t="str">
        <f>A646&amp;B658</f>
        <v>0都道府県税収（二次以降）</v>
      </c>
      <c r="B658" s="425" t="s">
        <v>563</v>
      </c>
      <c r="C658" s="449" t="s">
        <v>33</v>
      </c>
      <c r="D658" s="493">
        <f>D647*地域経済性分析・初期条件!$N$61</f>
        <v>0</v>
      </c>
      <c r="E658" s="493">
        <f>E647*地域経済性分析・初期条件!$N$61</f>
        <v>0</v>
      </c>
      <c r="F658" s="493">
        <f>F647*地域経済性分析・初期条件!$N$61</f>
        <v>0</v>
      </c>
      <c r="G658" s="493">
        <f>G647*地域経済性分析・初期条件!$N$61</f>
        <v>0</v>
      </c>
      <c r="H658" s="493">
        <f>H647*地域経済性分析・初期条件!$N$61</f>
        <v>0</v>
      </c>
      <c r="I658" s="493">
        <f>I647*地域経済性分析・初期条件!$N$61</f>
        <v>0</v>
      </c>
      <c r="J658" s="493">
        <f>J647*地域経済性分析・初期条件!$N$61</f>
        <v>0</v>
      </c>
      <c r="K658" s="493">
        <f>K647*地域経済性分析・初期条件!$N$61</f>
        <v>0</v>
      </c>
      <c r="L658" s="493">
        <f>L647*地域経済性分析・初期条件!$N$61</f>
        <v>0</v>
      </c>
      <c r="M658" s="493">
        <f>M647*地域経済性分析・初期条件!$N$61</f>
        <v>0</v>
      </c>
      <c r="N658" s="493">
        <f>N647*地域経済性分析・初期条件!$N$61</f>
        <v>0</v>
      </c>
      <c r="O658" s="493">
        <f>O647*地域経済性分析・初期条件!$N$61</f>
        <v>0</v>
      </c>
      <c r="P658" s="493">
        <f>P647*地域経済性分析・初期条件!$N$61</f>
        <v>0</v>
      </c>
      <c r="Q658" s="493">
        <f>Q647*地域経済性分析・初期条件!$N$61</f>
        <v>0</v>
      </c>
      <c r="R658" s="493">
        <f>R647*地域経済性分析・初期条件!$N$61</f>
        <v>0</v>
      </c>
      <c r="S658" s="493">
        <f>S647*地域経済性分析・初期条件!$N$61</f>
        <v>0</v>
      </c>
      <c r="T658" s="493">
        <f>T647*地域経済性分析・初期条件!$N$61</f>
        <v>0</v>
      </c>
      <c r="U658" s="493">
        <f>U647*地域経済性分析・初期条件!$N$61</f>
        <v>0</v>
      </c>
      <c r="V658" s="493">
        <f>V647*地域経済性分析・初期条件!$N$61</f>
        <v>0</v>
      </c>
      <c r="W658" s="493">
        <f>W647*地域経済性分析・初期条件!$N$61</f>
        <v>0</v>
      </c>
      <c r="X658" s="493">
        <f>X647*地域経済性分析・初期条件!$N$61</f>
        <v>0</v>
      </c>
      <c r="Y658" s="493">
        <f>Y647*地域経済性分析・初期条件!$N$61</f>
        <v>0</v>
      </c>
      <c r="Z658" s="493">
        <f>Z647*地域経済性分析・初期条件!$N$61</f>
        <v>0</v>
      </c>
      <c r="AA658" s="493">
        <f>AA647*地域経済性分析・初期条件!$N$61</f>
        <v>0</v>
      </c>
      <c r="AB658" s="493">
        <f>AB647*地域経済性分析・初期条件!$N$61</f>
        <v>0</v>
      </c>
      <c r="AC658" s="493">
        <f>AC647*地域経済性分析・初期条件!$N$61</f>
        <v>0</v>
      </c>
      <c r="AD658" s="493">
        <f>AD647*地域経済性分析・初期条件!$N$61</f>
        <v>0</v>
      </c>
      <c r="AE658" s="493">
        <f>AE647*地域経済性分析・初期条件!$N$61</f>
        <v>0</v>
      </c>
      <c r="AF658" s="493">
        <f>AF647*地域経済性分析・初期条件!$N$61</f>
        <v>0</v>
      </c>
      <c r="AG658" s="493">
        <f>AG647*地域経済性分析・初期条件!$N$61</f>
        <v>0</v>
      </c>
      <c r="AH658" s="493">
        <f>AH647*地域経済性分析・初期条件!$N$61</f>
        <v>0</v>
      </c>
      <c r="AI658" s="535">
        <f>SUM(D658:N658)</f>
        <v>0</v>
      </c>
      <c r="AJ658" s="535">
        <f>SUM(D658:X658)</f>
        <v>0</v>
      </c>
      <c r="AK658" s="497">
        <f>SUM(D658:AH658)</f>
        <v>0</v>
      </c>
    </row>
    <row r="659" spans="1:37" ht="11.5" x14ac:dyDescent="0.25">
      <c r="A659" s="533" t="str">
        <f>A646&amp;B659</f>
        <v>0市町村税収（二次以降）</v>
      </c>
      <c r="B659" s="425" t="s">
        <v>564</v>
      </c>
      <c r="C659" s="449" t="s">
        <v>33</v>
      </c>
      <c r="D659" s="493">
        <f>D647*地域経済性分析・初期条件!$O$61</f>
        <v>0</v>
      </c>
      <c r="E659" s="493">
        <f>E647*地域経済性分析・初期条件!$O$61</f>
        <v>0</v>
      </c>
      <c r="F659" s="493">
        <f>F647*地域経済性分析・初期条件!$O$61</f>
        <v>0</v>
      </c>
      <c r="G659" s="493">
        <f>G647*地域経済性分析・初期条件!$O$61</f>
        <v>0</v>
      </c>
      <c r="H659" s="493">
        <f>H647*地域経済性分析・初期条件!$O$61</f>
        <v>0</v>
      </c>
      <c r="I659" s="493">
        <f>I647*地域経済性分析・初期条件!$O$61</f>
        <v>0</v>
      </c>
      <c r="J659" s="493">
        <f>J647*地域経済性分析・初期条件!$O$61</f>
        <v>0</v>
      </c>
      <c r="K659" s="493">
        <f>K647*地域経済性分析・初期条件!$O$61</f>
        <v>0</v>
      </c>
      <c r="L659" s="493">
        <f>L647*地域経済性分析・初期条件!$O$61</f>
        <v>0</v>
      </c>
      <c r="M659" s="493">
        <f>M647*地域経済性分析・初期条件!$O$61</f>
        <v>0</v>
      </c>
      <c r="N659" s="493">
        <f>N647*地域経済性分析・初期条件!$O$61</f>
        <v>0</v>
      </c>
      <c r="O659" s="493">
        <f>O647*地域経済性分析・初期条件!$O$61</f>
        <v>0</v>
      </c>
      <c r="P659" s="493">
        <f>P647*地域経済性分析・初期条件!$O$61</f>
        <v>0</v>
      </c>
      <c r="Q659" s="493">
        <f>Q647*地域経済性分析・初期条件!$O$61</f>
        <v>0</v>
      </c>
      <c r="R659" s="493">
        <f>R647*地域経済性分析・初期条件!$O$61</f>
        <v>0</v>
      </c>
      <c r="S659" s="493">
        <f>S647*地域経済性分析・初期条件!$O$61</f>
        <v>0</v>
      </c>
      <c r="T659" s="493">
        <f>T647*地域経済性分析・初期条件!$O$61</f>
        <v>0</v>
      </c>
      <c r="U659" s="493">
        <f>U647*地域経済性分析・初期条件!$O$61</f>
        <v>0</v>
      </c>
      <c r="V659" s="493">
        <f>V647*地域経済性分析・初期条件!$O$61</f>
        <v>0</v>
      </c>
      <c r="W659" s="493">
        <f>W647*地域経済性分析・初期条件!$O$61</f>
        <v>0</v>
      </c>
      <c r="X659" s="493">
        <f>X647*地域経済性分析・初期条件!$O$61</f>
        <v>0</v>
      </c>
      <c r="Y659" s="493">
        <f>Y647*地域経済性分析・初期条件!$O$61</f>
        <v>0</v>
      </c>
      <c r="Z659" s="493">
        <f>Z647*地域経済性分析・初期条件!$O$61</f>
        <v>0</v>
      </c>
      <c r="AA659" s="493">
        <f>AA647*地域経済性分析・初期条件!$O$61</f>
        <v>0</v>
      </c>
      <c r="AB659" s="493">
        <f>AB647*地域経済性分析・初期条件!$O$61</f>
        <v>0</v>
      </c>
      <c r="AC659" s="493">
        <f>AC647*地域経済性分析・初期条件!$O$61</f>
        <v>0</v>
      </c>
      <c r="AD659" s="493">
        <f>AD647*地域経済性分析・初期条件!$O$61</f>
        <v>0</v>
      </c>
      <c r="AE659" s="493">
        <f>AE647*地域経済性分析・初期条件!$O$61</f>
        <v>0</v>
      </c>
      <c r="AF659" s="493">
        <f>AF647*地域経済性分析・初期条件!$O$61</f>
        <v>0</v>
      </c>
      <c r="AG659" s="493">
        <f>AG647*地域経済性分析・初期条件!$O$61</f>
        <v>0</v>
      </c>
      <c r="AH659" s="493">
        <f>AH647*地域経済性分析・初期条件!$O$61</f>
        <v>0</v>
      </c>
      <c r="AI659" s="535">
        <f>SUM(D659:N659)</f>
        <v>0</v>
      </c>
      <c r="AJ659" s="535">
        <f>SUM(D659:X659)</f>
        <v>0</v>
      </c>
      <c r="AK659" s="497">
        <f>SUM(D659:AH659)</f>
        <v>0</v>
      </c>
    </row>
    <row r="660" spans="1:37" ht="11.5" x14ac:dyDescent="0.25">
      <c r="A660" s="488">
        <f>地域経済性分析・初期条件!$G$62</f>
        <v>0</v>
      </c>
      <c r="C660" s="449"/>
      <c r="D660" s="493"/>
      <c r="E660" s="493"/>
      <c r="F660" s="463"/>
      <c r="G660" s="463"/>
      <c r="H660" s="463"/>
      <c r="I660" s="463"/>
      <c r="J660" s="463"/>
      <c r="K660" s="463"/>
      <c r="L660" s="463"/>
      <c r="M660" s="463"/>
      <c r="N660" s="463"/>
      <c r="O660" s="463"/>
      <c r="P660" s="463"/>
      <c r="Q660" s="463"/>
      <c r="R660" s="463"/>
      <c r="S660" s="463"/>
      <c r="T660" s="463"/>
      <c r="U660" s="463"/>
      <c r="V660" s="463"/>
      <c r="W660" s="463"/>
      <c r="X660" s="463"/>
      <c r="Y660" s="463"/>
      <c r="Z660" s="463"/>
      <c r="AA660" s="463"/>
      <c r="AB660" s="463"/>
      <c r="AC660" s="463"/>
      <c r="AD660" s="463"/>
      <c r="AE660" s="463"/>
      <c r="AF660" s="463"/>
      <c r="AG660" s="463"/>
      <c r="AH660" s="463"/>
      <c r="AI660" s="535"/>
      <c r="AJ660" s="535"/>
      <c r="AK660" s="497"/>
    </row>
    <row r="661" spans="1:37" ht="11.5" x14ac:dyDescent="0.25">
      <c r="A661" s="533" t="str">
        <f>A660&amp;B661</f>
        <v>0売上（税別）</v>
      </c>
      <c r="B661" s="425" t="s">
        <v>1166</v>
      </c>
      <c r="C661" s="448" t="s">
        <v>33</v>
      </c>
      <c r="D661" s="493">
        <f>D645*地域経済性分析・初期条件!$F$62</f>
        <v>0</v>
      </c>
      <c r="E661" s="493">
        <f>E645*地域経済性分析・初期条件!$F$62</f>
        <v>0</v>
      </c>
      <c r="F661" s="493">
        <f>F645*地域経済性分析・初期条件!$F$62</f>
        <v>0</v>
      </c>
      <c r="G661" s="493">
        <f>G645*地域経済性分析・初期条件!$F$62</f>
        <v>0</v>
      </c>
      <c r="H661" s="493">
        <f>H645*地域経済性分析・初期条件!$F$62</f>
        <v>0</v>
      </c>
      <c r="I661" s="493">
        <f>I645*地域経済性分析・初期条件!$F$62</f>
        <v>0</v>
      </c>
      <c r="J661" s="493">
        <f>J645*地域経済性分析・初期条件!$F$62</f>
        <v>0</v>
      </c>
      <c r="K661" s="493">
        <f>K645*地域経済性分析・初期条件!$F$62</f>
        <v>0</v>
      </c>
      <c r="L661" s="493">
        <f>L645*地域経済性分析・初期条件!$F$62</f>
        <v>0</v>
      </c>
      <c r="M661" s="493">
        <f>M645*地域経済性分析・初期条件!$F$62</f>
        <v>0</v>
      </c>
      <c r="N661" s="493">
        <f>N645*地域経済性分析・初期条件!$F$62</f>
        <v>0</v>
      </c>
      <c r="O661" s="493">
        <f>O645*地域経済性分析・初期条件!$F$62</f>
        <v>0</v>
      </c>
      <c r="P661" s="493">
        <f>P645*地域経済性分析・初期条件!$F$62</f>
        <v>0</v>
      </c>
      <c r="Q661" s="493">
        <f>Q645*地域経済性分析・初期条件!$F$62</f>
        <v>0</v>
      </c>
      <c r="R661" s="493">
        <f>R645*地域経済性分析・初期条件!$F$62</f>
        <v>0</v>
      </c>
      <c r="S661" s="493">
        <f>S645*地域経済性分析・初期条件!$F$62</f>
        <v>0</v>
      </c>
      <c r="T661" s="493">
        <f>T645*地域経済性分析・初期条件!$F$62</f>
        <v>0</v>
      </c>
      <c r="U661" s="493">
        <f>U645*地域経済性分析・初期条件!$F$62</f>
        <v>0</v>
      </c>
      <c r="V661" s="493">
        <f>V645*地域経済性分析・初期条件!$F$62</f>
        <v>0</v>
      </c>
      <c r="W661" s="493">
        <f>W645*地域経済性分析・初期条件!$F$62</f>
        <v>0</v>
      </c>
      <c r="X661" s="493">
        <f>X645*地域経済性分析・初期条件!$F$62</f>
        <v>0</v>
      </c>
      <c r="Y661" s="493">
        <f>Y645*地域経済性分析・初期条件!$F$62</f>
        <v>0</v>
      </c>
      <c r="Z661" s="493">
        <f>Z645*地域経済性分析・初期条件!$F$62</f>
        <v>0</v>
      </c>
      <c r="AA661" s="493">
        <f>AA645*地域経済性分析・初期条件!$F$62</f>
        <v>0</v>
      </c>
      <c r="AB661" s="493">
        <f>AB645*地域経済性分析・初期条件!$F$62</f>
        <v>0</v>
      </c>
      <c r="AC661" s="493">
        <f>AC645*地域経済性分析・初期条件!$F$62</f>
        <v>0</v>
      </c>
      <c r="AD661" s="493">
        <f>AD645*地域経済性分析・初期条件!$F$62</f>
        <v>0</v>
      </c>
      <c r="AE661" s="493">
        <f>AE645*地域経済性分析・初期条件!$F$62</f>
        <v>0</v>
      </c>
      <c r="AF661" s="493">
        <f>AF645*地域経済性分析・初期条件!$F$62</f>
        <v>0</v>
      </c>
      <c r="AG661" s="493">
        <f>AG645*地域経済性分析・初期条件!$F$62</f>
        <v>0</v>
      </c>
      <c r="AH661" s="493">
        <f>AH645*地域経済性分析・初期条件!$F$62</f>
        <v>0</v>
      </c>
      <c r="AI661" s="535">
        <f t="shared" ref="AI661" si="847">SUM(D661:N661)</f>
        <v>0</v>
      </c>
      <c r="AJ661" s="535">
        <f>SUM(D661:X661)</f>
        <v>0</v>
      </c>
      <c r="AK661" s="497">
        <f>SUM(D661:AH661)</f>
        <v>0</v>
      </c>
    </row>
    <row r="662" spans="1:37" ht="11.5" x14ac:dyDescent="0.25">
      <c r="A662" s="533" t="str">
        <f>A660&amp;B662</f>
        <v>0消費税（都道府県）</v>
      </c>
      <c r="B662" s="425" t="s">
        <v>270</v>
      </c>
      <c r="C662" s="448" t="s">
        <v>33</v>
      </c>
      <c r="D662" s="493">
        <f>D661*波及効果シート!$D$72</f>
        <v>0</v>
      </c>
      <c r="E662" s="493">
        <f>E661*波及効果シート!$D$72</f>
        <v>0</v>
      </c>
      <c r="F662" s="493">
        <f>F661*波及効果シート!$D$72</f>
        <v>0</v>
      </c>
      <c r="G662" s="493">
        <f>G661*波及効果シート!$D$72</f>
        <v>0</v>
      </c>
      <c r="H662" s="493">
        <f>H661*波及効果シート!$D$72</f>
        <v>0</v>
      </c>
      <c r="I662" s="493">
        <f>I661*波及効果シート!$D$72</f>
        <v>0</v>
      </c>
      <c r="J662" s="493">
        <f>J661*波及効果シート!$D$72</f>
        <v>0</v>
      </c>
      <c r="K662" s="493">
        <f>K661*波及効果シート!$D$72</f>
        <v>0</v>
      </c>
      <c r="L662" s="493">
        <f>L661*波及効果シート!$D$72</f>
        <v>0</v>
      </c>
      <c r="M662" s="493">
        <f>M661*波及効果シート!$D$72</f>
        <v>0</v>
      </c>
      <c r="N662" s="493">
        <f>N661*波及効果シート!$D$72</f>
        <v>0</v>
      </c>
      <c r="O662" s="493">
        <f>O661*波及効果シート!$D$72</f>
        <v>0</v>
      </c>
      <c r="P662" s="493">
        <f>P661*波及効果シート!$D$72</f>
        <v>0</v>
      </c>
      <c r="Q662" s="493">
        <f>Q661*波及効果シート!$D$72</f>
        <v>0</v>
      </c>
      <c r="R662" s="493">
        <f>R661*波及効果シート!$D$72</f>
        <v>0</v>
      </c>
      <c r="S662" s="493">
        <f>S661*波及効果シート!$D$72</f>
        <v>0</v>
      </c>
      <c r="T662" s="493">
        <f>T661*波及効果シート!$D$72</f>
        <v>0</v>
      </c>
      <c r="U662" s="493">
        <f>U661*波及効果シート!$D$72</f>
        <v>0</v>
      </c>
      <c r="V662" s="493">
        <f>V661*波及効果シート!$D$72</f>
        <v>0</v>
      </c>
      <c r="W662" s="493">
        <f>W661*波及効果シート!$D$72</f>
        <v>0</v>
      </c>
      <c r="X662" s="493">
        <f>X661*波及効果シート!$D$72</f>
        <v>0</v>
      </c>
      <c r="Y662" s="493">
        <f>Y661*波及効果シート!$D$72</f>
        <v>0</v>
      </c>
      <c r="Z662" s="493">
        <f>Z661*波及効果シート!$D$72</f>
        <v>0</v>
      </c>
      <c r="AA662" s="493">
        <f>AA661*波及効果シート!$D$72</f>
        <v>0</v>
      </c>
      <c r="AB662" s="493">
        <f>AB661*波及効果シート!$D$72</f>
        <v>0</v>
      </c>
      <c r="AC662" s="493">
        <f>AC661*波及効果シート!$D$72</f>
        <v>0</v>
      </c>
      <c r="AD662" s="493">
        <f>AD661*波及効果シート!$D$72</f>
        <v>0</v>
      </c>
      <c r="AE662" s="493">
        <f>AE661*波及効果シート!$D$72</f>
        <v>0</v>
      </c>
      <c r="AF662" s="493">
        <f>AF661*波及効果シート!$D$72</f>
        <v>0</v>
      </c>
      <c r="AG662" s="493">
        <f>AG661*波及効果シート!$D$72</f>
        <v>0</v>
      </c>
      <c r="AH662" s="493">
        <f>AH661*波及効果シート!$D$72</f>
        <v>0</v>
      </c>
      <c r="AI662" s="535">
        <f t="shared" ref="AI662:AI663" si="848">SUM(D662:N662)</f>
        <v>0</v>
      </c>
      <c r="AJ662" s="535">
        <f t="shared" ref="AJ662:AJ663" si="849">SUM(D662:X662)</f>
        <v>0</v>
      </c>
      <c r="AK662" s="497">
        <f t="shared" ref="AK662:AK663" si="850">SUM(D662:AH662)</f>
        <v>0</v>
      </c>
    </row>
    <row r="663" spans="1:37" ht="11.5" x14ac:dyDescent="0.25">
      <c r="A663" s="533" t="str">
        <f>A660&amp;B663</f>
        <v>0消費税（市町村）</v>
      </c>
      <c r="B663" s="425" t="s">
        <v>1156</v>
      </c>
      <c r="C663" s="449" t="s">
        <v>33</v>
      </c>
      <c r="D663" s="493">
        <f>D661*波及効果シート!$D$74</f>
        <v>0</v>
      </c>
      <c r="E663" s="493">
        <f>E661*波及効果シート!$D$74</f>
        <v>0</v>
      </c>
      <c r="F663" s="493">
        <f>F661*波及効果シート!$D$74</f>
        <v>0</v>
      </c>
      <c r="G663" s="493">
        <f>G661*波及効果シート!$D$74</f>
        <v>0</v>
      </c>
      <c r="H663" s="493">
        <f>H661*波及効果シート!$D$74</f>
        <v>0</v>
      </c>
      <c r="I663" s="493">
        <f>I661*波及効果シート!$D$74</f>
        <v>0</v>
      </c>
      <c r="J663" s="493">
        <f>J661*波及効果シート!$D$74</f>
        <v>0</v>
      </c>
      <c r="K663" s="493">
        <f>K661*波及効果シート!$D$74</f>
        <v>0</v>
      </c>
      <c r="L663" s="493">
        <f>L661*波及効果シート!$D$74</f>
        <v>0</v>
      </c>
      <c r="M663" s="493">
        <f>M661*波及効果シート!$D$74</f>
        <v>0</v>
      </c>
      <c r="N663" s="493">
        <f>N661*波及効果シート!$D$74</f>
        <v>0</v>
      </c>
      <c r="O663" s="493">
        <f>O661*波及効果シート!$D$74</f>
        <v>0</v>
      </c>
      <c r="P663" s="493">
        <f>P661*波及効果シート!$D$74</f>
        <v>0</v>
      </c>
      <c r="Q663" s="493">
        <f>Q661*波及効果シート!$D$74</f>
        <v>0</v>
      </c>
      <c r="R663" s="493">
        <f>R661*波及効果シート!$D$74</f>
        <v>0</v>
      </c>
      <c r="S663" s="493">
        <f>S661*波及効果シート!$D$74</f>
        <v>0</v>
      </c>
      <c r="T663" s="493">
        <f>T661*波及効果シート!$D$74</f>
        <v>0</v>
      </c>
      <c r="U663" s="493">
        <f>U661*波及効果シート!$D$74</f>
        <v>0</v>
      </c>
      <c r="V663" s="493">
        <f>V661*波及効果シート!$D$74</f>
        <v>0</v>
      </c>
      <c r="W663" s="493">
        <f>W661*波及効果シート!$D$74</f>
        <v>0</v>
      </c>
      <c r="X663" s="493">
        <f>X661*波及効果シート!$D$74</f>
        <v>0</v>
      </c>
      <c r="Y663" s="493">
        <f>Y661*波及効果シート!$D$74</f>
        <v>0</v>
      </c>
      <c r="Z663" s="493">
        <f>Z661*波及効果シート!$D$74</f>
        <v>0</v>
      </c>
      <c r="AA663" s="493">
        <f>AA661*波及効果シート!$D$74</f>
        <v>0</v>
      </c>
      <c r="AB663" s="493">
        <f>AB661*波及効果シート!$D$74</f>
        <v>0</v>
      </c>
      <c r="AC663" s="493">
        <f>AC661*波及効果シート!$D$74</f>
        <v>0</v>
      </c>
      <c r="AD663" s="493">
        <f>AD661*波及効果シート!$D$74</f>
        <v>0</v>
      </c>
      <c r="AE663" s="493">
        <f>AE661*波及効果シート!$D$74</f>
        <v>0</v>
      </c>
      <c r="AF663" s="493">
        <f>AF661*波及効果シート!$D$74</f>
        <v>0</v>
      </c>
      <c r="AG663" s="493">
        <f>AG661*波及効果シート!$D$74</f>
        <v>0</v>
      </c>
      <c r="AH663" s="493">
        <f>AH661*波及効果シート!$D$74</f>
        <v>0</v>
      </c>
      <c r="AI663" s="535">
        <f t="shared" si="848"/>
        <v>0</v>
      </c>
      <c r="AJ663" s="535">
        <f t="shared" si="849"/>
        <v>0</v>
      </c>
      <c r="AK663" s="497">
        <f t="shared" si="850"/>
        <v>0</v>
      </c>
    </row>
    <row r="664" spans="1:37" ht="11.5" x14ac:dyDescent="0.25">
      <c r="A664" s="533" t="str">
        <f>A660&amp;B664</f>
        <v>0所得税（国税）</v>
      </c>
      <c r="B664" s="425" t="s">
        <v>577</v>
      </c>
      <c r="C664" s="449" t="s">
        <v>33</v>
      </c>
      <c r="D664" s="493">
        <f>D661*地域経済性分析・初期条件!$P$62</f>
        <v>0</v>
      </c>
      <c r="E664" s="493">
        <f>E661*地域経済性分析・初期条件!$P$62</f>
        <v>0</v>
      </c>
      <c r="F664" s="493">
        <f>F661*地域経済性分析・初期条件!$P$62</f>
        <v>0</v>
      </c>
      <c r="G664" s="493">
        <f>G661*地域経済性分析・初期条件!$P$62</f>
        <v>0</v>
      </c>
      <c r="H664" s="493">
        <f>H661*地域経済性分析・初期条件!$P$62</f>
        <v>0</v>
      </c>
      <c r="I664" s="493">
        <f>I661*地域経済性分析・初期条件!$P$62</f>
        <v>0</v>
      </c>
      <c r="J664" s="493">
        <f>J661*地域経済性分析・初期条件!$P$62</f>
        <v>0</v>
      </c>
      <c r="K664" s="493">
        <f>K661*地域経済性分析・初期条件!$P$62</f>
        <v>0</v>
      </c>
      <c r="L664" s="493">
        <f>L661*地域経済性分析・初期条件!$P$62</f>
        <v>0</v>
      </c>
      <c r="M664" s="493">
        <f>M661*地域経済性分析・初期条件!$P$62</f>
        <v>0</v>
      </c>
      <c r="N664" s="493">
        <f>N661*地域経済性分析・初期条件!$P$62</f>
        <v>0</v>
      </c>
      <c r="O664" s="493">
        <f>O661*地域経済性分析・初期条件!$P$62</f>
        <v>0</v>
      </c>
      <c r="P664" s="493">
        <f>P661*地域経済性分析・初期条件!$P$62</f>
        <v>0</v>
      </c>
      <c r="Q664" s="493">
        <f>Q661*地域経済性分析・初期条件!$P$62</f>
        <v>0</v>
      </c>
      <c r="R664" s="493">
        <f>R661*地域経済性分析・初期条件!$P$62</f>
        <v>0</v>
      </c>
      <c r="S664" s="493">
        <f>S661*地域経済性分析・初期条件!$P$62</f>
        <v>0</v>
      </c>
      <c r="T664" s="493">
        <f>T661*地域経済性分析・初期条件!$P$62</f>
        <v>0</v>
      </c>
      <c r="U664" s="493">
        <f>U661*地域経済性分析・初期条件!$P$62</f>
        <v>0</v>
      </c>
      <c r="V664" s="493">
        <f>V661*地域経済性分析・初期条件!$P$62</f>
        <v>0</v>
      </c>
      <c r="W664" s="493">
        <f>W661*地域経済性分析・初期条件!$P$62</f>
        <v>0</v>
      </c>
      <c r="X664" s="493">
        <f>X661*地域経済性分析・初期条件!$P$62</f>
        <v>0</v>
      </c>
      <c r="Y664" s="493">
        <f>Y661*地域経済性分析・初期条件!$P$62</f>
        <v>0</v>
      </c>
      <c r="Z664" s="493">
        <f>Z661*地域経済性分析・初期条件!$P$62</f>
        <v>0</v>
      </c>
      <c r="AA664" s="493">
        <f>AA661*地域経済性分析・初期条件!$P$62</f>
        <v>0</v>
      </c>
      <c r="AB664" s="493">
        <f>AB661*地域経済性分析・初期条件!$P$62</f>
        <v>0</v>
      </c>
      <c r="AC664" s="493">
        <f>AC661*地域経済性分析・初期条件!$P$62</f>
        <v>0</v>
      </c>
      <c r="AD664" s="493">
        <f>AD661*地域経済性分析・初期条件!$P$62</f>
        <v>0</v>
      </c>
      <c r="AE664" s="493">
        <f>AE661*地域経済性分析・初期条件!$P$62</f>
        <v>0</v>
      </c>
      <c r="AF664" s="493">
        <f>AF661*地域経済性分析・初期条件!$P$62</f>
        <v>0</v>
      </c>
      <c r="AG664" s="493">
        <f>AG661*地域経済性分析・初期条件!$P$62</f>
        <v>0</v>
      </c>
      <c r="AH664" s="493">
        <f>AH661*地域経済性分析・初期条件!$P$62</f>
        <v>0</v>
      </c>
      <c r="AI664" s="535">
        <f t="shared" ref="AI664:AI669" si="851">SUM(D664:N664)</f>
        <v>0</v>
      </c>
      <c r="AJ664" s="535">
        <f>SUM(D664:X664)</f>
        <v>0</v>
      </c>
      <c r="AK664" s="497">
        <f>SUM(D664:AH664)</f>
        <v>0</v>
      </c>
    </row>
    <row r="665" spans="1:37" ht="11.5" x14ac:dyDescent="0.25">
      <c r="A665" s="533" t="str">
        <f>A660&amp;B665</f>
        <v>0法人税（国税）</v>
      </c>
      <c r="B665" s="425" t="s">
        <v>576</v>
      </c>
      <c r="C665" s="449" t="s">
        <v>33</v>
      </c>
      <c r="D665" s="493">
        <f>D661*地域経済性分析・初期条件!$Q$62</f>
        <v>0</v>
      </c>
      <c r="E665" s="493">
        <f>E661*地域経済性分析・初期条件!$Q$62</f>
        <v>0</v>
      </c>
      <c r="F665" s="493">
        <f>F661*地域経済性分析・初期条件!$Q$62</f>
        <v>0</v>
      </c>
      <c r="G665" s="493">
        <f>G661*地域経済性分析・初期条件!$Q$62</f>
        <v>0</v>
      </c>
      <c r="H665" s="493">
        <f>H661*地域経済性分析・初期条件!$Q$62</f>
        <v>0</v>
      </c>
      <c r="I665" s="493">
        <f>I661*地域経済性分析・初期条件!$Q$62</f>
        <v>0</v>
      </c>
      <c r="J665" s="493">
        <f>J661*地域経済性分析・初期条件!$Q$62</f>
        <v>0</v>
      </c>
      <c r="K665" s="493">
        <f>K661*地域経済性分析・初期条件!$Q$62</f>
        <v>0</v>
      </c>
      <c r="L665" s="493">
        <f>L661*地域経済性分析・初期条件!$Q$62</f>
        <v>0</v>
      </c>
      <c r="M665" s="493">
        <f>M661*地域経済性分析・初期条件!$Q$62</f>
        <v>0</v>
      </c>
      <c r="N665" s="493">
        <f>N661*地域経済性分析・初期条件!$Q$62</f>
        <v>0</v>
      </c>
      <c r="O665" s="493">
        <f>O661*地域経済性分析・初期条件!$Q$62</f>
        <v>0</v>
      </c>
      <c r="P665" s="493">
        <f>P661*地域経済性分析・初期条件!$Q$62</f>
        <v>0</v>
      </c>
      <c r="Q665" s="493">
        <f>Q661*地域経済性分析・初期条件!$Q$62</f>
        <v>0</v>
      </c>
      <c r="R665" s="493">
        <f>R661*地域経済性分析・初期条件!$Q$62</f>
        <v>0</v>
      </c>
      <c r="S665" s="493">
        <f>S661*地域経済性分析・初期条件!$Q$62</f>
        <v>0</v>
      </c>
      <c r="T665" s="493">
        <f>T661*地域経済性分析・初期条件!$Q$62</f>
        <v>0</v>
      </c>
      <c r="U665" s="493">
        <f>U661*地域経済性分析・初期条件!$Q$62</f>
        <v>0</v>
      </c>
      <c r="V665" s="493">
        <f>V661*地域経済性分析・初期条件!$Q$62</f>
        <v>0</v>
      </c>
      <c r="W665" s="493">
        <f>W661*地域経済性分析・初期条件!$Q$62</f>
        <v>0</v>
      </c>
      <c r="X665" s="493">
        <f>X661*地域経済性分析・初期条件!$Q$62</f>
        <v>0</v>
      </c>
      <c r="Y665" s="493">
        <f>Y661*地域経済性分析・初期条件!$Q$62</f>
        <v>0</v>
      </c>
      <c r="Z665" s="493">
        <f>Z661*地域経済性分析・初期条件!$Q$62</f>
        <v>0</v>
      </c>
      <c r="AA665" s="493">
        <f>AA661*地域経済性分析・初期条件!$Q$62</f>
        <v>0</v>
      </c>
      <c r="AB665" s="493">
        <f>AB661*地域経済性分析・初期条件!$Q$62</f>
        <v>0</v>
      </c>
      <c r="AC665" s="493">
        <f>AC661*地域経済性分析・初期条件!$Q$62</f>
        <v>0</v>
      </c>
      <c r="AD665" s="493">
        <f>AD661*地域経済性分析・初期条件!$Q$62</f>
        <v>0</v>
      </c>
      <c r="AE665" s="493">
        <f>AE661*地域経済性分析・初期条件!$Q$62</f>
        <v>0</v>
      </c>
      <c r="AF665" s="493">
        <f>AF661*地域経済性分析・初期条件!$Q$62</f>
        <v>0</v>
      </c>
      <c r="AG665" s="493">
        <f>AG661*地域経済性分析・初期条件!$Q$62</f>
        <v>0</v>
      </c>
      <c r="AH665" s="493">
        <f>AH661*地域経済性分析・初期条件!$Q$62</f>
        <v>0</v>
      </c>
      <c r="AI665" s="535">
        <f t="shared" si="851"/>
        <v>0</v>
      </c>
      <c r="AJ665" s="535">
        <f>SUM(D665:X665)</f>
        <v>0</v>
      </c>
      <c r="AK665" s="497">
        <f>SUM(D665:AH665)</f>
        <v>0</v>
      </c>
    </row>
    <row r="666" spans="1:37" ht="11.5" x14ac:dyDescent="0.25">
      <c r="A666" s="533" t="str">
        <f>A660&amp;B666</f>
        <v>0従業員の可処分所得（一次）</v>
      </c>
      <c r="B666" s="425" t="s">
        <v>556</v>
      </c>
      <c r="C666" s="448" t="s">
        <v>33</v>
      </c>
      <c r="D666" s="493">
        <f>D661*地域経済性分析・初期条件!$H$62</f>
        <v>0</v>
      </c>
      <c r="E666" s="493">
        <f>E661*地域経済性分析・初期条件!$H$62</f>
        <v>0</v>
      </c>
      <c r="F666" s="493">
        <f>F661*地域経済性分析・初期条件!$H$62</f>
        <v>0</v>
      </c>
      <c r="G666" s="493">
        <f>G661*地域経済性分析・初期条件!$H$62</f>
        <v>0</v>
      </c>
      <c r="H666" s="493">
        <f>H661*地域経済性分析・初期条件!$H$62</f>
        <v>0</v>
      </c>
      <c r="I666" s="493">
        <f>I661*地域経済性分析・初期条件!$H$62</f>
        <v>0</v>
      </c>
      <c r="J666" s="493">
        <f>J661*地域経済性分析・初期条件!$H$62</f>
        <v>0</v>
      </c>
      <c r="K666" s="493">
        <f>K661*地域経済性分析・初期条件!$H$62</f>
        <v>0</v>
      </c>
      <c r="L666" s="493">
        <f>L661*地域経済性分析・初期条件!$H$62</f>
        <v>0</v>
      </c>
      <c r="M666" s="493">
        <f>M661*地域経済性分析・初期条件!$H$62</f>
        <v>0</v>
      </c>
      <c r="N666" s="493">
        <f>N661*地域経済性分析・初期条件!$H$62</f>
        <v>0</v>
      </c>
      <c r="O666" s="493">
        <f>O661*地域経済性分析・初期条件!$H$62</f>
        <v>0</v>
      </c>
      <c r="P666" s="493">
        <f>P661*地域経済性分析・初期条件!$H$62</f>
        <v>0</v>
      </c>
      <c r="Q666" s="493">
        <f>Q661*地域経済性分析・初期条件!$H$62</f>
        <v>0</v>
      </c>
      <c r="R666" s="493">
        <f>R661*地域経済性分析・初期条件!$H$62</f>
        <v>0</v>
      </c>
      <c r="S666" s="493">
        <f>S661*地域経済性分析・初期条件!$H$62</f>
        <v>0</v>
      </c>
      <c r="T666" s="493">
        <f>T661*地域経済性分析・初期条件!$H$62</f>
        <v>0</v>
      </c>
      <c r="U666" s="493">
        <f>U661*地域経済性分析・初期条件!$H$62</f>
        <v>0</v>
      </c>
      <c r="V666" s="493">
        <f>V661*地域経済性分析・初期条件!$H$62</f>
        <v>0</v>
      </c>
      <c r="W666" s="493">
        <f>W661*地域経済性分析・初期条件!$H$62</f>
        <v>0</v>
      </c>
      <c r="X666" s="493">
        <f>X661*地域経済性分析・初期条件!$H$62</f>
        <v>0</v>
      </c>
      <c r="Y666" s="493">
        <f>Y661*地域経済性分析・初期条件!$H$62</f>
        <v>0</v>
      </c>
      <c r="Z666" s="493">
        <f>Z661*地域経済性分析・初期条件!$H$62</f>
        <v>0</v>
      </c>
      <c r="AA666" s="493">
        <f>AA661*地域経済性分析・初期条件!$H$62</f>
        <v>0</v>
      </c>
      <c r="AB666" s="493">
        <f>AB661*地域経済性分析・初期条件!$H$62</f>
        <v>0</v>
      </c>
      <c r="AC666" s="493">
        <f>AC661*地域経済性分析・初期条件!$H$62</f>
        <v>0</v>
      </c>
      <c r="AD666" s="493">
        <f>AD661*地域経済性分析・初期条件!$H$62</f>
        <v>0</v>
      </c>
      <c r="AE666" s="493">
        <f>AE661*地域経済性分析・初期条件!$H$62</f>
        <v>0</v>
      </c>
      <c r="AF666" s="493">
        <f>AF661*地域経済性分析・初期条件!$H$62</f>
        <v>0</v>
      </c>
      <c r="AG666" s="493">
        <f>AG661*地域経済性分析・初期条件!$H$62</f>
        <v>0</v>
      </c>
      <c r="AH666" s="493">
        <f>AH661*地域経済性分析・初期条件!$H$62</f>
        <v>0</v>
      </c>
      <c r="AI666" s="535">
        <f t="shared" si="851"/>
        <v>0</v>
      </c>
      <c r="AJ666" s="535">
        <f t="shared" ref="AJ666:AJ673" si="852">SUM(D666:X666)</f>
        <v>0</v>
      </c>
      <c r="AK666" s="497">
        <f t="shared" ref="AK666:AK673" si="853">SUM(D666:AH666)</f>
        <v>0</v>
      </c>
    </row>
    <row r="667" spans="1:37" ht="11.5" x14ac:dyDescent="0.25">
      <c r="A667" s="533" t="str">
        <f>A660&amp;B667</f>
        <v>0企業の税引後利益（一次）</v>
      </c>
      <c r="B667" s="425" t="s">
        <v>557</v>
      </c>
      <c r="C667" s="448" t="s">
        <v>33</v>
      </c>
      <c r="D667" s="493">
        <f>D661*地域経済性分析・初期条件!$I$62</f>
        <v>0</v>
      </c>
      <c r="E667" s="493">
        <f>E661*地域経済性分析・初期条件!$I$62</f>
        <v>0</v>
      </c>
      <c r="F667" s="493">
        <f>F661*地域経済性分析・初期条件!$I$62</f>
        <v>0</v>
      </c>
      <c r="G667" s="493">
        <f>G661*地域経済性分析・初期条件!$I$62</f>
        <v>0</v>
      </c>
      <c r="H667" s="493">
        <f>H661*地域経済性分析・初期条件!$I$62</f>
        <v>0</v>
      </c>
      <c r="I667" s="493">
        <f>I661*地域経済性分析・初期条件!$I$62</f>
        <v>0</v>
      </c>
      <c r="J667" s="493">
        <f>J661*地域経済性分析・初期条件!$I$62</f>
        <v>0</v>
      </c>
      <c r="K667" s="493">
        <f>K661*地域経済性分析・初期条件!$I$62</f>
        <v>0</v>
      </c>
      <c r="L667" s="493">
        <f>L661*地域経済性分析・初期条件!$I$62</f>
        <v>0</v>
      </c>
      <c r="M667" s="493">
        <f>M661*地域経済性分析・初期条件!$I$62</f>
        <v>0</v>
      </c>
      <c r="N667" s="493">
        <f>N661*地域経済性分析・初期条件!$I$62</f>
        <v>0</v>
      </c>
      <c r="O667" s="493">
        <f>O661*地域経済性分析・初期条件!$I$62</f>
        <v>0</v>
      </c>
      <c r="P667" s="493">
        <f>P661*地域経済性分析・初期条件!$I$62</f>
        <v>0</v>
      </c>
      <c r="Q667" s="493">
        <f>Q661*地域経済性分析・初期条件!$I$62</f>
        <v>0</v>
      </c>
      <c r="R667" s="493">
        <f>R661*地域経済性分析・初期条件!$I$62</f>
        <v>0</v>
      </c>
      <c r="S667" s="493">
        <f>S661*地域経済性分析・初期条件!$I$62</f>
        <v>0</v>
      </c>
      <c r="T667" s="493">
        <f>T661*地域経済性分析・初期条件!$I$62</f>
        <v>0</v>
      </c>
      <c r="U667" s="493">
        <f>U661*地域経済性分析・初期条件!$I$62</f>
        <v>0</v>
      </c>
      <c r="V667" s="493">
        <f>V661*地域経済性分析・初期条件!$I$62</f>
        <v>0</v>
      </c>
      <c r="W667" s="493">
        <f>W661*地域経済性分析・初期条件!$I$62</f>
        <v>0</v>
      </c>
      <c r="X667" s="493">
        <f>X661*地域経済性分析・初期条件!$I$62</f>
        <v>0</v>
      </c>
      <c r="Y667" s="493">
        <f>Y661*地域経済性分析・初期条件!$I$62</f>
        <v>0</v>
      </c>
      <c r="Z667" s="493">
        <f>Z661*地域経済性分析・初期条件!$I$62</f>
        <v>0</v>
      </c>
      <c r="AA667" s="493">
        <f>AA661*地域経済性分析・初期条件!$I$62</f>
        <v>0</v>
      </c>
      <c r="AB667" s="493">
        <f>AB661*地域経済性分析・初期条件!$I$62</f>
        <v>0</v>
      </c>
      <c r="AC667" s="493">
        <f>AC661*地域経済性分析・初期条件!$I$62</f>
        <v>0</v>
      </c>
      <c r="AD667" s="493">
        <f>AD661*地域経済性分析・初期条件!$I$62</f>
        <v>0</v>
      </c>
      <c r="AE667" s="493">
        <f>AE661*地域経済性分析・初期条件!$I$62</f>
        <v>0</v>
      </c>
      <c r="AF667" s="493">
        <f>AF661*地域経済性分析・初期条件!$I$62</f>
        <v>0</v>
      </c>
      <c r="AG667" s="493">
        <f>AG661*地域経済性分析・初期条件!$I$62</f>
        <v>0</v>
      </c>
      <c r="AH667" s="493">
        <f>AH661*地域経済性分析・初期条件!$I$62</f>
        <v>0</v>
      </c>
      <c r="AI667" s="535">
        <f t="shared" si="851"/>
        <v>0</v>
      </c>
      <c r="AJ667" s="535">
        <f t="shared" si="852"/>
        <v>0</v>
      </c>
      <c r="AK667" s="497">
        <f t="shared" si="853"/>
        <v>0</v>
      </c>
    </row>
    <row r="668" spans="1:37" ht="11.5" x14ac:dyDescent="0.25">
      <c r="A668" s="533" t="str">
        <f>A660&amp;B668</f>
        <v>0都道府県税収（一次）</v>
      </c>
      <c r="B668" s="425" t="s">
        <v>558</v>
      </c>
      <c r="C668" s="448" t="s">
        <v>33</v>
      </c>
      <c r="D668" s="493">
        <f>D661*地域経済性分析・初期条件!$J$62</f>
        <v>0</v>
      </c>
      <c r="E668" s="493">
        <f>E661*地域経済性分析・初期条件!$J$62</f>
        <v>0</v>
      </c>
      <c r="F668" s="493">
        <f>F661*地域経済性分析・初期条件!$J$62</f>
        <v>0</v>
      </c>
      <c r="G668" s="493">
        <f>G661*地域経済性分析・初期条件!$J$62</f>
        <v>0</v>
      </c>
      <c r="H668" s="493">
        <f>H661*地域経済性分析・初期条件!$J$62</f>
        <v>0</v>
      </c>
      <c r="I668" s="493">
        <f>I661*地域経済性分析・初期条件!$J$62</f>
        <v>0</v>
      </c>
      <c r="J668" s="493">
        <f>J661*地域経済性分析・初期条件!$J$62</f>
        <v>0</v>
      </c>
      <c r="K668" s="493">
        <f>K661*地域経済性分析・初期条件!$J$62</f>
        <v>0</v>
      </c>
      <c r="L668" s="493">
        <f>L661*地域経済性分析・初期条件!$J$62</f>
        <v>0</v>
      </c>
      <c r="M668" s="493">
        <f>M661*地域経済性分析・初期条件!$J$62</f>
        <v>0</v>
      </c>
      <c r="N668" s="493">
        <f>N661*地域経済性分析・初期条件!$J$62</f>
        <v>0</v>
      </c>
      <c r="O668" s="493">
        <f>O661*地域経済性分析・初期条件!$J$62</f>
        <v>0</v>
      </c>
      <c r="P668" s="493">
        <f>P661*地域経済性分析・初期条件!$J$62</f>
        <v>0</v>
      </c>
      <c r="Q668" s="493">
        <f>Q661*地域経済性分析・初期条件!$J$62</f>
        <v>0</v>
      </c>
      <c r="R668" s="493">
        <f>R661*地域経済性分析・初期条件!$J$62</f>
        <v>0</v>
      </c>
      <c r="S668" s="493">
        <f>S661*地域経済性分析・初期条件!$J$62</f>
        <v>0</v>
      </c>
      <c r="T668" s="493">
        <f>T661*地域経済性分析・初期条件!$J$62</f>
        <v>0</v>
      </c>
      <c r="U668" s="493">
        <f>U661*地域経済性分析・初期条件!$J$62</f>
        <v>0</v>
      </c>
      <c r="V668" s="493">
        <f>V661*地域経済性分析・初期条件!$J$62</f>
        <v>0</v>
      </c>
      <c r="W668" s="493">
        <f>W661*地域経済性分析・初期条件!$J$62</f>
        <v>0</v>
      </c>
      <c r="X668" s="493">
        <f>X661*地域経済性分析・初期条件!$J$62</f>
        <v>0</v>
      </c>
      <c r="Y668" s="493">
        <f>Y661*地域経済性分析・初期条件!$J$62</f>
        <v>0</v>
      </c>
      <c r="Z668" s="493">
        <f>Z661*地域経済性分析・初期条件!$J$62</f>
        <v>0</v>
      </c>
      <c r="AA668" s="493">
        <f>AA661*地域経済性分析・初期条件!$J$62</f>
        <v>0</v>
      </c>
      <c r="AB668" s="493">
        <f>AB661*地域経済性分析・初期条件!$J$62</f>
        <v>0</v>
      </c>
      <c r="AC668" s="493">
        <f>AC661*地域経済性分析・初期条件!$J$62</f>
        <v>0</v>
      </c>
      <c r="AD668" s="493">
        <f>AD661*地域経済性分析・初期条件!$J$62</f>
        <v>0</v>
      </c>
      <c r="AE668" s="493">
        <f>AE661*地域経済性分析・初期条件!$J$62</f>
        <v>0</v>
      </c>
      <c r="AF668" s="493">
        <f>AF661*地域経済性分析・初期条件!$J$62</f>
        <v>0</v>
      </c>
      <c r="AG668" s="493">
        <f>AG661*地域経済性分析・初期条件!$J$62</f>
        <v>0</v>
      </c>
      <c r="AH668" s="493">
        <f>AH661*地域経済性分析・初期条件!$J$62</f>
        <v>0</v>
      </c>
      <c r="AI668" s="535">
        <f t="shared" si="851"/>
        <v>0</v>
      </c>
      <c r="AJ668" s="535">
        <f t="shared" si="852"/>
        <v>0</v>
      </c>
      <c r="AK668" s="497">
        <f t="shared" si="853"/>
        <v>0</v>
      </c>
    </row>
    <row r="669" spans="1:37" ht="11.5" x14ac:dyDescent="0.25">
      <c r="A669" s="533" t="str">
        <f>A660&amp;B669</f>
        <v>0市町村税収（一次）</v>
      </c>
      <c r="B669" s="425" t="s">
        <v>559</v>
      </c>
      <c r="C669" s="449" t="s">
        <v>33</v>
      </c>
      <c r="D669" s="493">
        <f>D661*地域経済性分析・初期条件!$K$62</f>
        <v>0</v>
      </c>
      <c r="E669" s="493">
        <f>E661*地域経済性分析・初期条件!$K$62</f>
        <v>0</v>
      </c>
      <c r="F669" s="493">
        <f>F661*地域経済性分析・初期条件!$K$62</f>
        <v>0</v>
      </c>
      <c r="G669" s="493">
        <f>G661*地域経済性分析・初期条件!$K$62</f>
        <v>0</v>
      </c>
      <c r="H669" s="493">
        <f>H661*地域経済性分析・初期条件!$K$62</f>
        <v>0</v>
      </c>
      <c r="I669" s="493">
        <f>I661*地域経済性分析・初期条件!$K$62</f>
        <v>0</v>
      </c>
      <c r="J669" s="493">
        <f>J661*地域経済性分析・初期条件!$K$62</f>
        <v>0</v>
      </c>
      <c r="K669" s="493">
        <f>K661*地域経済性分析・初期条件!$K$62</f>
        <v>0</v>
      </c>
      <c r="L669" s="493">
        <f>L661*地域経済性分析・初期条件!$K$62</f>
        <v>0</v>
      </c>
      <c r="M669" s="493">
        <f>M661*地域経済性分析・初期条件!$K$62</f>
        <v>0</v>
      </c>
      <c r="N669" s="493">
        <f>N661*地域経済性分析・初期条件!$K$62</f>
        <v>0</v>
      </c>
      <c r="O669" s="493">
        <f>O661*地域経済性分析・初期条件!$K$62</f>
        <v>0</v>
      </c>
      <c r="P669" s="493">
        <f>P661*地域経済性分析・初期条件!$K$62</f>
        <v>0</v>
      </c>
      <c r="Q669" s="493">
        <f>Q661*地域経済性分析・初期条件!$K$62</f>
        <v>0</v>
      </c>
      <c r="R669" s="493">
        <f>R661*地域経済性分析・初期条件!$K$62</f>
        <v>0</v>
      </c>
      <c r="S669" s="493">
        <f>S661*地域経済性分析・初期条件!$K$62</f>
        <v>0</v>
      </c>
      <c r="T669" s="493">
        <f>T661*地域経済性分析・初期条件!$K$62</f>
        <v>0</v>
      </c>
      <c r="U669" s="493">
        <f>U661*地域経済性分析・初期条件!$K$62</f>
        <v>0</v>
      </c>
      <c r="V669" s="493">
        <f>V661*地域経済性分析・初期条件!$K$62</f>
        <v>0</v>
      </c>
      <c r="W669" s="493">
        <f>W661*地域経済性分析・初期条件!$K$62</f>
        <v>0</v>
      </c>
      <c r="X669" s="493">
        <f>X661*地域経済性分析・初期条件!$K$62</f>
        <v>0</v>
      </c>
      <c r="Y669" s="493">
        <f>Y661*地域経済性分析・初期条件!$K$62</f>
        <v>0</v>
      </c>
      <c r="Z669" s="493">
        <f>Z661*地域経済性分析・初期条件!$K$62</f>
        <v>0</v>
      </c>
      <c r="AA669" s="493">
        <f>AA661*地域経済性分析・初期条件!$K$62</f>
        <v>0</v>
      </c>
      <c r="AB669" s="493">
        <f>AB661*地域経済性分析・初期条件!$K$62</f>
        <v>0</v>
      </c>
      <c r="AC669" s="493">
        <f>AC661*地域経済性分析・初期条件!$K$62</f>
        <v>0</v>
      </c>
      <c r="AD669" s="493">
        <f>AD661*地域経済性分析・初期条件!$K$62</f>
        <v>0</v>
      </c>
      <c r="AE669" s="493">
        <f>AE661*地域経済性分析・初期条件!$K$62</f>
        <v>0</v>
      </c>
      <c r="AF669" s="493">
        <f>AF661*地域経済性分析・初期条件!$K$62</f>
        <v>0</v>
      </c>
      <c r="AG669" s="493">
        <f>AG661*地域経済性分析・初期条件!$K$62</f>
        <v>0</v>
      </c>
      <c r="AH669" s="493">
        <f>AH661*地域経済性分析・初期条件!$K$62</f>
        <v>0</v>
      </c>
      <c r="AI669" s="535">
        <f t="shared" si="851"/>
        <v>0</v>
      </c>
      <c r="AJ669" s="535">
        <f t="shared" si="852"/>
        <v>0</v>
      </c>
      <c r="AK669" s="497">
        <f t="shared" si="853"/>
        <v>0</v>
      </c>
    </row>
    <row r="670" spans="1:37" ht="11.5" x14ac:dyDescent="0.25">
      <c r="A670" s="533" t="str">
        <f>A660&amp;B670</f>
        <v>0従業員の可処分所得（二次以降）</v>
      </c>
      <c r="B670" s="425" t="s">
        <v>561</v>
      </c>
      <c r="C670" s="449" t="s">
        <v>33</v>
      </c>
      <c r="D670" s="493">
        <f>D661*地域経済性分析・初期条件!$L$62</f>
        <v>0</v>
      </c>
      <c r="E670" s="493">
        <f>E661*地域経済性分析・初期条件!$L$62</f>
        <v>0</v>
      </c>
      <c r="F670" s="493">
        <f>F661*地域経済性分析・初期条件!$L$62</f>
        <v>0</v>
      </c>
      <c r="G670" s="493">
        <f>G661*地域経済性分析・初期条件!$L$62</f>
        <v>0</v>
      </c>
      <c r="H670" s="493">
        <f>H661*地域経済性分析・初期条件!$L$62</f>
        <v>0</v>
      </c>
      <c r="I670" s="493">
        <f>I661*地域経済性分析・初期条件!$L$62</f>
        <v>0</v>
      </c>
      <c r="J670" s="493">
        <f>J661*地域経済性分析・初期条件!$L$62</f>
        <v>0</v>
      </c>
      <c r="K670" s="493">
        <f>K661*地域経済性分析・初期条件!$L$62</f>
        <v>0</v>
      </c>
      <c r="L670" s="493">
        <f>L661*地域経済性分析・初期条件!$L$62</f>
        <v>0</v>
      </c>
      <c r="M670" s="493">
        <f>M661*地域経済性分析・初期条件!$L$62</f>
        <v>0</v>
      </c>
      <c r="N670" s="493">
        <f>N661*地域経済性分析・初期条件!$L$62</f>
        <v>0</v>
      </c>
      <c r="O670" s="493">
        <f>O661*地域経済性分析・初期条件!$L$62</f>
        <v>0</v>
      </c>
      <c r="P670" s="493">
        <f>P661*地域経済性分析・初期条件!$L$62</f>
        <v>0</v>
      </c>
      <c r="Q670" s="493">
        <f>Q661*地域経済性分析・初期条件!$L$62</f>
        <v>0</v>
      </c>
      <c r="R670" s="493">
        <f>R661*地域経済性分析・初期条件!$L$62</f>
        <v>0</v>
      </c>
      <c r="S670" s="493">
        <f>S661*地域経済性分析・初期条件!$L$62</f>
        <v>0</v>
      </c>
      <c r="T670" s="493">
        <f>T661*地域経済性分析・初期条件!$L$62</f>
        <v>0</v>
      </c>
      <c r="U670" s="493">
        <f>U661*地域経済性分析・初期条件!$L$62</f>
        <v>0</v>
      </c>
      <c r="V670" s="493">
        <f>V661*地域経済性分析・初期条件!$L$62</f>
        <v>0</v>
      </c>
      <c r="W670" s="493">
        <f>W661*地域経済性分析・初期条件!$L$62</f>
        <v>0</v>
      </c>
      <c r="X670" s="493">
        <f>X661*地域経済性分析・初期条件!$L$62</f>
        <v>0</v>
      </c>
      <c r="Y670" s="493">
        <f>Y661*地域経済性分析・初期条件!$L$62</f>
        <v>0</v>
      </c>
      <c r="Z670" s="493">
        <f>Z661*地域経済性分析・初期条件!$L$62</f>
        <v>0</v>
      </c>
      <c r="AA670" s="493">
        <f>AA661*地域経済性分析・初期条件!$L$62</f>
        <v>0</v>
      </c>
      <c r="AB670" s="493">
        <f>AB661*地域経済性分析・初期条件!$L$62</f>
        <v>0</v>
      </c>
      <c r="AC670" s="493">
        <f>AC661*地域経済性分析・初期条件!$L$62</f>
        <v>0</v>
      </c>
      <c r="AD670" s="493">
        <f>AD661*地域経済性分析・初期条件!$L$62</f>
        <v>0</v>
      </c>
      <c r="AE670" s="493">
        <f>AE661*地域経済性分析・初期条件!$L$62</f>
        <v>0</v>
      </c>
      <c r="AF670" s="493">
        <f>AF661*地域経済性分析・初期条件!$L$62</f>
        <v>0</v>
      </c>
      <c r="AG670" s="493">
        <f>AG661*地域経済性分析・初期条件!$L$62</f>
        <v>0</v>
      </c>
      <c r="AH670" s="493">
        <f>AH661*地域経済性分析・初期条件!$L$62</f>
        <v>0</v>
      </c>
      <c r="AI670" s="535">
        <f>SUM(D670:N670)</f>
        <v>0</v>
      </c>
      <c r="AJ670" s="535">
        <f t="shared" si="852"/>
        <v>0</v>
      </c>
      <c r="AK670" s="497">
        <f t="shared" si="853"/>
        <v>0</v>
      </c>
    </row>
    <row r="671" spans="1:37" ht="11.5" x14ac:dyDescent="0.25">
      <c r="A671" s="533" t="str">
        <f>A660&amp;B671</f>
        <v>0企業の税引後利益（二次以降）</v>
      </c>
      <c r="B671" s="425" t="s">
        <v>562</v>
      </c>
      <c r="C671" s="449" t="s">
        <v>33</v>
      </c>
      <c r="D671" s="493">
        <f>D661*地域経済性分析・初期条件!$M$62</f>
        <v>0</v>
      </c>
      <c r="E671" s="493">
        <f>E661*地域経済性分析・初期条件!$M$62</f>
        <v>0</v>
      </c>
      <c r="F671" s="493">
        <f>F661*地域経済性分析・初期条件!$M$62</f>
        <v>0</v>
      </c>
      <c r="G671" s="493">
        <f>G661*地域経済性分析・初期条件!$M$62</f>
        <v>0</v>
      </c>
      <c r="H671" s="493">
        <f>H661*地域経済性分析・初期条件!$M$62</f>
        <v>0</v>
      </c>
      <c r="I671" s="493">
        <f>I661*地域経済性分析・初期条件!$M$62</f>
        <v>0</v>
      </c>
      <c r="J671" s="493">
        <f>J661*地域経済性分析・初期条件!$M$62</f>
        <v>0</v>
      </c>
      <c r="K671" s="493">
        <f>K661*地域経済性分析・初期条件!$M$62</f>
        <v>0</v>
      </c>
      <c r="L671" s="493">
        <f>L661*地域経済性分析・初期条件!$M$62</f>
        <v>0</v>
      </c>
      <c r="M671" s="493">
        <f>M661*地域経済性分析・初期条件!$M$62</f>
        <v>0</v>
      </c>
      <c r="N671" s="493">
        <f>N661*地域経済性分析・初期条件!$M$62</f>
        <v>0</v>
      </c>
      <c r="O671" s="493">
        <f>O661*地域経済性分析・初期条件!$M$62</f>
        <v>0</v>
      </c>
      <c r="P671" s="493">
        <f>P661*地域経済性分析・初期条件!$M$62</f>
        <v>0</v>
      </c>
      <c r="Q671" s="493">
        <f>Q661*地域経済性分析・初期条件!$M$62</f>
        <v>0</v>
      </c>
      <c r="R671" s="493">
        <f>R661*地域経済性分析・初期条件!$M$62</f>
        <v>0</v>
      </c>
      <c r="S671" s="493">
        <f>S661*地域経済性分析・初期条件!$M$62</f>
        <v>0</v>
      </c>
      <c r="T671" s="493">
        <f>T661*地域経済性分析・初期条件!$M$62</f>
        <v>0</v>
      </c>
      <c r="U671" s="493">
        <f>U661*地域経済性分析・初期条件!$M$62</f>
        <v>0</v>
      </c>
      <c r="V671" s="493">
        <f>V661*地域経済性分析・初期条件!$M$62</f>
        <v>0</v>
      </c>
      <c r="W671" s="493">
        <f>W661*地域経済性分析・初期条件!$M$62</f>
        <v>0</v>
      </c>
      <c r="X671" s="493">
        <f>X661*地域経済性分析・初期条件!$M$62</f>
        <v>0</v>
      </c>
      <c r="Y671" s="493">
        <f>Y661*地域経済性分析・初期条件!$M$62</f>
        <v>0</v>
      </c>
      <c r="Z671" s="493">
        <f>Z661*地域経済性分析・初期条件!$M$62</f>
        <v>0</v>
      </c>
      <c r="AA671" s="493">
        <f>AA661*地域経済性分析・初期条件!$M$62</f>
        <v>0</v>
      </c>
      <c r="AB671" s="493">
        <f>AB661*地域経済性分析・初期条件!$M$62</f>
        <v>0</v>
      </c>
      <c r="AC671" s="493">
        <f>AC661*地域経済性分析・初期条件!$M$62</f>
        <v>0</v>
      </c>
      <c r="AD671" s="493">
        <f>AD661*地域経済性分析・初期条件!$M$62</f>
        <v>0</v>
      </c>
      <c r="AE671" s="493">
        <f>AE661*地域経済性分析・初期条件!$M$62</f>
        <v>0</v>
      </c>
      <c r="AF671" s="493">
        <f>AF661*地域経済性分析・初期条件!$M$62</f>
        <v>0</v>
      </c>
      <c r="AG671" s="493">
        <f>AG661*地域経済性分析・初期条件!$M$62</f>
        <v>0</v>
      </c>
      <c r="AH671" s="493">
        <f>AH661*地域経済性分析・初期条件!$M$62</f>
        <v>0</v>
      </c>
      <c r="AI671" s="535">
        <f>SUM(D671:N671)</f>
        <v>0</v>
      </c>
      <c r="AJ671" s="535">
        <f t="shared" si="852"/>
        <v>0</v>
      </c>
      <c r="AK671" s="497">
        <f t="shared" si="853"/>
        <v>0</v>
      </c>
    </row>
    <row r="672" spans="1:37" ht="11.5" x14ac:dyDescent="0.25">
      <c r="A672" s="533" t="str">
        <f>A660&amp;B672</f>
        <v>0都道府県税収（二次以降）</v>
      </c>
      <c r="B672" s="425" t="s">
        <v>563</v>
      </c>
      <c r="C672" s="449" t="s">
        <v>33</v>
      </c>
      <c r="D672" s="493">
        <f>D661*地域経済性分析・初期条件!$N$62</f>
        <v>0</v>
      </c>
      <c r="E672" s="493">
        <f>E661*地域経済性分析・初期条件!$N$62</f>
        <v>0</v>
      </c>
      <c r="F672" s="493">
        <f>F661*地域経済性分析・初期条件!$N$62</f>
        <v>0</v>
      </c>
      <c r="G672" s="493">
        <f>G661*地域経済性分析・初期条件!$N$62</f>
        <v>0</v>
      </c>
      <c r="H672" s="493">
        <f>H661*地域経済性分析・初期条件!$N$62</f>
        <v>0</v>
      </c>
      <c r="I672" s="493">
        <f>I661*地域経済性分析・初期条件!$N$62</f>
        <v>0</v>
      </c>
      <c r="J672" s="493">
        <f>J661*地域経済性分析・初期条件!$N$62</f>
        <v>0</v>
      </c>
      <c r="K672" s="493">
        <f>K661*地域経済性分析・初期条件!$N$62</f>
        <v>0</v>
      </c>
      <c r="L672" s="493">
        <f>L661*地域経済性分析・初期条件!$N$62</f>
        <v>0</v>
      </c>
      <c r="M672" s="493">
        <f>M661*地域経済性分析・初期条件!$N$62</f>
        <v>0</v>
      </c>
      <c r="N672" s="493">
        <f>N661*地域経済性分析・初期条件!$N$62</f>
        <v>0</v>
      </c>
      <c r="O672" s="493">
        <f>O661*地域経済性分析・初期条件!$N$62</f>
        <v>0</v>
      </c>
      <c r="P672" s="493">
        <f>P661*地域経済性分析・初期条件!$N$62</f>
        <v>0</v>
      </c>
      <c r="Q672" s="493">
        <f>Q661*地域経済性分析・初期条件!$N$62</f>
        <v>0</v>
      </c>
      <c r="R672" s="493">
        <f>R661*地域経済性分析・初期条件!$N$62</f>
        <v>0</v>
      </c>
      <c r="S672" s="493">
        <f>S661*地域経済性分析・初期条件!$N$62</f>
        <v>0</v>
      </c>
      <c r="T672" s="493">
        <f>T661*地域経済性分析・初期条件!$N$62</f>
        <v>0</v>
      </c>
      <c r="U672" s="493">
        <f>U661*地域経済性分析・初期条件!$N$62</f>
        <v>0</v>
      </c>
      <c r="V672" s="493">
        <f>V661*地域経済性分析・初期条件!$N$62</f>
        <v>0</v>
      </c>
      <c r="W672" s="493">
        <f>W661*地域経済性分析・初期条件!$N$62</f>
        <v>0</v>
      </c>
      <c r="X672" s="493">
        <f>X661*地域経済性分析・初期条件!$N$62</f>
        <v>0</v>
      </c>
      <c r="Y672" s="493">
        <f>Y661*地域経済性分析・初期条件!$N$62</f>
        <v>0</v>
      </c>
      <c r="Z672" s="493">
        <f>Z661*地域経済性分析・初期条件!$N$62</f>
        <v>0</v>
      </c>
      <c r="AA672" s="493">
        <f>AA661*地域経済性分析・初期条件!$N$62</f>
        <v>0</v>
      </c>
      <c r="AB672" s="493">
        <f>AB661*地域経済性分析・初期条件!$N$62</f>
        <v>0</v>
      </c>
      <c r="AC672" s="493">
        <f>AC661*地域経済性分析・初期条件!$N$62</f>
        <v>0</v>
      </c>
      <c r="AD672" s="493">
        <f>AD661*地域経済性分析・初期条件!$N$62</f>
        <v>0</v>
      </c>
      <c r="AE672" s="493">
        <f>AE661*地域経済性分析・初期条件!$N$62</f>
        <v>0</v>
      </c>
      <c r="AF672" s="493">
        <f>AF661*地域経済性分析・初期条件!$N$62</f>
        <v>0</v>
      </c>
      <c r="AG672" s="493">
        <f>AG661*地域経済性分析・初期条件!$N$62</f>
        <v>0</v>
      </c>
      <c r="AH672" s="493">
        <f>AH661*地域経済性分析・初期条件!$N$62</f>
        <v>0</v>
      </c>
      <c r="AI672" s="535">
        <f>SUM(D672:N672)</f>
        <v>0</v>
      </c>
      <c r="AJ672" s="535">
        <f t="shared" si="852"/>
        <v>0</v>
      </c>
      <c r="AK672" s="497">
        <f t="shared" si="853"/>
        <v>0</v>
      </c>
    </row>
    <row r="673" spans="1:37" ht="11.5" x14ac:dyDescent="0.25">
      <c r="A673" s="533" t="str">
        <f>A660&amp;B673</f>
        <v>0市町村税収（二次以降）</v>
      </c>
      <c r="B673" s="425" t="s">
        <v>564</v>
      </c>
      <c r="C673" s="449" t="s">
        <v>33</v>
      </c>
      <c r="D673" s="493">
        <f>D661*地域経済性分析・初期条件!$O$62</f>
        <v>0</v>
      </c>
      <c r="E673" s="493">
        <f>E661*地域経済性分析・初期条件!$O$62</f>
        <v>0</v>
      </c>
      <c r="F673" s="493">
        <f>F661*地域経済性分析・初期条件!$O$62</f>
        <v>0</v>
      </c>
      <c r="G673" s="493">
        <f>G661*地域経済性分析・初期条件!$O$62</f>
        <v>0</v>
      </c>
      <c r="H673" s="493">
        <f>H661*地域経済性分析・初期条件!$O$62</f>
        <v>0</v>
      </c>
      <c r="I673" s="493">
        <f>I661*地域経済性分析・初期条件!$O$62</f>
        <v>0</v>
      </c>
      <c r="J673" s="493">
        <f>J661*地域経済性分析・初期条件!$O$62</f>
        <v>0</v>
      </c>
      <c r="K673" s="493">
        <f>K661*地域経済性分析・初期条件!$O$62</f>
        <v>0</v>
      </c>
      <c r="L673" s="493">
        <f>L661*地域経済性分析・初期条件!$O$62</f>
        <v>0</v>
      </c>
      <c r="M673" s="493">
        <f>M661*地域経済性分析・初期条件!$O$62</f>
        <v>0</v>
      </c>
      <c r="N673" s="493">
        <f>N661*地域経済性分析・初期条件!$O$62</f>
        <v>0</v>
      </c>
      <c r="O673" s="493">
        <f>O661*地域経済性分析・初期条件!$O$62</f>
        <v>0</v>
      </c>
      <c r="P673" s="493">
        <f>P661*地域経済性分析・初期条件!$O$62</f>
        <v>0</v>
      </c>
      <c r="Q673" s="493">
        <f>Q661*地域経済性分析・初期条件!$O$62</f>
        <v>0</v>
      </c>
      <c r="R673" s="493">
        <f>R661*地域経済性分析・初期条件!$O$62</f>
        <v>0</v>
      </c>
      <c r="S673" s="493">
        <f>S661*地域経済性分析・初期条件!$O$62</f>
        <v>0</v>
      </c>
      <c r="T673" s="493">
        <f>T661*地域経済性分析・初期条件!$O$62</f>
        <v>0</v>
      </c>
      <c r="U673" s="493">
        <f>U661*地域経済性分析・初期条件!$O$62</f>
        <v>0</v>
      </c>
      <c r="V673" s="493">
        <f>V661*地域経済性分析・初期条件!$O$62</f>
        <v>0</v>
      </c>
      <c r="W673" s="493">
        <f>W661*地域経済性分析・初期条件!$O$62</f>
        <v>0</v>
      </c>
      <c r="X673" s="493">
        <f>X661*地域経済性分析・初期条件!$O$62</f>
        <v>0</v>
      </c>
      <c r="Y673" s="493">
        <f>Y661*地域経済性分析・初期条件!$O$62</f>
        <v>0</v>
      </c>
      <c r="Z673" s="493">
        <f>Z661*地域経済性分析・初期条件!$O$62</f>
        <v>0</v>
      </c>
      <c r="AA673" s="493">
        <f>AA661*地域経済性分析・初期条件!$O$62</f>
        <v>0</v>
      </c>
      <c r="AB673" s="493">
        <f>AB661*地域経済性分析・初期条件!$O$62</f>
        <v>0</v>
      </c>
      <c r="AC673" s="493">
        <f>AC661*地域経済性分析・初期条件!$O$62</f>
        <v>0</v>
      </c>
      <c r="AD673" s="493">
        <f>AD661*地域経済性分析・初期条件!$O$62</f>
        <v>0</v>
      </c>
      <c r="AE673" s="493">
        <f>AE661*地域経済性分析・初期条件!$O$62</f>
        <v>0</v>
      </c>
      <c r="AF673" s="493">
        <f>AF661*地域経済性分析・初期条件!$O$62</f>
        <v>0</v>
      </c>
      <c r="AG673" s="493">
        <f>AG661*地域経済性分析・初期条件!$O$62</f>
        <v>0</v>
      </c>
      <c r="AH673" s="493">
        <f>AH661*地域経済性分析・初期条件!$O$62</f>
        <v>0</v>
      </c>
      <c r="AI673" s="535">
        <f>SUM(D673:N673)</f>
        <v>0</v>
      </c>
      <c r="AJ673" s="535">
        <f t="shared" si="852"/>
        <v>0</v>
      </c>
      <c r="AK673" s="497">
        <f t="shared" si="853"/>
        <v>0</v>
      </c>
    </row>
    <row r="674" spans="1:37" ht="11.5" x14ac:dyDescent="0.25">
      <c r="A674" s="488">
        <f>地域経済性分析・初期条件!$G$63</f>
        <v>0</v>
      </c>
      <c r="C674" s="449"/>
      <c r="D674" s="493"/>
      <c r="E674" s="493"/>
      <c r="F674" s="463"/>
      <c r="G674" s="463"/>
      <c r="H674" s="463"/>
      <c r="I674" s="463"/>
      <c r="J674" s="463"/>
      <c r="K674" s="463"/>
      <c r="L674" s="463"/>
      <c r="M674" s="463"/>
      <c r="N674" s="463"/>
      <c r="O674" s="463"/>
      <c r="P674" s="463"/>
      <c r="Q674" s="463"/>
      <c r="R674" s="463"/>
      <c r="S674" s="463"/>
      <c r="T674" s="463"/>
      <c r="U674" s="463"/>
      <c r="V674" s="463"/>
      <c r="W674" s="463"/>
      <c r="X674" s="463"/>
      <c r="Y674" s="463"/>
      <c r="Z674" s="463"/>
      <c r="AA674" s="463"/>
      <c r="AB674" s="463"/>
      <c r="AC674" s="463"/>
      <c r="AD674" s="463"/>
      <c r="AE674" s="463"/>
      <c r="AF674" s="463"/>
      <c r="AG674" s="463"/>
      <c r="AH674" s="463"/>
      <c r="AI674" s="535"/>
      <c r="AJ674" s="535"/>
      <c r="AK674" s="497"/>
    </row>
    <row r="675" spans="1:37" ht="11.5" x14ac:dyDescent="0.25">
      <c r="A675" s="533" t="str">
        <f>A674&amp;B675</f>
        <v>0売上（税別）</v>
      </c>
      <c r="B675" s="425" t="s">
        <v>1166</v>
      </c>
      <c r="C675" s="448" t="s">
        <v>33</v>
      </c>
      <c r="D675" s="493">
        <f>D645*地域経済性分析・初期条件!$F$63</f>
        <v>0</v>
      </c>
      <c r="E675" s="493">
        <f>E645*地域経済性分析・初期条件!$F$63</f>
        <v>0</v>
      </c>
      <c r="F675" s="493">
        <f>F645*地域経済性分析・初期条件!$F$63</f>
        <v>0</v>
      </c>
      <c r="G675" s="493">
        <f>G645*地域経済性分析・初期条件!$F$63</f>
        <v>0</v>
      </c>
      <c r="H675" s="493">
        <f>H645*地域経済性分析・初期条件!$F$63</f>
        <v>0</v>
      </c>
      <c r="I675" s="493">
        <f>I645*地域経済性分析・初期条件!$F$63</f>
        <v>0</v>
      </c>
      <c r="J675" s="493">
        <f>J645*地域経済性分析・初期条件!$F$63</f>
        <v>0</v>
      </c>
      <c r="K675" s="493">
        <f>K645*地域経済性分析・初期条件!$F$63</f>
        <v>0</v>
      </c>
      <c r="L675" s="493">
        <f>L645*地域経済性分析・初期条件!$F$63</f>
        <v>0</v>
      </c>
      <c r="M675" s="493">
        <f>M645*地域経済性分析・初期条件!$F$63</f>
        <v>0</v>
      </c>
      <c r="N675" s="493">
        <f>N645*地域経済性分析・初期条件!$F$63</f>
        <v>0</v>
      </c>
      <c r="O675" s="493">
        <f>O645*地域経済性分析・初期条件!$F$63</f>
        <v>0</v>
      </c>
      <c r="P675" s="493">
        <f>P645*地域経済性分析・初期条件!$F$63</f>
        <v>0</v>
      </c>
      <c r="Q675" s="493">
        <f>Q645*地域経済性分析・初期条件!$F$63</f>
        <v>0</v>
      </c>
      <c r="R675" s="493">
        <f>R645*地域経済性分析・初期条件!$F$63</f>
        <v>0</v>
      </c>
      <c r="S675" s="493">
        <f>S645*地域経済性分析・初期条件!$F$63</f>
        <v>0</v>
      </c>
      <c r="T675" s="493">
        <f>T645*地域経済性分析・初期条件!$F$63</f>
        <v>0</v>
      </c>
      <c r="U675" s="493">
        <f>U645*地域経済性分析・初期条件!$F$63</f>
        <v>0</v>
      </c>
      <c r="V675" s="493">
        <f>V645*地域経済性分析・初期条件!$F$63</f>
        <v>0</v>
      </c>
      <c r="W675" s="493">
        <f>W645*地域経済性分析・初期条件!$F$63</f>
        <v>0</v>
      </c>
      <c r="X675" s="493">
        <f>X645*地域経済性分析・初期条件!$F$63</f>
        <v>0</v>
      </c>
      <c r="Y675" s="493">
        <f>Y645*地域経済性分析・初期条件!$F$63</f>
        <v>0</v>
      </c>
      <c r="Z675" s="493">
        <f>Z645*地域経済性分析・初期条件!$F$63</f>
        <v>0</v>
      </c>
      <c r="AA675" s="493">
        <f>AA645*地域経済性分析・初期条件!$F$63</f>
        <v>0</v>
      </c>
      <c r="AB675" s="493">
        <f>AB645*地域経済性分析・初期条件!$F$63</f>
        <v>0</v>
      </c>
      <c r="AC675" s="493">
        <f>AC645*地域経済性分析・初期条件!$F$63</f>
        <v>0</v>
      </c>
      <c r="AD675" s="493">
        <f>AD645*地域経済性分析・初期条件!$F$63</f>
        <v>0</v>
      </c>
      <c r="AE675" s="493">
        <f>AE645*地域経済性分析・初期条件!$F$63</f>
        <v>0</v>
      </c>
      <c r="AF675" s="493">
        <f>AF645*地域経済性分析・初期条件!$F$63</f>
        <v>0</v>
      </c>
      <c r="AG675" s="493">
        <f>AG645*地域経済性分析・初期条件!$F$63</f>
        <v>0</v>
      </c>
      <c r="AH675" s="493">
        <f>AH645*地域経済性分析・初期条件!$F$63</f>
        <v>0</v>
      </c>
      <c r="AI675" s="535">
        <f t="shared" ref="AI675" si="854">SUM(D675:N675)</f>
        <v>0</v>
      </c>
      <c r="AJ675" s="535">
        <f>SUM(D675:X675)</f>
        <v>0</v>
      </c>
      <c r="AK675" s="497">
        <f>SUM(D675:AH675)</f>
        <v>0</v>
      </c>
    </row>
    <row r="676" spans="1:37" ht="11.5" x14ac:dyDescent="0.25">
      <c r="A676" s="533" t="str">
        <f>A674&amp;B676</f>
        <v>0消費税（都道府県）</v>
      </c>
      <c r="B676" s="425" t="s">
        <v>270</v>
      </c>
      <c r="C676" s="448" t="s">
        <v>33</v>
      </c>
      <c r="D676" s="493">
        <f>D675*波及効果シート!$D$72</f>
        <v>0</v>
      </c>
      <c r="E676" s="493">
        <f>E675*波及効果シート!$D$72</f>
        <v>0</v>
      </c>
      <c r="F676" s="493">
        <f>F675*波及効果シート!$D$72</f>
        <v>0</v>
      </c>
      <c r="G676" s="493">
        <f>G675*波及効果シート!$D$72</f>
        <v>0</v>
      </c>
      <c r="H676" s="493">
        <f>H675*波及効果シート!$D$72</f>
        <v>0</v>
      </c>
      <c r="I676" s="493">
        <f>I675*波及効果シート!$D$72</f>
        <v>0</v>
      </c>
      <c r="J676" s="493">
        <f>J675*波及効果シート!$D$72</f>
        <v>0</v>
      </c>
      <c r="K676" s="493">
        <f>K675*波及効果シート!$D$72</f>
        <v>0</v>
      </c>
      <c r="L676" s="493">
        <f>L675*波及効果シート!$D$72</f>
        <v>0</v>
      </c>
      <c r="M676" s="493">
        <f>M675*波及効果シート!$D$72</f>
        <v>0</v>
      </c>
      <c r="N676" s="493">
        <f>N675*波及効果シート!$D$72</f>
        <v>0</v>
      </c>
      <c r="O676" s="493">
        <f>O675*波及効果シート!$D$72</f>
        <v>0</v>
      </c>
      <c r="P676" s="493">
        <f>P675*波及効果シート!$D$72</f>
        <v>0</v>
      </c>
      <c r="Q676" s="493">
        <f>Q675*波及効果シート!$D$72</f>
        <v>0</v>
      </c>
      <c r="R676" s="493">
        <f>R675*波及効果シート!$D$72</f>
        <v>0</v>
      </c>
      <c r="S676" s="493">
        <f>S675*波及効果シート!$D$72</f>
        <v>0</v>
      </c>
      <c r="T676" s="493">
        <f>T675*波及効果シート!$D$72</f>
        <v>0</v>
      </c>
      <c r="U676" s="493">
        <f>U675*波及効果シート!$D$72</f>
        <v>0</v>
      </c>
      <c r="V676" s="493">
        <f>V675*波及効果シート!$D$72</f>
        <v>0</v>
      </c>
      <c r="W676" s="493">
        <f>W675*波及効果シート!$D$72</f>
        <v>0</v>
      </c>
      <c r="X676" s="493">
        <f>X675*波及効果シート!$D$72</f>
        <v>0</v>
      </c>
      <c r="Y676" s="493">
        <f>Y675*波及効果シート!$D$72</f>
        <v>0</v>
      </c>
      <c r="Z676" s="493">
        <f>Z675*波及効果シート!$D$72</f>
        <v>0</v>
      </c>
      <c r="AA676" s="493">
        <f>AA675*波及効果シート!$D$72</f>
        <v>0</v>
      </c>
      <c r="AB676" s="493">
        <f>AB675*波及効果シート!$D$72</f>
        <v>0</v>
      </c>
      <c r="AC676" s="493">
        <f>AC675*波及効果シート!$D$72</f>
        <v>0</v>
      </c>
      <c r="AD676" s="493">
        <f>AD675*波及効果シート!$D$72</f>
        <v>0</v>
      </c>
      <c r="AE676" s="493">
        <f>AE675*波及効果シート!$D$72</f>
        <v>0</v>
      </c>
      <c r="AF676" s="493">
        <f>AF675*波及効果シート!$D$72</f>
        <v>0</v>
      </c>
      <c r="AG676" s="493">
        <f>AG675*波及効果シート!$D$72</f>
        <v>0</v>
      </c>
      <c r="AH676" s="493">
        <f>AH675*波及効果シート!$D$72</f>
        <v>0</v>
      </c>
      <c r="AI676" s="535">
        <f t="shared" ref="AI676:AI677" si="855">SUM(D676:N676)</f>
        <v>0</v>
      </c>
      <c r="AJ676" s="535">
        <f t="shared" ref="AJ676:AJ677" si="856">SUM(D676:X676)</f>
        <v>0</v>
      </c>
      <c r="AK676" s="497">
        <f t="shared" ref="AK676:AK677" si="857">SUM(D676:AH676)</f>
        <v>0</v>
      </c>
    </row>
    <row r="677" spans="1:37" ht="11.5" x14ac:dyDescent="0.25">
      <c r="A677" s="533" t="str">
        <f>A674&amp;B677</f>
        <v>0消費税（市町村）</v>
      </c>
      <c r="B677" s="425" t="s">
        <v>1156</v>
      </c>
      <c r="C677" s="449" t="s">
        <v>33</v>
      </c>
      <c r="D677" s="493">
        <f>D675*波及効果シート!$D$74</f>
        <v>0</v>
      </c>
      <c r="E677" s="493">
        <f>E675*波及効果シート!$D$74</f>
        <v>0</v>
      </c>
      <c r="F677" s="493">
        <f>F675*波及効果シート!$D$74</f>
        <v>0</v>
      </c>
      <c r="G677" s="493">
        <f>G675*波及効果シート!$D$74</f>
        <v>0</v>
      </c>
      <c r="H677" s="493">
        <f>H675*波及効果シート!$D$74</f>
        <v>0</v>
      </c>
      <c r="I677" s="493">
        <f>I675*波及効果シート!$D$74</f>
        <v>0</v>
      </c>
      <c r="J677" s="493">
        <f>J675*波及効果シート!$D$74</f>
        <v>0</v>
      </c>
      <c r="K677" s="493">
        <f>K675*波及効果シート!$D$74</f>
        <v>0</v>
      </c>
      <c r="L677" s="493">
        <f>L675*波及効果シート!$D$74</f>
        <v>0</v>
      </c>
      <c r="M677" s="493">
        <f>M675*波及効果シート!$D$74</f>
        <v>0</v>
      </c>
      <c r="N677" s="493">
        <f>N675*波及効果シート!$D$74</f>
        <v>0</v>
      </c>
      <c r="O677" s="493">
        <f>O675*波及効果シート!$D$74</f>
        <v>0</v>
      </c>
      <c r="P677" s="493">
        <f>P675*波及効果シート!$D$74</f>
        <v>0</v>
      </c>
      <c r="Q677" s="493">
        <f>Q675*波及効果シート!$D$74</f>
        <v>0</v>
      </c>
      <c r="R677" s="493">
        <f>R675*波及効果シート!$D$74</f>
        <v>0</v>
      </c>
      <c r="S677" s="493">
        <f>S675*波及効果シート!$D$74</f>
        <v>0</v>
      </c>
      <c r="T677" s="493">
        <f>T675*波及効果シート!$D$74</f>
        <v>0</v>
      </c>
      <c r="U677" s="493">
        <f>U675*波及効果シート!$D$74</f>
        <v>0</v>
      </c>
      <c r="V677" s="493">
        <f>V675*波及効果シート!$D$74</f>
        <v>0</v>
      </c>
      <c r="W677" s="493">
        <f>W675*波及効果シート!$D$74</f>
        <v>0</v>
      </c>
      <c r="X677" s="493">
        <f>X675*波及効果シート!$D$74</f>
        <v>0</v>
      </c>
      <c r="Y677" s="493">
        <f>Y675*波及効果シート!$D$74</f>
        <v>0</v>
      </c>
      <c r="Z677" s="493">
        <f>Z675*波及効果シート!$D$74</f>
        <v>0</v>
      </c>
      <c r="AA677" s="493">
        <f>AA675*波及効果シート!$D$74</f>
        <v>0</v>
      </c>
      <c r="AB677" s="493">
        <f>AB675*波及効果シート!$D$74</f>
        <v>0</v>
      </c>
      <c r="AC677" s="493">
        <f>AC675*波及効果シート!$D$74</f>
        <v>0</v>
      </c>
      <c r="AD677" s="493">
        <f>AD675*波及効果シート!$D$74</f>
        <v>0</v>
      </c>
      <c r="AE677" s="493">
        <f>AE675*波及効果シート!$D$74</f>
        <v>0</v>
      </c>
      <c r="AF677" s="493">
        <f>AF675*波及効果シート!$D$74</f>
        <v>0</v>
      </c>
      <c r="AG677" s="493">
        <f>AG675*波及効果シート!$D$74</f>
        <v>0</v>
      </c>
      <c r="AH677" s="493">
        <f>AH675*波及効果シート!$D$74</f>
        <v>0</v>
      </c>
      <c r="AI677" s="535">
        <f t="shared" si="855"/>
        <v>0</v>
      </c>
      <c r="AJ677" s="535">
        <f t="shared" si="856"/>
        <v>0</v>
      </c>
      <c r="AK677" s="497">
        <f t="shared" si="857"/>
        <v>0</v>
      </c>
    </row>
    <row r="678" spans="1:37" ht="11.5" x14ac:dyDescent="0.25">
      <c r="A678" s="533" t="str">
        <f>A674&amp;B678</f>
        <v>0所得税（国税）</v>
      </c>
      <c r="B678" s="425" t="s">
        <v>577</v>
      </c>
      <c r="C678" s="449" t="s">
        <v>33</v>
      </c>
      <c r="D678" s="493">
        <f>D675*地域経済性分析・初期条件!$P$63</f>
        <v>0</v>
      </c>
      <c r="E678" s="493">
        <f>E675*地域経済性分析・初期条件!$P$63</f>
        <v>0</v>
      </c>
      <c r="F678" s="493">
        <f>F675*地域経済性分析・初期条件!$P$63</f>
        <v>0</v>
      </c>
      <c r="G678" s="493">
        <f>G675*地域経済性分析・初期条件!$P$63</f>
        <v>0</v>
      </c>
      <c r="H678" s="493">
        <f>H675*地域経済性分析・初期条件!$P$63</f>
        <v>0</v>
      </c>
      <c r="I678" s="493">
        <f>I675*地域経済性分析・初期条件!$P$63</f>
        <v>0</v>
      </c>
      <c r="J678" s="493">
        <f>J675*地域経済性分析・初期条件!$P$63</f>
        <v>0</v>
      </c>
      <c r="K678" s="493">
        <f>K675*地域経済性分析・初期条件!$P$63</f>
        <v>0</v>
      </c>
      <c r="L678" s="493">
        <f>L675*地域経済性分析・初期条件!$P$63</f>
        <v>0</v>
      </c>
      <c r="M678" s="493">
        <f>M675*地域経済性分析・初期条件!$P$63</f>
        <v>0</v>
      </c>
      <c r="N678" s="493">
        <f>N675*地域経済性分析・初期条件!$P$63</f>
        <v>0</v>
      </c>
      <c r="O678" s="493">
        <f>O675*地域経済性分析・初期条件!$P$63</f>
        <v>0</v>
      </c>
      <c r="P678" s="493">
        <f>P675*地域経済性分析・初期条件!$P$63</f>
        <v>0</v>
      </c>
      <c r="Q678" s="493">
        <f>Q675*地域経済性分析・初期条件!$P$63</f>
        <v>0</v>
      </c>
      <c r="R678" s="493">
        <f>R675*地域経済性分析・初期条件!$P$63</f>
        <v>0</v>
      </c>
      <c r="S678" s="493">
        <f>S675*地域経済性分析・初期条件!$P$63</f>
        <v>0</v>
      </c>
      <c r="T678" s="493">
        <f>T675*地域経済性分析・初期条件!$P$63</f>
        <v>0</v>
      </c>
      <c r="U678" s="493">
        <f>U675*地域経済性分析・初期条件!$P$63</f>
        <v>0</v>
      </c>
      <c r="V678" s="493">
        <f>V675*地域経済性分析・初期条件!$P$63</f>
        <v>0</v>
      </c>
      <c r="W678" s="493">
        <f>W675*地域経済性分析・初期条件!$P$63</f>
        <v>0</v>
      </c>
      <c r="X678" s="493">
        <f>X675*地域経済性分析・初期条件!$P$63</f>
        <v>0</v>
      </c>
      <c r="Y678" s="493">
        <f>Y675*地域経済性分析・初期条件!$P$63</f>
        <v>0</v>
      </c>
      <c r="Z678" s="493">
        <f>Z675*地域経済性分析・初期条件!$P$63</f>
        <v>0</v>
      </c>
      <c r="AA678" s="493">
        <f>AA675*地域経済性分析・初期条件!$P$63</f>
        <v>0</v>
      </c>
      <c r="AB678" s="493">
        <f>AB675*地域経済性分析・初期条件!$P$63</f>
        <v>0</v>
      </c>
      <c r="AC678" s="493">
        <f>AC675*地域経済性分析・初期条件!$P$63</f>
        <v>0</v>
      </c>
      <c r="AD678" s="493">
        <f>AD675*地域経済性分析・初期条件!$P$63</f>
        <v>0</v>
      </c>
      <c r="AE678" s="493">
        <f>AE675*地域経済性分析・初期条件!$P$63</f>
        <v>0</v>
      </c>
      <c r="AF678" s="493">
        <f>AF675*地域経済性分析・初期条件!$P$63</f>
        <v>0</v>
      </c>
      <c r="AG678" s="493">
        <f>AG675*地域経済性分析・初期条件!$P$63</f>
        <v>0</v>
      </c>
      <c r="AH678" s="493">
        <f>AH675*地域経済性分析・初期条件!$P$63</f>
        <v>0</v>
      </c>
      <c r="AI678" s="535">
        <f t="shared" ref="AI678:AI683" si="858">SUM(D678:N678)</f>
        <v>0</v>
      </c>
      <c r="AJ678" s="535">
        <f>SUM(D678:X678)</f>
        <v>0</v>
      </c>
      <c r="AK678" s="497">
        <f>SUM(D678:AH678)</f>
        <v>0</v>
      </c>
    </row>
    <row r="679" spans="1:37" ht="11.5" x14ac:dyDescent="0.25">
      <c r="A679" s="533" t="str">
        <f>A674&amp;B679</f>
        <v>0法人税（国税）</v>
      </c>
      <c r="B679" s="425" t="s">
        <v>576</v>
      </c>
      <c r="C679" s="449" t="s">
        <v>33</v>
      </c>
      <c r="D679" s="493">
        <f>D675*地域経済性分析・初期条件!$Q$63</f>
        <v>0</v>
      </c>
      <c r="E679" s="493">
        <f>E675*地域経済性分析・初期条件!$Q$63</f>
        <v>0</v>
      </c>
      <c r="F679" s="493">
        <f>F675*地域経済性分析・初期条件!$Q$63</f>
        <v>0</v>
      </c>
      <c r="G679" s="493">
        <f>G675*地域経済性分析・初期条件!$Q$63</f>
        <v>0</v>
      </c>
      <c r="H679" s="493">
        <f>H675*地域経済性分析・初期条件!$Q$63</f>
        <v>0</v>
      </c>
      <c r="I679" s="493">
        <f>I675*地域経済性分析・初期条件!$Q$63</f>
        <v>0</v>
      </c>
      <c r="J679" s="493">
        <f>J675*地域経済性分析・初期条件!$Q$63</f>
        <v>0</v>
      </c>
      <c r="K679" s="493">
        <f>K675*地域経済性分析・初期条件!$Q$63</f>
        <v>0</v>
      </c>
      <c r="L679" s="493">
        <f>L675*地域経済性分析・初期条件!$Q$63</f>
        <v>0</v>
      </c>
      <c r="M679" s="493">
        <f>M675*地域経済性分析・初期条件!$Q$63</f>
        <v>0</v>
      </c>
      <c r="N679" s="493">
        <f>N675*地域経済性分析・初期条件!$Q$63</f>
        <v>0</v>
      </c>
      <c r="O679" s="493">
        <f>O675*地域経済性分析・初期条件!$Q$63</f>
        <v>0</v>
      </c>
      <c r="P679" s="493">
        <f>P675*地域経済性分析・初期条件!$Q$63</f>
        <v>0</v>
      </c>
      <c r="Q679" s="493">
        <f>Q675*地域経済性分析・初期条件!$Q$63</f>
        <v>0</v>
      </c>
      <c r="R679" s="493">
        <f>R675*地域経済性分析・初期条件!$Q$63</f>
        <v>0</v>
      </c>
      <c r="S679" s="493">
        <f>S675*地域経済性分析・初期条件!$Q$63</f>
        <v>0</v>
      </c>
      <c r="T679" s="493">
        <f>T675*地域経済性分析・初期条件!$Q$63</f>
        <v>0</v>
      </c>
      <c r="U679" s="493">
        <f>U675*地域経済性分析・初期条件!$Q$63</f>
        <v>0</v>
      </c>
      <c r="V679" s="493">
        <f>V675*地域経済性分析・初期条件!$Q$63</f>
        <v>0</v>
      </c>
      <c r="W679" s="493">
        <f>W675*地域経済性分析・初期条件!$Q$63</f>
        <v>0</v>
      </c>
      <c r="X679" s="493">
        <f>X675*地域経済性分析・初期条件!$Q$63</f>
        <v>0</v>
      </c>
      <c r="Y679" s="493">
        <f>Y675*地域経済性分析・初期条件!$Q$63</f>
        <v>0</v>
      </c>
      <c r="Z679" s="493">
        <f>Z675*地域経済性分析・初期条件!$Q$63</f>
        <v>0</v>
      </c>
      <c r="AA679" s="493">
        <f>AA675*地域経済性分析・初期条件!$Q$63</f>
        <v>0</v>
      </c>
      <c r="AB679" s="493">
        <f>AB675*地域経済性分析・初期条件!$Q$63</f>
        <v>0</v>
      </c>
      <c r="AC679" s="493">
        <f>AC675*地域経済性分析・初期条件!$Q$63</f>
        <v>0</v>
      </c>
      <c r="AD679" s="493">
        <f>AD675*地域経済性分析・初期条件!$Q$63</f>
        <v>0</v>
      </c>
      <c r="AE679" s="493">
        <f>AE675*地域経済性分析・初期条件!$Q$63</f>
        <v>0</v>
      </c>
      <c r="AF679" s="493">
        <f>AF675*地域経済性分析・初期条件!$Q$63</f>
        <v>0</v>
      </c>
      <c r="AG679" s="493">
        <f>AG675*地域経済性分析・初期条件!$Q$63</f>
        <v>0</v>
      </c>
      <c r="AH679" s="493">
        <f>AH675*地域経済性分析・初期条件!$Q$63</f>
        <v>0</v>
      </c>
      <c r="AI679" s="535">
        <f t="shared" si="858"/>
        <v>0</v>
      </c>
      <c r="AJ679" s="535">
        <f>SUM(D679:X679)</f>
        <v>0</v>
      </c>
      <c r="AK679" s="497">
        <f>SUM(D679:AH679)</f>
        <v>0</v>
      </c>
    </row>
    <row r="680" spans="1:37" ht="11.5" x14ac:dyDescent="0.25">
      <c r="A680" s="533" t="str">
        <f>A674&amp;B680</f>
        <v>0従業員の可処分所得（一次）</v>
      </c>
      <c r="B680" s="425" t="s">
        <v>556</v>
      </c>
      <c r="C680" s="448" t="s">
        <v>33</v>
      </c>
      <c r="D680" s="493">
        <f>D675*地域経済性分析・初期条件!$H$63</f>
        <v>0</v>
      </c>
      <c r="E680" s="493">
        <f>E675*地域経済性分析・初期条件!$H$63</f>
        <v>0</v>
      </c>
      <c r="F680" s="463">
        <f>F675*地域経済性分析・初期条件!$H$63</f>
        <v>0</v>
      </c>
      <c r="G680" s="463">
        <f>G675*地域経済性分析・初期条件!$H$63</f>
        <v>0</v>
      </c>
      <c r="H680" s="463">
        <f>H675*地域経済性分析・初期条件!$H$63</f>
        <v>0</v>
      </c>
      <c r="I680" s="463">
        <f>I675*地域経済性分析・初期条件!$H$63</f>
        <v>0</v>
      </c>
      <c r="J680" s="463">
        <f>J675*地域経済性分析・初期条件!$H$63</f>
        <v>0</v>
      </c>
      <c r="K680" s="463">
        <f>K675*地域経済性分析・初期条件!$H$63</f>
        <v>0</v>
      </c>
      <c r="L680" s="463">
        <f>L675*地域経済性分析・初期条件!$H$63</f>
        <v>0</v>
      </c>
      <c r="M680" s="463">
        <f>M675*地域経済性分析・初期条件!$H$63</f>
        <v>0</v>
      </c>
      <c r="N680" s="463">
        <f>N675*地域経済性分析・初期条件!$H$63</f>
        <v>0</v>
      </c>
      <c r="O680" s="463">
        <f>O675*地域経済性分析・初期条件!$H$63</f>
        <v>0</v>
      </c>
      <c r="P680" s="463">
        <f>P675*地域経済性分析・初期条件!$H$63</f>
        <v>0</v>
      </c>
      <c r="Q680" s="463">
        <f>Q675*地域経済性分析・初期条件!$H$63</f>
        <v>0</v>
      </c>
      <c r="R680" s="463">
        <f>R675*地域経済性分析・初期条件!$H$63</f>
        <v>0</v>
      </c>
      <c r="S680" s="463">
        <f>S675*地域経済性分析・初期条件!$H$63</f>
        <v>0</v>
      </c>
      <c r="T680" s="463">
        <f>T675*地域経済性分析・初期条件!$H$63</f>
        <v>0</v>
      </c>
      <c r="U680" s="463">
        <f>U675*地域経済性分析・初期条件!$H$63</f>
        <v>0</v>
      </c>
      <c r="V680" s="463">
        <f>V675*地域経済性分析・初期条件!$H$63</f>
        <v>0</v>
      </c>
      <c r="W680" s="463">
        <f>W675*地域経済性分析・初期条件!$H$63</f>
        <v>0</v>
      </c>
      <c r="X680" s="463">
        <f>X675*地域経済性分析・初期条件!$H$63</f>
        <v>0</v>
      </c>
      <c r="Y680" s="463">
        <f>Y675*地域経済性分析・初期条件!$H$63</f>
        <v>0</v>
      </c>
      <c r="Z680" s="463">
        <f>Z675*地域経済性分析・初期条件!$H$63</f>
        <v>0</v>
      </c>
      <c r="AA680" s="463">
        <f>AA675*地域経済性分析・初期条件!$H$63</f>
        <v>0</v>
      </c>
      <c r="AB680" s="463">
        <f>AB675*地域経済性分析・初期条件!$H$63</f>
        <v>0</v>
      </c>
      <c r="AC680" s="463">
        <f>AC675*地域経済性分析・初期条件!$H$63</f>
        <v>0</v>
      </c>
      <c r="AD680" s="463">
        <f>AD675*地域経済性分析・初期条件!$H$63</f>
        <v>0</v>
      </c>
      <c r="AE680" s="463">
        <f>AE675*地域経済性分析・初期条件!$H$63</f>
        <v>0</v>
      </c>
      <c r="AF680" s="463">
        <f>AF675*地域経済性分析・初期条件!$H$63</f>
        <v>0</v>
      </c>
      <c r="AG680" s="463">
        <f>AG675*地域経済性分析・初期条件!$H$63</f>
        <v>0</v>
      </c>
      <c r="AH680" s="463">
        <f>AH675*地域経済性分析・初期条件!$H$63</f>
        <v>0</v>
      </c>
      <c r="AI680" s="535">
        <f t="shared" si="858"/>
        <v>0</v>
      </c>
      <c r="AJ680" s="535">
        <f t="shared" ref="AJ680:AJ687" si="859">SUM(D680:X680)</f>
        <v>0</v>
      </c>
      <c r="AK680" s="497">
        <f t="shared" ref="AK680:AK687" si="860">SUM(D680:AH680)</f>
        <v>0</v>
      </c>
    </row>
    <row r="681" spans="1:37" ht="11.5" x14ac:dyDescent="0.25">
      <c r="A681" s="533" t="str">
        <f>A674&amp;B681</f>
        <v>0企業の税引後利益（一次）</v>
      </c>
      <c r="B681" s="425" t="s">
        <v>557</v>
      </c>
      <c r="C681" s="448" t="s">
        <v>33</v>
      </c>
      <c r="D681" s="493">
        <f>D675*地域経済性分析・初期条件!$I$63</f>
        <v>0</v>
      </c>
      <c r="E681" s="493">
        <f>E675*地域経済性分析・初期条件!$I$63</f>
        <v>0</v>
      </c>
      <c r="F681" s="463">
        <f>F675*地域経済性分析・初期条件!$I$63</f>
        <v>0</v>
      </c>
      <c r="G681" s="463">
        <f>G675*地域経済性分析・初期条件!$I$63</f>
        <v>0</v>
      </c>
      <c r="H681" s="463">
        <f>H675*地域経済性分析・初期条件!$I$63</f>
        <v>0</v>
      </c>
      <c r="I681" s="463">
        <f>I675*地域経済性分析・初期条件!$I$63</f>
        <v>0</v>
      </c>
      <c r="J681" s="463">
        <f>J675*地域経済性分析・初期条件!$I$63</f>
        <v>0</v>
      </c>
      <c r="K681" s="463">
        <f>K675*地域経済性分析・初期条件!$I$63</f>
        <v>0</v>
      </c>
      <c r="L681" s="463">
        <f>L675*地域経済性分析・初期条件!$I$63</f>
        <v>0</v>
      </c>
      <c r="M681" s="463">
        <f>M675*地域経済性分析・初期条件!$I$63</f>
        <v>0</v>
      </c>
      <c r="N681" s="463">
        <f>N675*地域経済性分析・初期条件!$I$63</f>
        <v>0</v>
      </c>
      <c r="O681" s="463">
        <f>O675*地域経済性分析・初期条件!$I$63</f>
        <v>0</v>
      </c>
      <c r="P681" s="463">
        <f>P675*地域経済性分析・初期条件!$I$63</f>
        <v>0</v>
      </c>
      <c r="Q681" s="463">
        <f>Q675*地域経済性分析・初期条件!$I$63</f>
        <v>0</v>
      </c>
      <c r="R681" s="463">
        <f>R675*地域経済性分析・初期条件!$I$63</f>
        <v>0</v>
      </c>
      <c r="S681" s="463">
        <f>S675*地域経済性分析・初期条件!$I$63</f>
        <v>0</v>
      </c>
      <c r="T681" s="463">
        <f>T675*地域経済性分析・初期条件!$I$63</f>
        <v>0</v>
      </c>
      <c r="U681" s="463">
        <f>U675*地域経済性分析・初期条件!$I$63</f>
        <v>0</v>
      </c>
      <c r="V681" s="463">
        <f>V675*地域経済性分析・初期条件!$I$63</f>
        <v>0</v>
      </c>
      <c r="W681" s="463">
        <f>W675*地域経済性分析・初期条件!$I$63</f>
        <v>0</v>
      </c>
      <c r="X681" s="463">
        <f>X675*地域経済性分析・初期条件!$I$63</f>
        <v>0</v>
      </c>
      <c r="Y681" s="463">
        <f>Y675*地域経済性分析・初期条件!$I$63</f>
        <v>0</v>
      </c>
      <c r="Z681" s="463">
        <f>Z675*地域経済性分析・初期条件!$I$63</f>
        <v>0</v>
      </c>
      <c r="AA681" s="463">
        <f>AA675*地域経済性分析・初期条件!$I$63</f>
        <v>0</v>
      </c>
      <c r="AB681" s="463">
        <f>AB675*地域経済性分析・初期条件!$I$63</f>
        <v>0</v>
      </c>
      <c r="AC681" s="463">
        <f>AC675*地域経済性分析・初期条件!$I$63</f>
        <v>0</v>
      </c>
      <c r="AD681" s="463">
        <f>AD675*地域経済性分析・初期条件!$I$63</f>
        <v>0</v>
      </c>
      <c r="AE681" s="463">
        <f>AE675*地域経済性分析・初期条件!$I$63</f>
        <v>0</v>
      </c>
      <c r="AF681" s="463">
        <f>AF675*地域経済性分析・初期条件!$I$63</f>
        <v>0</v>
      </c>
      <c r="AG681" s="463">
        <f>AG675*地域経済性分析・初期条件!$I$63</f>
        <v>0</v>
      </c>
      <c r="AH681" s="463">
        <f>AH675*地域経済性分析・初期条件!$I$63</f>
        <v>0</v>
      </c>
      <c r="AI681" s="535">
        <f t="shared" si="858"/>
        <v>0</v>
      </c>
      <c r="AJ681" s="535">
        <f t="shared" si="859"/>
        <v>0</v>
      </c>
      <c r="AK681" s="497">
        <f t="shared" si="860"/>
        <v>0</v>
      </c>
    </row>
    <row r="682" spans="1:37" ht="11.5" x14ac:dyDescent="0.25">
      <c r="A682" s="533" t="str">
        <f>A674&amp;B682</f>
        <v>0都道府県税収（一次）</v>
      </c>
      <c r="B682" s="425" t="s">
        <v>558</v>
      </c>
      <c r="C682" s="448" t="s">
        <v>33</v>
      </c>
      <c r="D682" s="493">
        <f>D675*地域経済性分析・初期条件!$J$63</f>
        <v>0</v>
      </c>
      <c r="E682" s="493">
        <f>E675*地域経済性分析・初期条件!$J$63</f>
        <v>0</v>
      </c>
      <c r="F682" s="463">
        <f>F675*地域経済性分析・初期条件!$J$63</f>
        <v>0</v>
      </c>
      <c r="G682" s="463">
        <f>G675*地域経済性分析・初期条件!$J$63</f>
        <v>0</v>
      </c>
      <c r="H682" s="463">
        <f>H675*地域経済性分析・初期条件!$J$63</f>
        <v>0</v>
      </c>
      <c r="I682" s="463">
        <f>I675*地域経済性分析・初期条件!$J$63</f>
        <v>0</v>
      </c>
      <c r="J682" s="463">
        <f>J675*地域経済性分析・初期条件!$J$63</f>
        <v>0</v>
      </c>
      <c r="K682" s="463">
        <f>K675*地域経済性分析・初期条件!$J$63</f>
        <v>0</v>
      </c>
      <c r="L682" s="463">
        <f>L675*地域経済性分析・初期条件!$J$63</f>
        <v>0</v>
      </c>
      <c r="M682" s="463">
        <f>M675*地域経済性分析・初期条件!$J$63</f>
        <v>0</v>
      </c>
      <c r="N682" s="463">
        <f>N675*地域経済性分析・初期条件!$J$63</f>
        <v>0</v>
      </c>
      <c r="O682" s="463">
        <f>O675*地域経済性分析・初期条件!$J$63</f>
        <v>0</v>
      </c>
      <c r="P682" s="463">
        <f>P675*地域経済性分析・初期条件!$J$63</f>
        <v>0</v>
      </c>
      <c r="Q682" s="463">
        <f>Q675*地域経済性分析・初期条件!$J$63</f>
        <v>0</v>
      </c>
      <c r="R682" s="463">
        <f>R675*地域経済性分析・初期条件!$J$63</f>
        <v>0</v>
      </c>
      <c r="S682" s="463">
        <f>S675*地域経済性分析・初期条件!$J$63</f>
        <v>0</v>
      </c>
      <c r="T682" s="463">
        <f>T675*地域経済性分析・初期条件!$J$63</f>
        <v>0</v>
      </c>
      <c r="U682" s="463">
        <f>U675*地域経済性分析・初期条件!$J$63</f>
        <v>0</v>
      </c>
      <c r="V682" s="463">
        <f>V675*地域経済性分析・初期条件!$J$63</f>
        <v>0</v>
      </c>
      <c r="W682" s="463">
        <f>W675*地域経済性分析・初期条件!$J$63</f>
        <v>0</v>
      </c>
      <c r="X682" s="463">
        <f>X675*地域経済性分析・初期条件!$J$63</f>
        <v>0</v>
      </c>
      <c r="Y682" s="463">
        <f>Y675*地域経済性分析・初期条件!$J$63</f>
        <v>0</v>
      </c>
      <c r="Z682" s="463">
        <f>Z675*地域経済性分析・初期条件!$J$63</f>
        <v>0</v>
      </c>
      <c r="AA682" s="463">
        <f>AA675*地域経済性分析・初期条件!$J$63</f>
        <v>0</v>
      </c>
      <c r="AB682" s="463">
        <f>AB675*地域経済性分析・初期条件!$J$63</f>
        <v>0</v>
      </c>
      <c r="AC682" s="463">
        <f>AC675*地域経済性分析・初期条件!$J$63</f>
        <v>0</v>
      </c>
      <c r="AD682" s="463">
        <f>AD675*地域経済性分析・初期条件!$J$63</f>
        <v>0</v>
      </c>
      <c r="AE682" s="463">
        <f>AE675*地域経済性分析・初期条件!$J$63</f>
        <v>0</v>
      </c>
      <c r="AF682" s="463">
        <f>AF675*地域経済性分析・初期条件!$J$63</f>
        <v>0</v>
      </c>
      <c r="AG682" s="463">
        <f>AG675*地域経済性分析・初期条件!$J$63</f>
        <v>0</v>
      </c>
      <c r="AH682" s="463">
        <f>AH675*地域経済性分析・初期条件!$J$63</f>
        <v>0</v>
      </c>
      <c r="AI682" s="535">
        <f t="shared" si="858"/>
        <v>0</v>
      </c>
      <c r="AJ682" s="535">
        <f t="shared" si="859"/>
        <v>0</v>
      </c>
      <c r="AK682" s="497">
        <f t="shared" si="860"/>
        <v>0</v>
      </c>
    </row>
    <row r="683" spans="1:37" ht="11.5" x14ac:dyDescent="0.25">
      <c r="A683" s="533" t="str">
        <f>A674&amp;B683</f>
        <v>0市町村税収（一次）</v>
      </c>
      <c r="B683" s="425" t="s">
        <v>559</v>
      </c>
      <c r="C683" s="449" t="s">
        <v>33</v>
      </c>
      <c r="D683" s="493">
        <f>D675*地域経済性分析・初期条件!$K$63</f>
        <v>0</v>
      </c>
      <c r="E683" s="463">
        <f>E675*地域経済性分析・初期条件!$K$63</f>
        <v>0</v>
      </c>
      <c r="F683" s="463">
        <f>F675*地域経済性分析・初期条件!$K$63</f>
        <v>0</v>
      </c>
      <c r="G683" s="463">
        <f>G675*地域経済性分析・初期条件!$K$63</f>
        <v>0</v>
      </c>
      <c r="H683" s="463">
        <f>H675*地域経済性分析・初期条件!$K$63</f>
        <v>0</v>
      </c>
      <c r="I683" s="463">
        <f>I675*地域経済性分析・初期条件!$K$63</f>
        <v>0</v>
      </c>
      <c r="J683" s="463">
        <f>J675*地域経済性分析・初期条件!$K$63</f>
        <v>0</v>
      </c>
      <c r="K683" s="463">
        <f>K675*地域経済性分析・初期条件!$K$63</f>
        <v>0</v>
      </c>
      <c r="L683" s="463">
        <f>L675*地域経済性分析・初期条件!$K$63</f>
        <v>0</v>
      </c>
      <c r="M683" s="463">
        <f>M675*地域経済性分析・初期条件!$K$63</f>
        <v>0</v>
      </c>
      <c r="N683" s="463">
        <f>N675*地域経済性分析・初期条件!$K$63</f>
        <v>0</v>
      </c>
      <c r="O683" s="463">
        <f>O675*地域経済性分析・初期条件!$K$63</f>
        <v>0</v>
      </c>
      <c r="P683" s="463">
        <f>P675*地域経済性分析・初期条件!$K$63</f>
        <v>0</v>
      </c>
      <c r="Q683" s="463">
        <f>Q675*地域経済性分析・初期条件!$K$63</f>
        <v>0</v>
      </c>
      <c r="R683" s="463">
        <f>R675*地域経済性分析・初期条件!$K$63</f>
        <v>0</v>
      </c>
      <c r="S683" s="463">
        <f>S675*地域経済性分析・初期条件!$K$63</f>
        <v>0</v>
      </c>
      <c r="T683" s="463">
        <f>T675*地域経済性分析・初期条件!$K$63</f>
        <v>0</v>
      </c>
      <c r="U683" s="463">
        <f>U675*地域経済性分析・初期条件!$K$63</f>
        <v>0</v>
      </c>
      <c r="V683" s="463">
        <f>V675*地域経済性分析・初期条件!$K$63</f>
        <v>0</v>
      </c>
      <c r="W683" s="463">
        <f>W675*地域経済性分析・初期条件!$K$63</f>
        <v>0</v>
      </c>
      <c r="X683" s="463">
        <f>X675*地域経済性分析・初期条件!$K$63</f>
        <v>0</v>
      </c>
      <c r="Y683" s="463">
        <f>Y675*地域経済性分析・初期条件!$K$63</f>
        <v>0</v>
      </c>
      <c r="Z683" s="463">
        <f>Z675*地域経済性分析・初期条件!$K$63</f>
        <v>0</v>
      </c>
      <c r="AA683" s="463">
        <f>AA675*地域経済性分析・初期条件!$K$63</f>
        <v>0</v>
      </c>
      <c r="AB683" s="463">
        <f>AB675*地域経済性分析・初期条件!$K$63</f>
        <v>0</v>
      </c>
      <c r="AC683" s="463">
        <f>AC675*地域経済性分析・初期条件!$K$63</f>
        <v>0</v>
      </c>
      <c r="AD683" s="463">
        <f>AD675*地域経済性分析・初期条件!$K$63</f>
        <v>0</v>
      </c>
      <c r="AE683" s="463">
        <f>AE675*地域経済性分析・初期条件!$K$63</f>
        <v>0</v>
      </c>
      <c r="AF683" s="463">
        <f>AF675*地域経済性分析・初期条件!$K$63</f>
        <v>0</v>
      </c>
      <c r="AG683" s="463">
        <f>AG675*地域経済性分析・初期条件!$K$63</f>
        <v>0</v>
      </c>
      <c r="AH683" s="463">
        <f>AH675*地域経済性分析・初期条件!$K$63</f>
        <v>0</v>
      </c>
      <c r="AI683" s="535">
        <f t="shared" si="858"/>
        <v>0</v>
      </c>
      <c r="AJ683" s="535">
        <f t="shared" si="859"/>
        <v>0</v>
      </c>
      <c r="AK683" s="497">
        <f t="shared" si="860"/>
        <v>0</v>
      </c>
    </row>
    <row r="684" spans="1:37" ht="11.5" x14ac:dyDescent="0.25">
      <c r="A684" s="533" t="str">
        <f>A674&amp;B684</f>
        <v>0従業員の可処分所得（二次以降）</v>
      </c>
      <c r="B684" s="425" t="s">
        <v>561</v>
      </c>
      <c r="C684" s="449" t="s">
        <v>33</v>
      </c>
      <c r="D684" s="493">
        <f>D675*地域経済性分析・初期条件!$L$63</f>
        <v>0</v>
      </c>
      <c r="E684" s="493">
        <f>E675*地域経済性分析・初期条件!$L$63</f>
        <v>0</v>
      </c>
      <c r="F684" s="493">
        <f>F675*地域経済性分析・初期条件!$L$63</f>
        <v>0</v>
      </c>
      <c r="G684" s="493">
        <f>G675*地域経済性分析・初期条件!$L$63</f>
        <v>0</v>
      </c>
      <c r="H684" s="493">
        <f>H675*地域経済性分析・初期条件!$L$63</f>
        <v>0</v>
      </c>
      <c r="I684" s="493">
        <f>I675*地域経済性分析・初期条件!$L$63</f>
        <v>0</v>
      </c>
      <c r="J684" s="493">
        <f>J675*地域経済性分析・初期条件!$L$63</f>
        <v>0</v>
      </c>
      <c r="K684" s="493">
        <f>K675*地域経済性分析・初期条件!$L$63</f>
        <v>0</v>
      </c>
      <c r="L684" s="493">
        <f>L675*地域経済性分析・初期条件!$L$63</f>
        <v>0</v>
      </c>
      <c r="M684" s="493">
        <f>M675*地域経済性分析・初期条件!$L$63</f>
        <v>0</v>
      </c>
      <c r="N684" s="493">
        <f>N675*地域経済性分析・初期条件!$L$63</f>
        <v>0</v>
      </c>
      <c r="O684" s="493">
        <f>O675*地域経済性分析・初期条件!$L$63</f>
        <v>0</v>
      </c>
      <c r="P684" s="493">
        <f>P675*地域経済性分析・初期条件!$L$63</f>
        <v>0</v>
      </c>
      <c r="Q684" s="493">
        <f>Q675*地域経済性分析・初期条件!$L$63</f>
        <v>0</v>
      </c>
      <c r="R684" s="493">
        <f>R675*地域経済性分析・初期条件!$L$63</f>
        <v>0</v>
      </c>
      <c r="S684" s="493">
        <f>S675*地域経済性分析・初期条件!$L$63</f>
        <v>0</v>
      </c>
      <c r="T684" s="493">
        <f>T675*地域経済性分析・初期条件!$L$63</f>
        <v>0</v>
      </c>
      <c r="U684" s="493">
        <f>U675*地域経済性分析・初期条件!$L$63</f>
        <v>0</v>
      </c>
      <c r="V684" s="493">
        <f>V675*地域経済性分析・初期条件!$L$63</f>
        <v>0</v>
      </c>
      <c r="W684" s="493">
        <f>W675*地域経済性分析・初期条件!$L$63</f>
        <v>0</v>
      </c>
      <c r="X684" s="493">
        <f>X675*地域経済性分析・初期条件!$L$63</f>
        <v>0</v>
      </c>
      <c r="Y684" s="493">
        <f>Y675*地域経済性分析・初期条件!$L$63</f>
        <v>0</v>
      </c>
      <c r="Z684" s="493">
        <f>Z675*地域経済性分析・初期条件!$L$63</f>
        <v>0</v>
      </c>
      <c r="AA684" s="493">
        <f>AA675*地域経済性分析・初期条件!$L$63</f>
        <v>0</v>
      </c>
      <c r="AB684" s="493">
        <f>AB675*地域経済性分析・初期条件!$L$63</f>
        <v>0</v>
      </c>
      <c r="AC684" s="493">
        <f>AC675*地域経済性分析・初期条件!$L$63</f>
        <v>0</v>
      </c>
      <c r="AD684" s="493">
        <f>AD675*地域経済性分析・初期条件!$L$63</f>
        <v>0</v>
      </c>
      <c r="AE684" s="493">
        <f>AE675*地域経済性分析・初期条件!$L$63</f>
        <v>0</v>
      </c>
      <c r="AF684" s="493">
        <f>AF675*地域経済性分析・初期条件!$L$63</f>
        <v>0</v>
      </c>
      <c r="AG684" s="493">
        <f>AG675*地域経済性分析・初期条件!$L$63</f>
        <v>0</v>
      </c>
      <c r="AH684" s="493">
        <f>AH675*地域経済性分析・初期条件!$L$63</f>
        <v>0</v>
      </c>
      <c r="AI684" s="535">
        <f>SUM(D684:N684)</f>
        <v>0</v>
      </c>
      <c r="AJ684" s="535">
        <f t="shared" si="859"/>
        <v>0</v>
      </c>
      <c r="AK684" s="497">
        <f t="shared" si="860"/>
        <v>0</v>
      </c>
    </row>
    <row r="685" spans="1:37" ht="11.5" x14ac:dyDescent="0.25">
      <c r="A685" s="533" t="str">
        <f>A674&amp;B685</f>
        <v>0企業の税引後利益（二次以降）</v>
      </c>
      <c r="B685" s="425" t="s">
        <v>562</v>
      </c>
      <c r="C685" s="449" t="s">
        <v>33</v>
      </c>
      <c r="D685" s="493">
        <f>D675*地域経済性分析・初期条件!$M$63</f>
        <v>0</v>
      </c>
      <c r="E685" s="493">
        <f>E675*地域経済性分析・初期条件!$M$63</f>
        <v>0</v>
      </c>
      <c r="F685" s="493">
        <f>F675*地域経済性分析・初期条件!$M$63</f>
        <v>0</v>
      </c>
      <c r="G685" s="493">
        <f>G675*地域経済性分析・初期条件!$M$63</f>
        <v>0</v>
      </c>
      <c r="H685" s="493">
        <f>H675*地域経済性分析・初期条件!$M$63</f>
        <v>0</v>
      </c>
      <c r="I685" s="493">
        <f>I675*地域経済性分析・初期条件!$M$63</f>
        <v>0</v>
      </c>
      <c r="J685" s="493">
        <f>J675*地域経済性分析・初期条件!$M$63</f>
        <v>0</v>
      </c>
      <c r="K685" s="493">
        <f>K675*地域経済性分析・初期条件!$M$63</f>
        <v>0</v>
      </c>
      <c r="L685" s="493">
        <f>L675*地域経済性分析・初期条件!$M$63</f>
        <v>0</v>
      </c>
      <c r="M685" s="493">
        <f>M675*地域経済性分析・初期条件!$M$63</f>
        <v>0</v>
      </c>
      <c r="N685" s="493">
        <f>N675*地域経済性分析・初期条件!$M$63</f>
        <v>0</v>
      </c>
      <c r="O685" s="493">
        <f>O675*地域経済性分析・初期条件!$M$63</f>
        <v>0</v>
      </c>
      <c r="P685" s="493">
        <f>P675*地域経済性分析・初期条件!$M$63</f>
        <v>0</v>
      </c>
      <c r="Q685" s="493">
        <f>Q675*地域経済性分析・初期条件!$M$63</f>
        <v>0</v>
      </c>
      <c r="R685" s="493">
        <f>R675*地域経済性分析・初期条件!$M$63</f>
        <v>0</v>
      </c>
      <c r="S685" s="493">
        <f>S675*地域経済性分析・初期条件!$M$63</f>
        <v>0</v>
      </c>
      <c r="T685" s="493">
        <f>T675*地域経済性分析・初期条件!$M$63</f>
        <v>0</v>
      </c>
      <c r="U685" s="493">
        <f>U675*地域経済性分析・初期条件!$M$63</f>
        <v>0</v>
      </c>
      <c r="V685" s="493">
        <f>V675*地域経済性分析・初期条件!$M$63</f>
        <v>0</v>
      </c>
      <c r="W685" s="493">
        <f>W675*地域経済性分析・初期条件!$M$63</f>
        <v>0</v>
      </c>
      <c r="X685" s="493">
        <f>X675*地域経済性分析・初期条件!$M$63</f>
        <v>0</v>
      </c>
      <c r="Y685" s="493">
        <f>Y675*地域経済性分析・初期条件!$M$63</f>
        <v>0</v>
      </c>
      <c r="Z685" s="493">
        <f>Z675*地域経済性分析・初期条件!$M$63</f>
        <v>0</v>
      </c>
      <c r="AA685" s="493">
        <f>AA675*地域経済性分析・初期条件!$M$63</f>
        <v>0</v>
      </c>
      <c r="AB685" s="493">
        <f>AB675*地域経済性分析・初期条件!$M$63</f>
        <v>0</v>
      </c>
      <c r="AC685" s="493">
        <f>AC675*地域経済性分析・初期条件!$M$63</f>
        <v>0</v>
      </c>
      <c r="AD685" s="493">
        <f>AD675*地域経済性分析・初期条件!$M$63</f>
        <v>0</v>
      </c>
      <c r="AE685" s="493">
        <f>AE675*地域経済性分析・初期条件!$M$63</f>
        <v>0</v>
      </c>
      <c r="AF685" s="493">
        <f>AF675*地域経済性分析・初期条件!$M$63</f>
        <v>0</v>
      </c>
      <c r="AG685" s="493">
        <f>AG675*地域経済性分析・初期条件!$M$63</f>
        <v>0</v>
      </c>
      <c r="AH685" s="493">
        <f>AH675*地域経済性分析・初期条件!$M$63</f>
        <v>0</v>
      </c>
      <c r="AI685" s="535">
        <f>SUM(D685:N685)</f>
        <v>0</v>
      </c>
      <c r="AJ685" s="535">
        <f t="shared" si="859"/>
        <v>0</v>
      </c>
      <c r="AK685" s="497">
        <f t="shared" si="860"/>
        <v>0</v>
      </c>
    </row>
    <row r="686" spans="1:37" ht="11.5" x14ac:dyDescent="0.25">
      <c r="A686" s="533" t="str">
        <f>A674&amp;B686</f>
        <v>0都道府県税収（二次以降）</v>
      </c>
      <c r="B686" s="425" t="s">
        <v>563</v>
      </c>
      <c r="C686" s="449" t="s">
        <v>33</v>
      </c>
      <c r="D686" s="493">
        <f>D675*地域経済性分析・初期条件!$N$63</f>
        <v>0</v>
      </c>
      <c r="E686" s="493">
        <f>E675*地域経済性分析・初期条件!$N$63</f>
        <v>0</v>
      </c>
      <c r="F686" s="493">
        <f>F675*地域経済性分析・初期条件!$N$63</f>
        <v>0</v>
      </c>
      <c r="G686" s="493">
        <f>G675*地域経済性分析・初期条件!$N$63</f>
        <v>0</v>
      </c>
      <c r="H686" s="493">
        <f>H675*地域経済性分析・初期条件!$N$63</f>
        <v>0</v>
      </c>
      <c r="I686" s="493">
        <f>I675*地域経済性分析・初期条件!$N$63</f>
        <v>0</v>
      </c>
      <c r="J686" s="493">
        <f>J675*地域経済性分析・初期条件!$N$63</f>
        <v>0</v>
      </c>
      <c r="K686" s="493">
        <f>K675*地域経済性分析・初期条件!$N$63</f>
        <v>0</v>
      </c>
      <c r="L686" s="493">
        <f>L675*地域経済性分析・初期条件!$N$63</f>
        <v>0</v>
      </c>
      <c r="M686" s="493">
        <f>M675*地域経済性分析・初期条件!$N$63</f>
        <v>0</v>
      </c>
      <c r="N686" s="493">
        <f>N675*地域経済性分析・初期条件!$N$63</f>
        <v>0</v>
      </c>
      <c r="O686" s="493">
        <f>O675*地域経済性分析・初期条件!$N$63</f>
        <v>0</v>
      </c>
      <c r="P686" s="493">
        <f>P675*地域経済性分析・初期条件!$N$63</f>
        <v>0</v>
      </c>
      <c r="Q686" s="493">
        <f>Q675*地域経済性分析・初期条件!$N$63</f>
        <v>0</v>
      </c>
      <c r="R686" s="493">
        <f>R675*地域経済性分析・初期条件!$N$63</f>
        <v>0</v>
      </c>
      <c r="S686" s="493">
        <f>S675*地域経済性分析・初期条件!$N$63</f>
        <v>0</v>
      </c>
      <c r="T686" s="493">
        <f>T675*地域経済性分析・初期条件!$N$63</f>
        <v>0</v>
      </c>
      <c r="U686" s="493">
        <f>U675*地域経済性分析・初期条件!$N$63</f>
        <v>0</v>
      </c>
      <c r="V686" s="493">
        <f>V675*地域経済性分析・初期条件!$N$63</f>
        <v>0</v>
      </c>
      <c r="W686" s="493">
        <f>W675*地域経済性分析・初期条件!$N$63</f>
        <v>0</v>
      </c>
      <c r="X686" s="493">
        <f>X675*地域経済性分析・初期条件!$N$63</f>
        <v>0</v>
      </c>
      <c r="Y686" s="493">
        <f>Y675*地域経済性分析・初期条件!$N$63</f>
        <v>0</v>
      </c>
      <c r="Z686" s="493">
        <f>Z675*地域経済性分析・初期条件!$N$63</f>
        <v>0</v>
      </c>
      <c r="AA686" s="493">
        <f>AA675*地域経済性分析・初期条件!$N$63</f>
        <v>0</v>
      </c>
      <c r="AB686" s="493">
        <f>AB675*地域経済性分析・初期条件!$N$63</f>
        <v>0</v>
      </c>
      <c r="AC686" s="493">
        <f>AC675*地域経済性分析・初期条件!$N$63</f>
        <v>0</v>
      </c>
      <c r="AD686" s="493">
        <f>AD675*地域経済性分析・初期条件!$N$63</f>
        <v>0</v>
      </c>
      <c r="AE686" s="493">
        <f>AE675*地域経済性分析・初期条件!$N$63</f>
        <v>0</v>
      </c>
      <c r="AF686" s="493">
        <f>AF675*地域経済性分析・初期条件!$N$63</f>
        <v>0</v>
      </c>
      <c r="AG686" s="493">
        <f>AG675*地域経済性分析・初期条件!$N$63</f>
        <v>0</v>
      </c>
      <c r="AH686" s="493">
        <f>AH675*地域経済性分析・初期条件!$N$63</f>
        <v>0</v>
      </c>
      <c r="AI686" s="535">
        <f>SUM(D686:N686)</f>
        <v>0</v>
      </c>
      <c r="AJ686" s="535">
        <f t="shared" si="859"/>
        <v>0</v>
      </c>
      <c r="AK686" s="497">
        <f t="shared" si="860"/>
        <v>0</v>
      </c>
    </row>
    <row r="687" spans="1:37" ht="12" thickBot="1" x14ac:dyDescent="0.3">
      <c r="A687" s="684" t="str">
        <f>A674&amp;B687</f>
        <v>0市町村税収（二次以降）</v>
      </c>
      <c r="B687" s="685" t="s">
        <v>564</v>
      </c>
      <c r="C687" s="686" t="s">
        <v>33</v>
      </c>
      <c r="D687" s="687">
        <f>D675*地域経済性分析・初期条件!$O$63</f>
        <v>0</v>
      </c>
      <c r="E687" s="687">
        <f>E675*地域経済性分析・初期条件!$O$63</f>
        <v>0</v>
      </c>
      <c r="F687" s="687">
        <f>F675*地域経済性分析・初期条件!$O$63</f>
        <v>0</v>
      </c>
      <c r="G687" s="687">
        <f>G675*地域経済性分析・初期条件!$O$63</f>
        <v>0</v>
      </c>
      <c r="H687" s="687">
        <f>H675*地域経済性分析・初期条件!$O$63</f>
        <v>0</v>
      </c>
      <c r="I687" s="687">
        <f>I675*地域経済性分析・初期条件!$O$63</f>
        <v>0</v>
      </c>
      <c r="J687" s="687">
        <f>J675*地域経済性分析・初期条件!$O$63</f>
        <v>0</v>
      </c>
      <c r="K687" s="687">
        <f>K675*地域経済性分析・初期条件!$O$63</f>
        <v>0</v>
      </c>
      <c r="L687" s="687">
        <f>L675*地域経済性分析・初期条件!$O$63</f>
        <v>0</v>
      </c>
      <c r="M687" s="687">
        <f>M675*地域経済性分析・初期条件!$O$63</f>
        <v>0</v>
      </c>
      <c r="N687" s="687">
        <f>N675*地域経済性分析・初期条件!$O$63</f>
        <v>0</v>
      </c>
      <c r="O687" s="687">
        <f>O675*地域経済性分析・初期条件!$O$63</f>
        <v>0</v>
      </c>
      <c r="P687" s="687">
        <f>P675*地域経済性分析・初期条件!$O$63</f>
        <v>0</v>
      </c>
      <c r="Q687" s="687">
        <f>Q675*地域経済性分析・初期条件!$O$63</f>
        <v>0</v>
      </c>
      <c r="R687" s="687">
        <f>R675*地域経済性分析・初期条件!$O$63</f>
        <v>0</v>
      </c>
      <c r="S687" s="687">
        <f>S675*地域経済性分析・初期条件!$O$63</f>
        <v>0</v>
      </c>
      <c r="T687" s="687">
        <f>T675*地域経済性分析・初期条件!$O$63</f>
        <v>0</v>
      </c>
      <c r="U687" s="687">
        <f>U675*地域経済性分析・初期条件!$O$63</f>
        <v>0</v>
      </c>
      <c r="V687" s="687">
        <f>V675*地域経済性分析・初期条件!$O$63</f>
        <v>0</v>
      </c>
      <c r="W687" s="687">
        <f>W675*地域経済性分析・初期条件!$O$63</f>
        <v>0</v>
      </c>
      <c r="X687" s="687">
        <f>X675*地域経済性分析・初期条件!$O$63</f>
        <v>0</v>
      </c>
      <c r="Y687" s="687">
        <f>Y675*地域経済性分析・初期条件!$O$63</f>
        <v>0</v>
      </c>
      <c r="Z687" s="687">
        <f>Z675*地域経済性分析・初期条件!$O$63</f>
        <v>0</v>
      </c>
      <c r="AA687" s="687">
        <f>AA675*地域経済性分析・初期条件!$O$63</f>
        <v>0</v>
      </c>
      <c r="AB687" s="687">
        <f>AB675*地域経済性分析・初期条件!$O$63</f>
        <v>0</v>
      </c>
      <c r="AC687" s="687">
        <f>AC675*地域経済性分析・初期条件!$O$63</f>
        <v>0</v>
      </c>
      <c r="AD687" s="687">
        <f>AD675*地域経済性分析・初期条件!$O$63</f>
        <v>0</v>
      </c>
      <c r="AE687" s="687">
        <f>AE675*地域経済性分析・初期条件!$O$63</f>
        <v>0</v>
      </c>
      <c r="AF687" s="687">
        <f>AF675*地域経済性分析・初期条件!$O$63</f>
        <v>0</v>
      </c>
      <c r="AG687" s="687">
        <f>AG675*地域経済性分析・初期条件!$O$63</f>
        <v>0</v>
      </c>
      <c r="AH687" s="687">
        <f>AH675*地域経済性分析・初期条件!$O$63</f>
        <v>0</v>
      </c>
      <c r="AI687" s="688">
        <f>SUM(D687:N687)</f>
        <v>0</v>
      </c>
      <c r="AJ687" s="688">
        <f t="shared" si="859"/>
        <v>0</v>
      </c>
      <c r="AK687" s="689">
        <f t="shared" si="860"/>
        <v>0</v>
      </c>
    </row>
    <row r="688" spans="1:37" ht="12" thickTop="1" x14ac:dyDescent="0.25">
      <c r="A688" s="1347" t="s">
        <v>1157</v>
      </c>
      <c r="B688" s="425"/>
      <c r="C688" s="449" t="s">
        <v>1158</v>
      </c>
      <c r="D688" s="493">
        <f>SUM(D648:D649,D652:D659,D662:D663,D666:D673,D676:D677,D680:D687)</f>
        <v>0</v>
      </c>
      <c r="E688" s="493">
        <f>SUM(E648:E649,E652:E659,E662:E663,E666:E673,E676:E677,E680:E687)</f>
        <v>0</v>
      </c>
      <c r="F688" s="493">
        <f t="shared" ref="F688" si="861">SUM(F648:F649,F652:F659,F662:F663,F666:F673,F676:F677,F680:F687)</f>
        <v>0</v>
      </c>
      <c r="G688" s="493">
        <f t="shared" ref="G688" si="862">SUM(G648:G649,G652:G659,G662:G663,G666:G673,G676:G677,G680:G687)</f>
        <v>0</v>
      </c>
      <c r="H688" s="493">
        <f t="shared" ref="H688" si="863">SUM(H648:H649,H652:H659,H662:H663,H666:H673,H676:H677,H680:H687)</f>
        <v>0</v>
      </c>
      <c r="I688" s="493">
        <f t="shared" ref="I688" si="864">SUM(I648:I649,I652:I659,I662:I663,I666:I673,I676:I677,I680:I687)</f>
        <v>0</v>
      </c>
      <c r="J688" s="493">
        <f t="shared" ref="J688" si="865">SUM(J648:J649,J652:J659,J662:J663,J666:J673,J676:J677,J680:J687)</f>
        <v>0</v>
      </c>
      <c r="K688" s="493">
        <f t="shared" ref="K688" si="866">SUM(K648:K649,K652:K659,K662:K663,K666:K673,K676:K677,K680:K687)</f>
        <v>0</v>
      </c>
      <c r="L688" s="493">
        <f t="shared" ref="L688" si="867">SUM(L648:L649,L652:L659,L662:L663,L666:L673,L676:L677,L680:L687)</f>
        <v>0</v>
      </c>
      <c r="M688" s="493">
        <f t="shared" ref="M688" si="868">SUM(M648:M649,M652:M659,M662:M663,M666:M673,M676:M677,M680:M687)</f>
        <v>0</v>
      </c>
      <c r="N688" s="493">
        <f t="shared" ref="N688" si="869">SUM(N648:N649,N652:N659,N662:N663,N666:N673,N676:N677,N680:N687)</f>
        <v>0</v>
      </c>
      <c r="O688" s="493">
        <f t="shared" ref="O688" si="870">SUM(O648:O649,O652:O659,O662:O663,O666:O673,O676:O677,O680:O687)</f>
        <v>0</v>
      </c>
      <c r="P688" s="493">
        <f t="shared" ref="P688" si="871">SUM(P648:P649,P652:P659,P662:P663,P666:P673,P676:P677,P680:P687)</f>
        <v>0</v>
      </c>
      <c r="Q688" s="493">
        <f t="shared" ref="Q688" si="872">SUM(Q648:Q649,Q652:Q659,Q662:Q663,Q666:Q673,Q676:Q677,Q680:Q687)</f>
        <v>0</v>
      </c>
      <c r="R688" s="493">
        <f t="shared" ref="R688" si="873">SUM(R648:R649,R652:R659,R662:R663,R666:R673,R676:R677,R680:R687)</f>
        <v>0</v>
      </c>
      <c r="S688" s="493">
        <f t="shared" ref="S688" si="874">SUM(S648:S649,S652:S659,S662:S663,S666:S673,S676:S677,S680:S687)</f>
        <v>0</v>
      </c>
      <c r="T688" s="493">
        <f t="shared" ref="T688" si="875">SUM(T648:T649,T652:T659,T662:T663,T666:T673,T676:T677,T680:T687)</f>
        <v>0</v>
      </c>
      <c r="U688" s="493">
        <f t="shared" ref="U688" si="876">SUM(U648:U649,U652:U659,U662:U663,U666:U673,U676:U677,U680:U687)</f>
        <v>0</v>
      </c>
      <c r="V688" s="493">
        <f t="shared" ref="V688" si="877">SUM(V648:V649,V652:V659,V662:V663,V666:V673,V676:V677,V680:V687)</f>
        <v>0</v>
      </c>
      <c r="W688" s="493">
        <f t="shared" ref="W688" si="878">SUM(W648:W649,W652:W659,W662:W663,W666:W673,W676:W677,W680:W687)</f>
        <v>0</v>
      </c>
      <c r="X688" s="493">
        <f t="shared" ref="X688" si="879">SUM(X648:X649,X652:X659,X662:X663,X666:X673,X676:X677,X680:X687)</f>
        <v>0</v>
      </c>
      <c r="Y688" s="493">
        <f t="shared" ref="Y688" si="880">SUM(Y648:Y649,Y652:Y659,Y662:Y663,Y666:Y673,Y676:Y677,Y680:Y687)</f>
        <v>0</v>
      </c>
      <c r="Z688" s="493">
        <f t="shared" ref="Z688" si="881">SUM(Z648:Z649,Z652:Z659,Z662:Z663,Z666:Z673,Z676:Z677,Z680:Z687)</f>
        <v>0</v>
      </c>
      <c r="AA688" s="493">
        <f t="shared" ref="AA688" si="882">SUM(AA648:AA649,AA652:AA659,AA662:AA663,AA666:AA673,AA676:AA677,AA680:AA687)</f>
        <v>0</v>
      </c>
      <c r="AB688" s="493">
        <f t="shared" ref="AB688" si="883">SUM(AB648:AB649,AB652:AB659,AB662:AB663,AB666:AB673,AB676:AB677,AB680:AB687)</f>
        <v>0</v>
      </c>
      <c r="AC688" s="493">
        <f t="shared" ref="AC688" si="884">SUM(AC648:AC649,AC652:AC659,AC662:AC663,AC666:AC673,AC676:AC677,AC680:AC687)</f>
        <v>0</v>
      </c>
      <c r="AD688" s="493">
        <f t="shared" ref="AD688" si="885">SUM(AD648:AD649,AD652:AD659,AD662:AD663,AD666:AD673,AD676:AD677,AD680:AD687)</f>
        <v>0</v>
      </c>
      <c r="AE688" s="493">
        <f t="shared" ref="AE688" si="886">SUM(AE648:AE649,AE652:AE659,AE662:AE663,AE666:AE673,AE676:AE677,AE680:AE687)</f>
        <v>0</v>
      </c>
      <c r="AF688" s="493">
        <f t="shared" ref="AF688" si="887">SUM(AF648:AF649,AF652:AF659,AF662:AF663,AF666:AF673,AF676:AF677,AF680:AF687)</f>
        <v>0</v>
      </c>
      <c r="AG688" s="493">
        <f t="shared" ref="AG688" si="888">SUM(AG648:AG649,AG652:AG659,AG662:AG663,AG666:AG673,AG676:AG677,AG680:AG687)</f>
        <v>0</v>
      </c>
      <c r="AH688" s="493">
        <f t="shared" ref="AH688" si="889">SUM(AH648:AH649,AH652:AH659,AH662:AH663,AH666:AH673,AH676:AH677,AH680:AH687)</f>
        <v>0</v>
      </c>
      <c r="AI688" s="535">
        <f t="shared" ref="AI688" si="890">SUM(AI648:AI649,AI652:AI659,AI662:AI663,AI666:AI673,AI676:AI677,AI680:AI687)</f>
        <v>0</v>
      </c>
      <c r="AJ688" s="535">
        <f t="shared" ref="AJ688" si="891">SUM(AJ648:AJ649,AJ652:AJ659,AJ662:AJ663,AJ666:AJ673,AJ676:AJ677,AJ680:AJ687)</f>
        <v>0</v>
      </c>
      <c r="AK688" s="497">
        <f t="shared" ref="AK688" si="892">SUM(AK648:AK649,AK652:AK659,AK662:AK663,AK666:AK673,AK676:AK677,AK680:AK687)</f>
        <v>0</v>
      </c>
    </row>
    <row r="689" spans="1:37" ht="11.5" x14ac:dyDescent="0.25">
      <c r="A689" s="1348" t="s">
        <v>1159</v>
      </c>
      <c r="B689" s="1349"/>
      <c r="C689" s="450" t="s">
        <v>33</v>
      </c>
      <c r="D689" s="1350">
        <f>D645*1.1-D688</f>
        <v>0</v>
      </c>
      <c r="E689" s="1350">
        <f t="shared" ref="E689" si="893">E645*1.1-E688</f>
        <v>0</v>
      </c>
      <c r="F689" s="1350">
        <f t="shared" ref="F689" si="894">F645*1.1-F688</f>
        <v>0</v>
      </c>
      <c r="G689" s="1350">
        <f t="shared" ref="G689" si="895">G645*1.1-G688</f>
        <v>0</v>
      </c>
      <c r="H689" s="1350">
        <f t="shared" ref="H689" si="896">H645*1.1-H688</f>
        <v>0</v>
      </c>
      <c r="I689" s="1350">
        <f t="shared" ref="I689" si="897">I645*1.1-I688</f>
        <v>0</v>
      </c>
      <c r="J689" s="1350">
        <f t="shared" ref="J689" si="898">J645*1.1-J688</f>
        <v>0</v>
      </c>
      <c r="K689" s="1350">
        <f t="shared" ref="K689" si="899">K645*1.1-K688</f>
        <v>0</v>
      </c>
      <c r="L689" s="1350">
        <f t="shared" ref="L689" si="900">L645*1.1-L688</f>
        <v>0</v>
      </c>
      <c r="M689" s="1350">
        <f t="shared" ref="M689" si="901">M645*1.1-M688</f>
        <v>0</v>
      </c>
      <c r="N689" s="1350">
        <f t="shared" ref="N689" si="902">N645*1.1-N688</f>
        <v>0</v>
      </c>
      <c r="O689" s="1350">
        <f t="shared" ref="O689" si="903">O645*1.1-O688</f>
        <v>0</v>
      </c>
      <c r="P689" s="1350">
        <f t="shared" ref="P689" si="904">P645*1.1-P688</f>
        <v>0</v>
      </c>
      <c r="Q689" s="1350">
        <f t="shared" ref="Q689" si="905">Q645*1.1-Q688</f>
        <v>0</v>
      </c>
      <c r="R689" s="1350">
        <f t="shared" ref="R689" si="906">R645*1.1-R688</f>
        <v>0</v>
      </c>
      <c r="S689" s="1350">
        <f t="shared" ref="S689" si="907">S645*1.1-S688</f>
        <v>0</v>
      </c>
      <c r="T689" s="1350">
        <f t="shared" ref="T689" si="908">T645*1.1-T688</f>
        <v>0</v>
      </c>
      <c r="U689" s="1350">
        <f t="shared" ref="U689" si="909">U645*1.1-U688</f>
        <v>0</v>
      </c>
      <c r="V689" s="1350">
        <f t="shared" ref="V689" si="910">V645*1.1-V688</f>
        <v>0</v>
      </c>
      <c r="W689" s="1350">
        <f t="shared" ref="W689" si="911">W645*1.1-W688</f>
        <v>0</v>
      </c>
      <c r="X689" s="1350">
        <f t="shared" ref="X689" si="912">X645*1.1-X688</f>
        <v>0</v>
      </c>
      <c r="Y689" s="1350">
        <f t="shared" ref="Y689" si="913">Y645*1.1-Y688</f>
        <v>0</v>
      </c>
      <c r="Z689" s="1350">
        <f t="shared" ref="Z689" si="914">Z645*1.1-Z688</f>
        <v>0</v>
      </c>
      <c r="AA689" s="1350">
        <f t="shared" ref="AA689" si="915">AA645*1.1-AA688</f>
        <v>0</v>
      </c>
      <c r="AB689" s="1350">
        <f t="shared" ref="AB689" si="916">AB645*1.1-AB688</f>
        <v>0</v>
      </c>
      <c r="AC689" s="1350">
        <f t="shared" ref="AC689" si="917">AC645*1.1-AC688</f>
        <v>0</v>
      </c>
      <c r="AD689" s="1350">
        <f t="shared" ref="AD689" si="918">AD645*1.1-AD688</f>
        <v>0</v>
      </c>
      <c r="AE689" s="1350">
        <f t="shared" ref="AE689" si="919">AE645*1.1-AE688</f>
        <v>0</v>
      </c>
      <c r="AF689" s="1350">
        <f t="shared" ref="AF689" si="920">AF645*1.1-AF688</f>
        <v>0</v>
      </c>
      <c r="AG689" s="1350">
        <f t="shared" ref="AG689" si="921">AG645*1.1-AG688</f>
        <v>0</v>
      </c>
      <c r="AH689" s="1350">
        <f t="shared" ref="AH689" si="922">AH645*1.1-AH688</f>
        <v>0</v>
      </c>
      <c r="AI689" s="537">
        <f t="shared" ref="AI689" si="923">AI645*1.1-AI688</f>
        <v>0</v>
      </c>
      <c r="AJ689" s="537">
        <f t="shared" ref="AJ689" si="924">AJ645*1.1-AJ688</f>
        <v>0</v>
      </c>
      <c r="AK689" s="538">
        <f t="shared" ref="AK689" si="925">AK645*1.1-AK688</f>
        <v>0</v>
      </c>
    </row>
    <row r="690" spans="1:37" ht="11.5" x14ac:dyDescent="0.25">
      <c r="A690" s="425" t="s">
        <v>207</v>
      </c>
      <c r="B690" s="391"/>
      <c r="C690" s="448" t="s">
        <v>33</v>
      </c>
      <c r="D690" s="493">
        <f>D44</f>
        <v>0</v>
      </c>
      <c r="E690" s="493">
        <f t="shared" ref="E690:AK690" si="926">E44</f>
        <v>4800000</v>
      </c>
      <c r="F690" s="493">
        <f t="shared" si="926"/>
        <v>4800000</v>
      </c>
      <c r="G690" s="493">
        <f t="shared" si="926"/>
        <v>4800000</v>
      </c>
      <c r="H690" s="493">
        <f t="shared" si="926"/>
        <v>4800000</v>
      </c>
      <c r="I690" s="493">
        <f t="shared" si="926"/>
        <v>4800000</v>
      </c>
      <c r="J690" s="493">
        <f t="shared" si="926"/>
        <v>4800000</v>
      </c>
      <c r="K690" s="493">
        <f t="shared" si="926"/>
        <v>4800000</v>
      </c>
      <c r="L690" s="493">
        <f t="shared" si="926"/>
        <v>4800000</v>
      </c>
      <c r="M690" s="493">
        <f t="shared" si="926"/>
        <v>4800000</v>
      </c>
      <c r="N690" s="493">
        <f t="shared" si="926"/>
        <v>4800000</v>
      </c>
      <c r="O690" s="493">
        <f t="shared" si="926"/>
        <v>4800000</v>
      </c>
      <c r="P690" s="493">
        <f t="shared" si="926"/>
        <v>4800000</v>
      </c>
      <c r="Q690" s="493">
        <f t="shared" si="926"/>
        <v>4800000</v>
      </c>
      <c r="R690" s="493">
        <f t="shared" si="926"/>
        <v>4800000</v>
      </c>
      <c r="S690" s="493">
        <f t="shared" si="926"/>
        <v>4800000</v>
      </c>
      <c r="T690" s="493">
        <f t="shared" si="926"/>
        <v>4800000</v>
      </c>
      <c r="U690" s="493">
        <f t="shared" si="926"/>
        <v>4800000</v>
      </c>
      <c r="V690" s="493">
        <f t="shared" si="926"/>
        <v>4800000</v>
      </c>
      <c r="W690" s="493">
        <f t="shared" si="926"/>
        <v>4800000</v>
      </c>
      <c r="X690" s="493">
        <f t="shared" si="926"/>
        <v>4800000</v>
      </c>
      <c r="Y690" s="493">
        <f t="shared" si="926"/>
        <v>4800000</v>
      </c>
      <c r="Z690" s="493">
        <f t="shared" si="926"/>
        <v>4800000</v>
      </c>
      <c r="AA690" s="493">
        <f t="shared" si="926"/>
        <v>4800000</v>
      </c>
      <c r="AB690" s="493">
        <f t="shared" si="926"/>
        <v>4800000</v>
      </c>
      <c r="AC690" s="493">
        <f t="shared" si="926"/>
        <v>4800000</v>
      </c>
      <c r="AD690" s="493">
        <f t="shared" si="926"/>
        <v>4800000</v>
      </c>
      <c r="AE690" s="493">
        <f t="shared" si="926"/>
        <v>4800000</v>
      </c>
      <c r="AF690" s="493">
        <f t="shared" si="926"/>
        <v>4800000</v>
      </c>
      <c r="AG690" s="493">
        <f t="shared" si="926"/>
        <v>4800000</v>
      </c>
      <c r="AH690" s="493">
        <f t="shared" si="926"/>
        <v>4800000</v>
      </c>
      <c r="AI690" s="535">
        <f t="shared" si="926"/>
        <v>48000000</v>
      </c>
      <c r="AJ690" s="535">
        <f t="shared" si="926"/>
        <v>96000000</v>
      </c>
      <c r="AK690" s="497">
        <f t="shared" si="926"/>
        <v>144000000</v>
      </c>
    </row>
    <row r="691" spans="1:37" ht="11.5" x14ac:dyDescent="0.25">
      <c r="A691" s="391" t="s">
        <v>272</v>
      </c>
      <c r="B691" s="391"/>
      <c r="C691" s="448" t="s">
        <v>33</v>
      </c>
      <c r="D691" s="493">
        <f>D690*波及効果シート!$D$82</f>
        <v>0</v>
      </c>
      <c r="E691" s="493">
        <f>E690*波及効果シート!$D$82</f>
        <v>3840000</v>
      </c>
      <c r="F691" s="493">
        <f>F690*波及効果シート!$D$82</f>
        <v>3840000</v>
      </c>
      <c r="G691" s="493">
        <f>G690*波及効果シート!$D$82</f>
        <v>3840000</v>
      </c>
      <c r="H691" s="493">
        <f>H690*波及効果シート!$D$82</f>
        <v>3840000</v>
      </c>
      <c r="I691" s="493">
        <f>I690*波及効果シート!$D$82</f>
        <v>3840000</v>
      </c>
      <c r="J691" s="493">
        <f>J690*波及効果シート!$D$82</f>
        <v>3840000</v>
      </c>
      <c r="K691" s="493">
        <f>K690*波及効果シート!$D$82</f>
        <v>3840000</v>
      </c>
      <c r="L691" s="493">
        <f>L690*波及効果シート!$D$82</f>
        <v>3840000</v>
      </c>
      <c r="M691" s="493">
        <f>M690*波及効果シート!$D$82</f>
        <v>3840000</v>
      </c>
      <c r="N691" s="493">
        <f>N690*波及効果シート!$D$82</f>
        <v>3840000</v>
      </c>
      <c r="O691" s="493">
        <f>O690*波及効果シート!$D$82</f>
        <v>3840000</v>
      </c>
      <c r="P691" s="493">
        <f>P690*波及効果シート!$D$82</f>
        <v>3840000</v>
      </c>
      <c r="Q691" s="493">
        <f>Q690*波及効果シート!$D$82</f>
        <v>3840000</v>
      </c>
      <c r="R691" s="493">
        <f>R690*波及効果シート!$D$82</f>
        <v>3840000</v>
      </c>
      <c r="S691" s="493">
        <f>S690*波及効果シート!$D$82</f>
        <v>3840000</v>
      </c>
      <c r="T691" s="493">
        <f>T690*波及効果シート!$D$82</f>
        <v>3840000</v>
      </c>
      <c r="U691" s="493">
        <f>U690*波及効果シート!$D$82</f>
        <v>3840000</v>
      </c>
      <c r="V691" s="493">
        <f>V690*波及効果シート!$D$82</f>
        <v>3840000</v>
      </c>
      <c r="W691" s="493">
        <f>W690*波及効果シート!$D$82</f>
        <v>3840000</v>
      </c>
      <c r="X691" s="493">
        <f>X690*波及効果シート!$D$82</f>
        <v>3840000</v>
      </c>
      <c r="Y691" s="493">
        <f>Y690*波及効果シート!$D$82</f>
        <v>3840000</v>
      </c>
      <c r="Z691" s="493">
        <f>Z690*波及効果シート!$D$82</f>
        <v>3840000</v>
      </c>
      <c r="AA691" s="493">
        <f>AA690*波及効果シート!$D$82</f>
        <v>3840000</v>
      </c>
      <c r="AB691" s="493">
        <f>AB690*波及効果シート!$D$82</f>
        <v>3840000</v>
      </c>
      <c r="AC691" s="493">
        <f>AC690*波及効果シート!$D$82</f>
        <v>3840000</v>
      </c>
      <c r="AD691" s="493">
        <f>AD690*波及効果シート!$D$82</f>
        <v>3840000</v>
      </c>
      <c r="AE691" s="493">
        <f>AE690*波及効果シート!$D$82</f>
        <v>3840000</v>
      </c>
      <c r="AF691" s="493">
        <f>AF690*波及効果シート!$D$82</f>
        <v>3840000</v>
      </c>
      <c r="AG691" s="493">
        <f>AG690*波及効果シート!$D$82</f>
        <v>3840000</v>
      </c>
      <c r="AH691" s="493">
        <f>AH690*波及効果シート!$D$82</f>
        <v>3840000</v>
      </c>
      <c r="AI691" s="535">
        <f>AI690*波及効果シート!$D$82</f>
        <v>38400000</v>
      </c>
      <c r="AJ691" s="535">
        <f>AJ690*波及効果シート!$D$82</f>
        <v>76800000</v>
      </c>
      <c r="AK691" s="497">
        <f>AK690*波及効果シート!$D$82</f>
        <v>115200000</v>
      </c>
    </row>
    <row r="692" spans="1:37" ht="11.5" x14ac:dyDescent="0.25">
      <c r="A692" s="491"/>
      <c r="B692" s="425" t="s">
        <v>275</v>
      </c>
      <c r="C692" s="448" t="s">
        <v>33</v>
      </c>
      <c r="D692" s="493">
        <f>D691-D694-D695-D693</f>
        <v>0</v>
      </c>
      <c r="E692" s="493">
        <f t="shared" ref="E692:AK692" si="927">E691-E694-E695-E693</f>
        <v>2678725.9261874529</v>
      </c>
      <c r="F692" s="493">
        <f t="shared" si="927"/>
        <v>2678725.9261874529</v>
      </c>
      <c r="G692" s="493">
        <f t="shared" si="927"/>
        <v>2678725.9261874529</v>
      </c>
      <c r="H692" s="493">
        <f t="shared" si="927"/>
        <v>2678725.9261874529</v>
      </c>
      <c r="I692" s="493">
        <f t="shared" si="927"/>
        <v>2678725.9261874529</v>
      </c>
      <c r="J692" s="493">
        <f t="shared" si="927"/>
        <v>2678725.9261874529</v>
      </c>
      <c r="K692" s="493">
        <f t="shared" si="927"/>
        <v>2678725.9261874529</v>
      </c>
      <c r="L692" s="493">
        <f t="shared" si="927"/>
        <v>2678725.9261874529</v>
      </c>
      <c r="M692" s="493">
        <f t="shared" si="927"/>
        <v>2678725.9261874529</v>
      </c>
      <c r="N692" s="493">
        <f t="shared" si="927"/>
        <v>2678725.9261874529</v>
      </c>
      <c r="O692" s="493">
        <f t="shared" si="927"/>
        <v>2678725.9261874529</v>
      </c>
      <c r="P692" s="493">
        <f t="shared" si="927"/>
        <v>2678725.9261874529</v>
      </c>
      <c r="Q692" s="493">
        <f t="shared" si="927"/>
        <v>2678725.9261874529</v>
      </c>
      <c r="R692" s="493">
        <f t="shared" si="927"/>
        <v>2678725.9261874529</v>
      </c>
      <c r="S692" s="493">
        <f t="shared" si="927"/>
        <v>2678725.9261874529</v>
      </c>
      <c r="T692" s="493">
        <f t="shared" si="927"/>
        <v>2678725.9261874529</v>
      </c>
      <c r="U692" s="493">
        <f t="shared" si="927"/>
        <v>2678725.9261874529</v>
      </c>
      <c r="V692" s="493">
        <f t="shared" si="927"/>
        <v>2678725.9261874529</v>
      </c>
      <c r="W692" s="493">
        <f t="shared" si="927"/>
        <v>2678725.9261874529</v>
      </c>
      <c r="X692" s="493">
        <f t="shared" si="927"/>
        <v>2678725.9261874529</v>
      </c>
      <c r="Y692" s="493">
        <f t="shared" si="927"/>
        <v>2678725.9261874529</v>
      </c>
      <c r="Z692" s="493">
        <f t="shared" si="927"/>
        <v>2678725.9261874529</v>
      </c>
      <c r="AA692" s="493">
        <f t="shared" si="927"/>
        <v>2678725.9261874529</v>
      </c>
      <c r="AB692" s="493">
        <f t="shared" si="927"/>
        <v>2678725.9261874529</v>
      </c>
      <c r="AC692" s="493">
        <f t="shared" si="927"/>
        <v>2678725.9261874529</v>
      </c>
      <c r="AD692" s="493">
        <f t="shared" si="927"/>
        <v>2678725.9261874529</v>
      </c>
      <c r="AE692" s="493">
        <f t="shared" si="927"/>
        <v>2678725.9261874529</v>
      </c>
      <c r="AF692" s="493">
        <f t="shared" si="927"/>
        <v>2678725.9261874529</v>
      </c>
      <c r="AG692" s="493">
        <f t="shared" si="927"/>
        <v>2678725.9261874529</v>
      </c>
      <c r="AH692" s="493">
        <f t="shared" si="927"/>
        <v>2678725.9261874529</v>
      </c>
      <c r="AI692" s="535">
        <f t="shared" si="927"/>
        <v>26787259.261874527</v>
      </c>
      <c r="AJ692" s="535">
        <f t="shared" si="927"/>
        <v>53574518.523749053</v>
      </c>
      <c r="AK692" s="497">
        <f t="shared" si="927"/>
        <v>80361777.78562358</v>
      </c>
    </row>
    <row r="693" spans="1:37" ht="11.5" x14ac:dyDescent="0.25">
      <c r="A693" s="533"/>
      <c r="B693" s="425" t="s">
        <v>1160</v>
      </c>
      <c r="C693" s="449" t="s">
        <v>33</v>
      </c>
      <c r="D693" s="493">
        <f>D691*波及効果シート!$D$53</f>
        <v>0</v>
      </c>
      <c r="E693" s="493">
        <f>E691*波及効果シート!$D$53</f>
        <v>768000</v>
      </c>
      <c r="F693" s="493">
        <f>F691*波及効果シート!$D$53</f>
        <v>768000</v>
      </c>
      <c r="G693" s="493">
        <f>G691*波及効果シート!$D$53</f>
        <v>768000</v>
      </c>
      <c r="H693" s="493">
        <f>H691*波及効果シート!$D$53</f>
        <v>768000</v>
      </c>
      <c r="I693" s="493">
        <f>I691*波及効果シート!$D$53</f>
        <v>768000</v>
      </c>
      <c r="J693" s="493">
        <f>J691*波及効果シート!$D$53</f>
        <v>768000</v>
      </c>
      <c r="K693" s="493">
        <f>K691*波及効果シート!$D$53</f>
        <v>768000</v>
      </c>
      <c r="L693" s="493">
        <f>L691*波及効果シート!$D$53</f>
        <v>768000</v>
      </c>
      <c r="M693" s="493">
        <f>M691*波及効果シート!$D$53</f>
        <v>768000</v>
      </c>
      <c r="N693" s="493">
        <f>N691*波及効果シート!$D$53</f>
        <v>768000</v>
      </c>
      <c r="O693" s="493">
        <f>O691*波及効果シート!$D$53</f>
        <v>768000</v>
      </c>
      <c r="P693" s="493">
        <f>P691*波及効果シート!$D$53</f>
        <v>768000</v>
      </c>
      <c r="Q693" s="493">
        <f>Q691*波及効果シート!$D$53</f>
        <v>768000</v>
      </c>
      <c r="R693" s="493">
        <f>R691*波及効果シート!$D$53</f>
        <v>768000</v>
      </c>
      <c r="S693" s="493">
        <f>S691*波及効果シート!$D$53</f>
        <v>768000</v>
      </c>
      <c r="T693" s="493">
        <f>T691*波及効果シート!$D$53</f>
        <v>768000</v>
      </c>
      <c r="U693" s="493">
        <f>U691*波及効果シート!$D$53</f>
        <v>768000</v>
      </c>
      <c r="V693" s="493">
        <f>V691*波及効果シート!$D$53</f>
        <v>768000</v>
      </c>
      <c r="W693" s="493">
        <f>W691*波及効果シート!$D$53</f>
        <v>768000</v>
      </c>
      <c r="X693" s="493">
        <f>X691*波及効果シート!$D$53</f>
        <v>768000</v>
      </c>
      <c r="Y693" s="493">
        <f>Y691*波及効果シート!$D$53</f>
        <v>768000</v>
      </c>
      <c r="Z693" s="493">
        <f>Z691*波及効果シート!$D$53</f>
        <v>768000</v>
      </c>
      <c r="AA693" s="493">
        <f>AA691*波及効果シート!$D$53</f>
        <v>768000</v>
      </c>
      <c r="AB693" s="493">
        <f>AB691*波及効果シート!$D$53</f>
        <v>768000</v>
      </c>
      <c r="AC693" s="493">
        <f>AC691*波及効果シート!$D$53</f>
        <v>768000</v>
      </c>
      <c r="AD693" s="493">
        <f>AD691*波及効果シート!$D$53</f>
        <v>768000</v>
      </c>
      <c r="AE693" s="493">
        <f>AE691*波及効果シート!$D$53</f>
        <v>768000</v>
      </c>
      <c r="AF693" s="493">
        <f>AF691*波及効果シート!$D$53</f>
        <v>768000</v>
      </c>
      <c r="AG693" s="493">
        <f>AG691*波及効果シート!$D$53</f>
        <v>768000</v>
      </c>
      <c r="AH693" s="493">
        <f>AH691*波及効果シート!$D$53</f>
        <v>768000</v>
      </c>
      <c r="AI693" s="535">
        <f>AI691*波及効果シート!$D$53</f>
        <v>7680000</v>
      </c>
      <c r="AJ693" s="535">
        <f>AJ691*波及効果シート!$D$53</f>
        <v>15360000</v>
      </c>
      <c r="AK693" s="497">
        <f>AK691*波及効果シート!$D$53</f>
        <v>23040000</v>
      </c>
    </row>
    <row r="694" spans="1:37" ht="11.5" x14ac:dyDescent="0.25">
      <c r="A694" s="491"/>
      <c r="B694" s="425" t="s">
        <v>269</v>
      </c>
      <c r="C694" s="448" t="s">
        <v>33</v>
      </c>
      <c r="D694" s="493">
        <f>D691*波及効果シート!$D$58*(1+波及効果シート!$D$56)</f>
        <v>0</v>
      </c>
      <c r="E694" s="493">
        <f>E691*波及効果シート!$D$58*(1+波及効果シート!$D$56)</f>
        <v>235412.47286272538</v>
      </c>
      <c r="F694" s="493">
        <f>F691*波及効果シート!$D$58*(1+波及効果シート!$D$56)</f>
        <v>235412.47286272538</v>
      </c>
      <c r="G694" s="493">
        <f>G691*波及効果シート!$D$58*(1+波及効果シート!$D$56)</f>
        <v>235412.47286272538</v>
      </c>
      <c r="H694" s="493">
        <f>H691*波及効果シート!$D$58*(1+波及効果シート!$D$56)</f>
        <v>235412.47286272538</v>
      </c>
      <c r="I694" s="493">
        <f>I691*波及効果シート!$D$58*(1+波及効果シート!$D$56)</f>
        <v>235412.47286272538</v>
      </c>
      <c r="J694" s="493">
        <f>J691*波及効果シート!$D$58*(1+波及効果シート!$D$56)</f>
        <v>235412.47286272538</v>
      </c>
      <c r="K694" s="493">
        <f>K691*波及効果シート!$D$58*(1+波及効果シート!$D$56)</f>
        <v>235412.47286272538</v>
      </c>
      <c r="L694" s="493">
        <f>L691*波及効果シート!$D$58*(1+波及効果シート!$D$56)</f>
        <v>235412.47286272538</v>
      </c>
      <c r="M694" s="493">
        <f>M691*波及効果シート!$D$58*(1+波及効果シート!$D$56)</f>
        <v>235412.47286272538</v>
      </c>
      <c r="N694" s="493">
        <f>N691*波及効果シート!$D$58*(1+波及効果シート!$D$56)</f>
        <v>235412.47286272538</v>
      </c>
      <c r="O694" s="493">
        <f>O691*波及効果シート!$D$58*(1+波及効果シート!$D$56)</f>
        <v>235412.47286272538</v>
      </c>
      <c r="P694" s="493">
        <f>P691*波及効果シート!$D$58*(1+波及効果シート!$D$56)</f>
        <v>235412.47286272538</v>
      </c>
      <c r="Q694" s="493">
        <f>Q691*波及効果シート!$D$58*(1+波及効果シート!$D$56)</f>
        <v>235412.47286272538</v>
      </c>
      <c r="R694" s="493">
        <f>R691*波及効果シート!$D$58*(1+波及効果シート!$D$56)</f>
        <v>235412.47286272538</v>
      </c>
      <c r="S694" s="493">
        <f>S691*波及効果シート!$D$58*(1+波及効果シート!$D$56)</f>
        <v>235412.47286272538</v>
      </c>
      <c r="T694" s="493">
        <f>T691*波及効果シート!$D$58*(1+波及効果シート!$D$56)</f>
        <v>235412.47286272538</v>
      </c>
      <c r="U694" s="493">
        <f>U691*波及効果シート!$D$58*(1+波及効果シート!$D$56)</f>
        <v>235412.47286272538</v>
      </c>
      <c r="V694" s="493">
        <f>V691*波及効果シート!$D$58*(1+波及効果シート!$D$56)</f>
        <v>235412.47286272538</v>
      </c>
      <c r="W694" s="493">
        <f>W691*波及効果シート!$D$58*(1+波及効果シート!$D$56)</f>
        <v>235412.47286272538</v>
      </c>
      <c r="X694" s="493">
        <f>X691*波及効果シート!$D$58*(1+波及効果シート!$D$56)</f>
        <v>235412.47286272538</v>
      </c>
      <c r="Y694" s="493">
        <f>Y691*波及効果シート!$D$58*(1+波及効果シート!$D$56)</f>
        <v>235412.47286272538</v>
      </c>
      <c r="Z694" s="493">
        <f>Z691*波及効果シート!$D$58*(1+波及効果シート!$D$56)</f>
        <v>235412.47286272538</v>
      </c>
      <c r="AA694" s="493">
        <f>AA691*波及効果シート!$D$58*(1+波及効果シート!$D$56)</f>
        <v>235412.47286272538</v>
      </c>
      <c r="AB694" s="493">
        <f>AB691*波及効果シート!$D$58*(1+波及効果シート!$D$56)</f>
        <v>235412.47286272538</v>
      </c>
      <c r="AC694" s="493">
        <f>AC691*波及効果シート!$D$58*(1+波及効果シート!$D$56)</f>
        <v>235412.47286272538</v>
      </c>
      <c r="AD694" s="493">
        <f>AD691*波及効果シート!$D$58*(1+波及効果シート!$D$56)</f>
        <v>235412.47286272538</v>
      </c>
      <c r="AE694" s="493">
        <f>AE691*波及効果シート!$D$58*(1+波及効果シート!$D$56)</f>
        <v>235412.47286272538</v>
      </c>
      <c r="AF694" s="493">
        <f>AF691*波及効果シート!$D$58*(1+波及効果シート!$D$56)</f>
        <v>235412.47286272538</v>
      </c>
      <c r="AG694" s="493">
        <f>AG691*波及効果シート!$D$58*(1+波及効果シート!$D$56)</f>
        <v>235412.47286272538</v>
      </c>
      <c r="AH694" s="493">
        <f>AH691*波及効果シート!$D$58*(1+波及効果シート!$D$56)</f>
        <v>235412.47286272538</v>
      </c>
      <c r="AI694" s="535">
        <f>AI691*波及効果シート!$D$58*(1+波及効果シート!$D$56)</f>
        <v>2354124.7286272538</v>
      </c>
      <c r="AJ694" s="535">
        <f>AJ691*波及効果シート!$D$58*(1+波及効果シート!$D$56)</f>
        <v>4708249.4572545076</v>
      </c>
      <c r="AK694" s="497">
        <f>AK691*波及効果シート!$D$58*(1+波及効果シート!$D$56)</f>
        <v>7062374.1858817618</v>
      </c>
    </row>
    <row r="695" spans="1:37" ht="11.5" x14ac:dyDescent="0.25">
      <c r="A695" s="491"/>
      <c r="B695" s="425" t="s">
        <v>271</v>
      </c>
      <c r="C695" s="449" t="s">
        <v>33</v>
      </c>
      <c r="D695" s="493">
        <f>D691*波及効果シート!$D$59*(1+波及効果シート!$D$57)</f>
        <v>0</v>
      </c>
      <c r="E695" s="493">
        <f>E691*波及効果シート!$D$59*(1+波及効果シート!$D$57)</f>
        <v>157861.60094982191</v>
      </c>
      <c r="F695" s="493">
        <f>F691*波及効果シート!$D$59*(1+波及効果シート!$D$57)</f>
        <v>157861.60094982191</v>
      </c>
      <c r="G695" s="493">
        <f>G691*波及効果シート!$D$59*(1+波及効果シート!$D$57)</f>
        <v>157861.60094982191</v>
      </c>
      <c r="H695" s="493">
        <f>H691*波及効果シート!$D$59*(1+波及効果シート!$D$57)</f>
        <v>157861.60094982191</v>
      </c>
      <c r="I695" s="493">
        <f>I691*波及効果シート!$D$59*(1+波及効果シート!$D$57)</f>
        <v>157861.60094982191</v>
      </c>
      <c r="J695" s="493">
        <f>J691*波及効果シート!$D$59*(1+波及効果シート!$D$57)</f>
        <v>157861.60094982191</v>
      </c>
      <c r="K695" s="493">
        <f>K691*波及効果シート!$D$59*(1+波及効果シート!$D$57)</f>
        <v>157861.60094982191</v>
      </c>
      <c r="L695" s="493">
        <f>L691*波及効果シート!$D$59*(1+波及効果シート!$D$57)</f>
        <v>157861.60094982191</v>
      </c>
      <c r="M695" s="493">
        <f>M691*波及効果シート!$D$59*(1+波及効果シート!$D$57)</f>
        <v>157861.60094982191</v>
      </c>
      <c r="N695" s="493">
        <f>N691*波及効果シート!$D$59*(1+波及効果シート!$D$57)</f>
        <v>157861.60094982191</v>
      </c>
      <c r="O695" s="493">
        <f>O691*波及効果シート!$D$59*(1+波及効果シート!$D$57)</f>
        <v>157861.60094982191</v>
      </c>
      <c r="P695" s="493">
        <f>P691*波及効果シート!$D$59*(1+波及効果シート!$D$57)</f>
        <v>157861.60094982191</v>
      </c>
      <c r="Q695" s="493">
        <f>Q691*波及効果シート!$D$59*(1+波及効果シート!$D$57)</f>
        <v>157861.60094982191</v>
      </c>
      <c r="R695" s="493">
        <f>R691*波及効果シート!$D$59*(1+波及効果シート!$D$57)</f>
        <v>157861.60094982191</v>
      </c>
      <c r="S695" s="493">
        <f>S691*波及効果シート!$D$59*(1+波及効果シート!$D$57)</f>
        <v>157861.60094982191</v>
      </c>
      <c r="T695" s="493">
        <f>T691*波及効果シート!$D$59*(1+波及効果シート!$D$57)</f>
        <v>157861.60094982191</v>
      </c>
      <c r="U695" s="493">
        <f>U691*波及効果シート!$D$59*(1+波及効果シート!$D$57)</f>
        <v>157861.60094982191</v>
      </c>
      <c r="V695" s="493">
        <f>V691*波及効果シート!$D$59*(1+波及効果シート!$D$57)</f>
        <v>157861.60094982191</v>
      </c>
      <c r="W695" s="493">
        <f>W691*波及効果シート!$D$59*(1+波及効果シート!$D$57)</f>
        <v>157861.60094982191</v>
      </c>
      <c r="X695" s="493">
        <f>X691*波及効果シート!$D$59*(1+波及効果シート!$D$57)</f>
        <v>157861.60094982191</v>
      </c>
      <c r="Y695" s="493">
        <f>Y691*波及効果シート!$D$59*(1+波及効果シート!$D$57)</f>
        <v>157861.60094982191</v>
      </c>
      <c r="Z695" s="493">
        <f>Z691*波及効果シート!$D$59*(1+波及効果シート!$D$57)</f>
        <v>157861.60094982191</v>
      </c>
      <c r="AA695" s="493">
        <f>AA691*波及効果シート!$D$59*(1+波及効果シート!$D$57)</f>
        <v>157861.60094982191</v>
      </c>
      <c r="AB695" s="493">
        <f>AB691*波及効果シート!$D$59*(1+波及効果シート!$D$57)</f>
        <v>157861.60094982191</v>
      </c>
      <c r="AC695" s="493">
        <f>AC691*波及効果シート!$D$59*(1+波及効果シート!$D$57)</f>
        <v>157861.60094982191</v>
      </c>
      <c r="AD695" s="493">
        <f>AD691*波及効果シート!$D$59*(1+波及効果シート!$D$57)</f>
        <v>157861.60094982191</v>
      </c>
      <c r="AE695" s="493">
        <f>AE691*波及効果シート!$D$59*(1+波及効果シート!$D$57)</f>
        <v>157861.60094982191</v>
      </c>
      <c r="AF695" s="493">
        <f>AF691*波及効果シート!$D$59*(1+波及効果シート!$D$57)</f>
        <v>157861.60094982191</v>
      </c>
      <c r="AG695" s="493">
        <f>AG691*波及効果シート!$D$59*(1+波及効果シート!$D$57)</f>
        <v>157861.60094982191</v>
      </c>
      <c r="AH695" s="493">
        <f>AH691*波及効果シート!$D$59*(1+波及効果シート!$D$57)</f>
        <v>157861.60094982191</v>
      </c>
      <c r="AI695" s="535">
        <f>AI691*波及効果シート!$D$59*(1+波及効果シート!$D$57)</f>
        <v>1578616.009498219</v>
      </c>
      <c r="AJ695" s="535">
        <f>AJ691*波及効果シート!$D$59*(1+波及効果シート!$D$57)</f>
        <v>3157232.018996438</v>
      </c>
      <c r="AK695" s="497">
        <f>AK691*波及効果シート!$D$59*(1+波及効果シート!$D$57)</f>
        <v>4735848.028494657</v>
      </c>
    </row>
    <row r="696" spans="1:37" ht="11.5" x14ac:dyDescent="0.25">
      <c r="A696" s="425" t="s">
        <v>273</v>
      </c>
      <c r="B696" s="391"/>
      <c r="C696" s="448" t="s">
        <v>33</v>
      </c>
      <c r="D696" s="493">
        <f>D690*波及効果シート!$D$83</f>
        <v>0</v>
      </c>
      <c r="E696" s="493">
        <f>E690*波及効果シート!$D$83</f>
        <v>480000</v>
      </c>
      <c r="F696" s="493">
        <f>F690*波及効果シート!$D$83</f>
        <v>480000</v>
      </c>
      <c r="G696" s="493">
        <f>G690*波及効果シート!$D$83</f>
        <v>480000</v>
      </c>
      <c r="H696" s="493">
        <f>H690*波及効果シート!$D$83</f>
        <v>480000</v>
      </c>
      <c r="I696" s="493">
        <f>I690*波及効果シート!$D$83</f>
        <v>480000</v>
      </c>
      <c r="J696" s="493">
        <f>J690*波及効果シート!$D$83</f>
        <v>480000</v>
      </c>
      <c r="K696" s="493">
        <f>K690*波及効果シート!$D$83</f>
        <v>480000</v>
      </c>
      <c r="L696" s="493">
        <f>L690*波及効果シート!$D$83</f>
        <v>480000</v>
      </c>
      <c r="M696" s="493">
        <f>M690*波及効果シート!$D$83</f>
        <v>480000</v>
      </c>
      <c r="N696" s="493">
        <f>N690*波及効果シート!$D$83</f>
        <v>480000</v>
      </c>
      <c r="O696" s="493">
        <f>O690*波及効果シート!$D$83</f>
        <v>480000</v>
      </c>
      <c r="P696" s="493">
        <f>P690*波及効果シート!$D$83</f>
        <v>480000</v>
      </c>
      <c r="Q696" s="493">
        <f>Q690*波及効果シート!$D$83</f>
        <v>480000</v>
      </c>
      <c r="R696" s="493">
        <f>R690*波及効果シート!$D$83</f>
        <v>480000</v>
      </c>
      <c r="S696" s="493">
        <f>S690*波及効果シート!$D$83</f>
        <v>480000</v>
      </c>
      <c r="T696" s="493">
        <f>T690*波及効果シート!$D$83</f>
        <v>480000</v>
      </c>
      <c r="U696" s="493">
        <f>U690*波及効果シート!$D$83</f>
        <v>480000</v>
      </c>
      <c r="V696" s="493">
        <f>V690*波及効果シート!$D$83</f>
        <v>480000</v>
      </c>
      <c r="W696" s="493">
        <f>W690*波及効果シート!$D$83</f>
        <v>480000</v>
      </c>
      <c r="X696" s="493">
        <f>X690*波及効果シート!$D$83</f>
        <v>480000</v>
      </c>
      <c r="Y696" s="493">
        <f>Y690*波及効果シート!$D$83</f>
        <v>480000</v>
      </c>
      <c r="Z696" s="493">
        <f>Z690*波及効果シート!$D$83</f>
        <v>480000</v>
      </c>
      <c r="AA696" s="493">
        <f>AA690*波及効果シート!$D$83</f>
        <v>480000</v>
      </c>
      <c r="AB696" s="493">
        <f>AB690*波及効果シート!$D$83</f>
        <v>480000</v>
      </c>
      <c r="AC696" s="493">
        <f>AC690*波及効果シート!$D$83</f>
        <v>480000</v>
      </c>
      <c r="AD696" s="493">
        <f>AD690*波及効果シート!$D$83</f>
        <v>480000</v>
      </c>
      <c r="AE696" s="493">
        <f>AE690*波及効果シート!$D$83</f>
        <v>480000</v>
      </c>
      <c r="AF696" s="493">
        <f>AF690*波及効果シート!$D$83</f>
        <v>480000</v>
      </c>
      <c r="AG696" s="493">
        <f>AG690*波及効果シート!$D$83</f>
        <v>480000</v>
      </c>
      <c r="AH696" s="493">
        <f>AH690*波及効果シート!$D$83</f>
        <v>480000</v>
      </c>
      <c r="AI696" s="535">
        <f>AI690*波及効果シート!$D$83</f>
        <v>4800000</v>
      </c>
      <c r="AJ696" s="535">
        <f>AJ690*波及効果シート!$D$83</f>
        <v>9600000</v>
      </c>
      <c r="AK696" s="497">
        <f>AK690*波及効果シート!$D$83</f>
        <v>14400000</v>
      </c>
    </row>
    <row r="697" spans="1:37" ht="11.5" x14ac:dyDescent="0.25">
      <c r="A697" s="491"/>
      <c r="B697" s="425" t="s">
        <v>275</v>
      </c>
      <c r="C697" s="448" t="s">
        <v>33</v>
      </c>
      <c r="D697" s="493">
        <f>D696-D699-D700-D698</f>
        <v>0</v>
      </c>
      <c r="E697" s="493">
        <f t="shared" ref="E697:AK697" si="928">E696-E699-E700-E698</f>
        <v>334840.74077343161</v>
      </c>
      <c r="F697" s="493">
        <f t="shared" si="928"/>
        <v>334840.74077343161</v>
      </c>
      <c r="G697" s="493">
        <f t="shared" si="928"/>
        <v>334840.74077343161</v>
      </c>
      <c r="H697" s="493">
        <f t="shared" si="928"/>
        <v>334840.74077343161</v>
      </c>
      <c r="I697" s="493">
        <f t="shared" si="928"/>
        <v>334840.74077343161</v>
      </c>
      <c r="J697" s="493">
        <f t="shared" si="928"/>
        <v>334840.74077343161</v>
      </c>
      <c r="K697" s="493">
        <f t="shared" si="928"/>
        <v>334840.74077343161</v>
      </c>
      <c r="L697" s="493">
        <f t="shared" si="928"/>
        <v>334840.74077343161</v>
      </c>
      <c r="M697" s="493">
        <f t="shared" si="928"/>
        <v>334840.74077343161</v>
      </c>
      <c r="N697" s="493">
        <f t="shared" si="928"/>
        <v>334840.74077343161</v>
      </c>
      <c r="O697" s="493">
        <f t="shared" si="928"/>
        <v>334840.74077343161</v>
      </c>
      <c r="P697" s="493">
        <f t="shared" si="928"/>
        <v>334840.74077343161</v>
      </c>
      <c r="Q697" s="493">
        <f t="shared" si="928"/>
        <v>334840.74077343161</v>
      </c>
      <c r="R697" s="493">
        <f t="shared" si="928"/>
        <v>334840.74077343161</v>
      </c>
      <c r="S697" s="493">
        <f t="shared" si="928"/>
        <v>334840.74077343161</v>
      </c>
      <c r="T697" s="493">
        <f t="shared" si="928"/>
        <v>334840.74077343161</v>
      </c>
      <c r="U697" s="493">
        <f t="shared" si="928"/>
        <v>334840.74077343161</v>
      </c>
      <c r="V697" s="493">
        <f t="shared" si="928"/>
        <v>334840.74077343161</v>
      </c>
      <c r="W697" s="493">
        <f t="shared" si="928"/>
        <v>334840.74077343161</v>
      </c>
      <c r="X697" s="493">
        <f t="shared" si="928"/>
        <v>334840.74077343161</v>
      </c>
      <c r="Y697" s="493">
        <f t="shared" si="928"/>
        <v>334840.74077343161</v>
      </c>
      <c r="Z697" s="493">
        <f t="shared" si="928"/>
        <v>334840.74077343161</v>
      </c>
      <c r="AA697" s="493">
        <f t="shared" si="928"/>
        <v>334840.74077343161</v>
      </c>
      <c r="AB697" s="493">
        <f t="shared" si="928"/>
        <v>334840.74077343161</v>
      </c>
      <c r="AC697" s="493">
        <f t="shared" si="928"/>
        <v>334840.74077343161</v>
      </c>
      <c r="AD697" s="493">
        <f t="shared" si="928"/>
        <v>334840.74077343161</v>
      </c>
      <c r="AE697" s="493">
        <f t="shared" si="928"/>
        <v>334840.74077343161</v>
      </c>
      <c r="AF697" s="493">
        <f t="shared" si="928"/>
        <v>334840.74077343161</v>
      </c>
      <c r="AG697" s="493">
        <f t="shared" si="928"/>
        <v>334840.74077343161</v>
      </c>
      <c r="AH697" s="493">
        <f t="shared" si="928"/>
        <v>334840.74077343161</v>
      </c>
      <c r="AI697" s="535">
        <f t="shared" si="928"/>
        <v>3348407.4077343158</v>
      </c>
      <c r="AJ697" s="535">
        <f t="shared" si="928"/>
        <v>6696814.8154686317</v>
      </c>
      <c r="AK697" s="497">
        <f t="shared" si="928"/>
        <v>10045222.223202948</v>
      </c>
    </row>
    <row r="698" spans="1:37" ht="11.5" x14ac:dyDescent="0.25">
      <c r="A698" s="533"/>
      <c r="B698" s="425" t="s">
        <v>1160</v>
      </c>
      <c r="C698" s="449" t="s">
        <v>33</v>
      </c>
      <c r="D698" s="493">
        <f>D696*波及効果シート!$D$53</f>
        <v>0</v>
      </c>
      <c r="E698" s="493">
        <f>E696*波及効果シート!$D$53</f>
        <v>96000</v>
      </c>
      <c r="F698" s="493">
        <f>F696*波及効果シート!$D$53</f>
        <v>96000</v>
      </c>
      <c r="G698" s="493">
        <f>G696*波及効果シート!$D$53</f>
        <v>96000</v>
      </c>
      <c r="H698" s="493">
        <f>H696*波及効果シート!$D$53</f>
        <v>96000</v>
      </c>
      <c r="I698" s="493">
        <f>I696*波及効果シート!$D$53</f>
        <v>96000</v>
      </c>
      <c r="J698" s="493">
        <f>J696*波及効果シート!$D$53</f>
        <v>96000</v>
      </c>
      <c r="K698" s="493">
        <f>K696*波及効果シート!$D$53</f>
        <v>96000</v>
      </c>
      <c r="L698" s="493">
        <f>L696*波及効果シート!$D$53</f>
        <v>96000</v>
      </c>
      <c r="M698" s="493">
        <f>M696*波及効果シート!$D$53</f>
        <v>96000</v>
      </c>
      <c r="N698" s="493">
        <f>N696*波及効果シート!$D$53</f>
        <v>96000</v>
      </c>
      <c r="O698" s="493">
        <f>O696*波及効果シート!$D$53</f>
        <v>96000</v>
      </c>
      <c r="P698" s="493">
        <f>P696*波及効果シート!$D$53</f>
        <v>96000</v>
      </c>
      <c r="Q698" s="493">
        <f>Q696*波及効果シート!$D$53</f>
        <v>96000</v>
      </c>
      <c r="R698" s="493">
        <f>R696*波及効果シート!$D$53</f>
        <v>96000</v>
      </c>
      <c r="S698" s="493">
        <f>S696*波及効果シート!$D$53</f>
        <v>96000</v>
      </c>
      <c r="T698" s="493">
        <f>T696*波及効果シート!$D$53</f>
        <v>96000</v>
      </c>
      <c r="U698" s="493">
        <f>U696*波及効果シート!$D$53</f>
        <v>96000</v>
      </c>
      <c r="V698" s="493">
        <f>V696*波及効果シート!$D$53</f>
        <v>96000</v>
      </c>
      <c r="W698" s="493">
        <f>W696*波及効果シート!$D$53</f>
        <v>96000</v>
      </c>
      <c r="X698" s="493">
        <f>X696*波及効果シート!$D$53</f>
        <v>96000</v>
      </c>
      <c r="Y698" s="493">
        <f>Y696*波及効果シート!$D$53</f>
        <v>96000</v>
      </c>
      <c r="Z698" s="493">
        <f>Z696*波及効果シート!$D$53</f>
        <v>96000</v>
      </c>
      <c r="AA698" s="493">
        <f>AA696*波及効果シート!$D$53</f>
        <v>96000</v>
      </c>
      <c r="AB698" s="493">
        <f>AB696*波及効果シート!$D$53</f>
        <v>96000</v>
      </c>
      <c r="AC698" s="493">
        <f>AC696*波及効果シート!$D$53</f>
        <v>96000</v>
      </c>
      <c r="AD698" s="493">
        <f>AD696*波及効果シート!$D$53</f>
        <v>96000</v>
      </c>
      <c r="AE698" s="493">
        <f>AE696*波及効果シート!$D$53</f>
        <v>96000</v>
      </c>
      <c r="AF698" s="493">
        <f>AF696*波及効果シート!$D$53</f>
        <v>96000</v>
      </c>
      <c r="AG698" s="493">
        <f>AG696*波及効果シート!$D$53</f>
        <v>96000</v>
      </c>
      <c r="AH698" s="493">
        <f>AH696*波及効果シート!$D$53</f>
        <v>96000</v>
      </c>
      <c r="AI698" s="535">
        <f>AI696*波及効果シート!$D$53</f>
        <v>960000</v>
      </c>
      <c r="AJ698" s="535">
        <f>AJ696*波及効果シート!$D$53</f>
        <v>1920000</v>
      </c>
      <c r="AK698" s="497">
        <f>AK696*波及効果シート!$D$53</f>
        <v>2880000</v>
      </c>
    </row>
    <row r="699" spans="1:37" ht="11.5" x14ac:dyDescent="0.25">
      <c r="A699" s="491"/>
      <c r="B699" s="425" t="s">
        <v>269</v>
      </c>
      <c r="C699" s="448" t="s">
        <v>33</v>
      </c>
      <c r="D699" s="493">
        <f>D696*波及効果シート!$D$58*(1+波及効果シート!$D$56)</f>
        <v>0</v>
      </c>
      <c r="E699" s="493">
        <f>E696*波及効果シート!$D$58*(1+波及効果シート!$D$56)</f>
        <v>29426.559107840672</v>
      </c>
      <c r="F699" s="493">
        <f>F696*波及効果シート!$D$58*(1+波及効果シート!$D$56)</f>
        <v>29426.559107840672</v>
      </c>
      <c r="G699" s="493">
        <f>G696*波及効果シート!$D$58*(1+波及効果シート!$D$56)</f>
        <v>29426.559107840672</v>
      </c>
      <c r="H699" s="493">
        <f>H696*波及効果シート!$D$58*(1+波及効果シート!$D$56)</f>
        <v>29426.559107840672</v>
      </c>
      <c r="I699" s="493">
        <f>I696*波及効果シート!$D$58*(1+波及効果シート!$D$56)</f>
        <v>29426.559107840672</v>
      </c>
      <c r="J699" s="493">
        <f>J696*波及効果シート!$D$58*(1+波及効果シート!$D$56)</f>
        <v>29426.559107840672</v>
      </c>
      <c r="K699" s="493">
        <f>K696*波及効果シート!$D$58*(1+波及効果シート!$D$56)</f>
        <v>29426.559107840672</v>
      </c>
      <c r="L699" s="493">
        <f>L696*波及効果シート!$D$58*(1+波及効果シート!$D$56)</f>
        <v>29426.559107840672</v>
      </c>
      <c r="M699" s="493">
        <f>M696*波及効果シート!$D$58*(1+波及効果シート!$D$56)</f>
        <v>29426.559107840672</v>
      </c>
      <c r="N699" s="493">
        <f>N696*波及効果シート!$D$58*(1+波及効果シート!$D$56)</f>
        <v>29426.559107840672</v>
      </c>
      <c r="O699" s="493">
        <f>O696*波及効果シート!$D$58*(1+波及効果シート!$D$56)</f>
        <v>29426.559107840672</v>
      </c>
      <c r="P699" s="493">
        <f>P696*波及効果シート!$D$58*(1+波及効果シート!$D$56)</f>
        <v>29426.559107840672</v>
      </c>
      <c r="Q699" s="493">
        <f>Q696*波及効果シート!$D$58*(1+波及効果シート!$D$56)</f>
        <v>29426.559107840672</v>
      </c>
      <c r="R699" s="493">
        <f>R696*波及効果シート!$D$58*(1+波及効果シート!$D$56)</f>
        <v>29426.559107840672</v>
      </c>
      <c r="S699" s="493">
        <f>S696*波及効果シート!$D$58*(1+波及効果シート!$D$56)</f>
        <v>29426.559107840672</v>
      </c>
      <c r="T699" s="493">
        <f>T696*波及効果シート!$D$58*(1+波及効果シート!$D$56)</f>
        <v>29426.559107840672</v>
      </c>
      <c r="U699" s="493">
        <f>U696*波及効果シート!$D$58*(1+波及効果シート!$D$56)</f>
        <v>29426.559107840672</v>
      </c>
      <c r="V699" s="493">
        <f>V696*波及効果シート!$D$58*(1+波及効果シート!$D$56)</f>
        <v>29426.559107840672</v>
      </c>
      <c r="W699" s="493">
        <f>W696*波及効果シート!$D$58*(1+波及効果シート!$D$56)</f>
        <v>29426.559107840672</v>
      </c>
      <c r="X699" s="493">
        <f>X696*波及効果シート!$D$58*(1+波及効果シート!$D$56)</f>
        <v>29426.559107840672</v>
      </c>
      <c r="Y699" s="493">
        <f>Y696*波及効果シート!$D$58*(1+波及効果シート!$D$56)</f>
        <v>29426.559107840672</v>
      </c>
      <c r="Z699" s="493">
        <f>Z696*波及効果シート!$D$58*(1+波及効果シート!$D$56)</f>
        <v>29426.559107840672</v>
      </c>
      <c r="AA699" s="493">
        <f>AA696*波及効果シート!$D$58*(1+波及効果シート!$D$56)</f>
        <v>29426.559107840672</v>
      </c>
      <c r="AB699" s="493">
        <f>AB696*波及効果シート!$D$58*(1+波及効果シート!$D$56)</f>
        <v>29426.559107840672</v>
      </c>
      <c r="AC699" s="493">
        <f>AC696*波及効果シート!$D$58*(1+波及効果シート!$D$56)</f>
        <v>29426.559107840672</v>
      </c>
      <c r="AD699" s="493">
        <f>AD696*波及効果シート!$D$58*(1+波及効果シート!$D$56)</f>
        <v>29426.559107840672</v>
      </c>
      <c r="AE699" s="493">
        <f>AE696*波及効果シート!$D$58*(1+波及効果シート!$D$56)</f>
        <v>29426.559107840672</v>
      </c>
      <c r="AF699" s="493">
        <f>AF696*波及効果シート!$D$58*(1+波及効果シート!$D$56)</f>
        <v>29426.559107840672</v>
      </c>
      <c r="AG699" s="493">
        <f>AG696*波及効果シート!$D$58*(1+波及効果シート!$D$56)</f>
        <v>29426.559107840672</v>
      </c>
      <c r="AH699" s="493">
        <f>AH696*波及効果シート!$D$58*(1+波及効果シート!$D$56)</f>
        <v>29426.559107840672</v>
      </c>
      <c r="AI699" s="535">
        <f>AI696*波及効果シート!$D$58*(1+波及効果シート!$D$56)</f>
        <v>294265.59107840672</v>
      </c>
      <c r="AJ699" s="535">
        <f>AJ696*波及効果シート!$D$58*(1+波及効果シート!$D$56)</f>
        <v>588531.18215681345</v>
      </c>
      <c r="AK699" s="497">
        <f>AK696*波及効果シート!$D$58*(1+波及効果シート!$D$56)</f>
        <v>882796.77323522023</v>
      </c>
    </row>
    <row r="700" spans="1:37" ht="11.5" x14ac:dyDescent="0.25">
      <c r="A700" s="491"/>
      <c r="B700" s="425" t="s">
        <v>271</v>
      </c>
      <c r="C700" s="449" t="s">
        <v>33</v>
      </c>
      <c r="D700" s="493">
        <f>D696*波及効果シート!$D$59*(1+波及効果シート!$D$57)</f>
        <v>0</v>
      </c>
      <c r="E700" s="493">
        <f>E696*波及効果シート!$D$59*(1+波及効果シート!$D$57)</f>
        <v>19732.700118727738</v>
      </c>
      <c r="F700" s="493">
        <f>F696*波及効果シート!$D$59*(1+波及効果シート!$D$57)</f>
        <v>19732.700118727738</v>
      </c>
      <c r="G700" s="493">
        <f>G696*波及効果シート!$D$59*(1+波及効果シート!$D$57)</f>
        <v>19732.700118727738</v>
      </c>
      <c r="H700" s="493">
        <f>H696*波及効果シート!$D$59*(1+波及効果シート!$D$57)</f>
        <v>19732.700118727738</v>
      </c>
      <c r="I700" s="493">
        <f>I696*波及効果シート!$D$59*(1+波及効果シート!$D$57)</f>
        <v>19732.700118727738</v>
      </c>
      <c r="J700" s="493">
        <f>J696*波及効果シート!$D$59*(1+波及効果シート!$D$57)</f>
        <v>19732.700118727738</v>
      </c>
      <c r="K700" s="493">
        <f>K696*波及効果シート!$D$59*(1+波及効果シート!$D$57)</f>
        <v>19732.700118727738</v>
      </c>
      <c r="L700" s="493">
        <f>L696*波及効果シート!$D$59*(1+波及効果シート!$D$57)</f>
        <v>19732.700118727738</v>
      </c>
      <c r="M700" s="493">
        <f>M696*波及効果シート!$D$59*(1+波及効果シート!$D$57)</f>
        <v>19732.700118727738</v>
      </c>
      <c r="N700" s="493">
        <f>N696*波及効果シート!$D$59*(1+波及効果シート!$D$57)</f>
        <v>19732.700118727738</v>
      </c>
      <c r="O700" s="493">
        <f>O696*波及効果シート!$D$59*(1+波及効果シート!$D$57)</f>
        <v>19732.700118727738</v>
      </c>
      <c r="P700" s="493">
        <f>P696*波及効果シート!$D$59*(1+波及効果シート!$D$57)</f>
        <v>19732.700118727738</v>
      </c>
      <c r="Q700" s="493">
        <f>Q696*波及効果シート!$D$59*(1+波及効果シート!$D$57)</f>
        <v>19732.700118727738</v>
      </c>
      <c r="R700" s="493">
        <f>R696*波及効果シート!$D$59*(1+波及効果シート!$D$57)</f>
        <v>19732.700118727738</v>
      </c>
      <c r="S700" s="493">
        <f>S696*波及効果シート!$D$59*(1+波及効果シート!$D$57)</f>
        <v>19732.700118727738</v>
      </c>
      <c r="T700" s="493">
        <f>T696*波及効果シート!$D$59*(1+波及効果シート!$D$57)</f>
        <v>19732.700118727738</v>
      </c>
      <c r="U700" s="493">
        <f>U696*波及効果シート!$D$59*(1+波及効果シート!$D$57)</f>
        <v>19732.700118727738</v>
      </c>
      <c r="V700" s="493">
        <f>V696*波及効果シート!$D$59*(1+波及効果シート!$D$57)</f>
        <v>19732.700118727738</v>
      </c>
      <c r="W700" s="493">
        <f>W696*波及効果シート!$D$59*(1+波及効果シート!$D$57)</f>
        <v>19732.700118727738</v>
      </c>
      <c r="X700" s="493">
        <f>X696*波及効果シート!$D$59*(1+波及効果シート!$D$57)</f>
        <v>19732.700118727738</v>
      </c>
      <c r="Y700" s="493">
        <f>Y696*波及効果シート!$D$59*(1+波及効果シート!$D$57)</f>
        <v>19732.700118727738</v>
      </c>
      <c r="Z700" s="493">
        <f>Z696*波及効果シート!$D$59*(1+波及効果シート!$D$57)</f>
        <v>19732.700118727738</v>
      </c>
      <c r="AA700" s="493">
        <f>AA696*波及効果シート!$D$59*(1+波及効果シート!$D$57)</f>
        <v>19732.700118727738</v>
      </c>
      <c r="AB700" s="493">
        <f>AB696*波及効果シート!$D$59*(1+波及効果シート!$D$57)</f>
        <v>19732.700118727738</v>
      </c>
      <c r="AC700" s="493">
        <f>AC696*波及効果シート!$D$59*(1+波及効果シート!$D$57)</f>
        <v>19732.700118727738</v>
      </c>
      <c r="AD700" s="493">
        <f>AD696*波及効果シート!$D$59*(1+波及効果シート!$D$57)</f>
        <v>19732.700118727738</v>
      </c>
      <c r="AE700" s="493">
        <f>AE696*波及効果シート!$D$59*(1+波及効果シート!$D$57)</f>
        <v>19732.700118727738</v>
      </c>
      <c r="AF700" s="493">
        <f>AF696*波及効果シート!$D$59*(1+波及効果シート!$D$57)</f>
        <v>19732.700118727738</v>
      </c>
      <c r="AG700" s="493">
        <f>AG696*波及効果シート!$D$59*(1+波及効果シート!$D$57)</f>
        <v>19732.700118727738</v>
      </c>
      <c r="AH700" s="493">
        <f>AH696*波及効果シート!$D$59*(1+波及効果シート!$D$57)</f>
        <v>19732.700118727738</v>
      </c>
      <c r="AI700" s="535">
        <f>AI696*波及効果シート!$D$59*(1+波及効果シート!$D$57)</f>
        <v>197327.00118727738</v>
      </c>
      <c r="AJ700" s="535">
        <f>AJ696*波及効果シート!$D$59*(1+波及効果シート!$D$57)</f>
        <v>394654.00237455475</v>
      </c>
      <c r="AK700" s="497">
        <f>AK696*波及効果シート!$D$59*(1+波及効果シート!$D$57)</f>
        <v>591981.00356183213</v>
      </c>
    </row>
    <row r="701" spans="1:37" ht="11.5" x14ac:dyDescent="0.25">
      <c r="A701" s="1349" t="s">
        <v>274</v>
      </c>
      <c r="B701" s="1349"/>
      <c r="C701" s="338" t="s">
        <v>33</v>
      </c>
      <c r="D701" s="1350">
        <f>D690*波及効果シート!$D$84</f>
        <v>0</v>
      </c>
      <c r="E701" s="1350">
        <f>E690*波及効果シート!$D$84</f>
        <v>480000</v>
      </c>
      <c r="F701" s="1350">
        <f>F690*波及効果シート!$D$84</f>
        <v>480000</v>
      </c>
      <c r="G701" s="1350">
        <f>G690*波及効果シート!$D$84</f>
        <v>480000</v>
      </c>
      <c r="H701" s="1350">
        <f>H690*波及効果シート!$D$84</f>
        <v>480000</v>
      </c>
      <c r="I701" s="1350">
        <f>I690*波及効果シート!$D$84</f>
        <v>480000</v>
      </c>
      <c r="J701" s="1350">
        <f>J690*波及効果シート!$D$84</f>
        <v>480000</v>
      </c>
      <c r="K701" s="1350">
        <f>K690*波及効果シート!$D$84</f>
        <v>480000</v>
      </c>
      <c r="L701" s="1350">
        <f>L690*波及効果シート!$D$84</f>
        <v>480000</v>
      </c>
      <c r="M701" s="1350">
        <f>M690*波及効果シート!$D$84</f>
        <v>480000</v>
      </c>
      <c r="N701" s="1350">
        <f>N690*波及効果シート!$D$84</f>
        <v>480000</v>
      </c>
      <c r="O701" s="1350">
        <f>O690*波及効果シート!$D$84</f>
        <v>480000</v>
      </c>
      <c r="P701" s="1350">
        <f>P690*波及効果シート!$D$84</f>
        <v>480000</v>
      </c>
      <c r="Q701" s="1350">
        <f>Q690*波及効果シート!$D$84</f>
        <v>480000</v>
      </c>
      <c r="R701" s="1350">
        <f>R690*波及効果シート!$D$84</f>
        <v>480000</v>
      </c>
      <c r="S701" s="1350">
        <f>S690*波及効果シート!$D$84</f>
        <v>480000</v>
      </c>
      <c r="T701" s="1350">
        <f>T690*波及効果シート!$D$84</f>
        <v>480000</v>
      </c>
      <c r="U701" s="1350">
        <f>U690*波及効果シート!$D$84</f>
        <v>480000</v>
      </c>
      <c r="V701" s="1350">
        <f>V690*波及効果シート!$D$84</f>
        <v>480000</v>
      </c>
      <c r="W701" s="1350">
        <f>W690*波及効果シート!$D$84</f>
        <v>480000</v>
      </c>
      <c r="X701" s="1350">
        <f>X690*波及効果シート!$D$84</f>
        <v>480000</v>
      </c>
      <c r="Y701" s="1350">
        <f>Y690*波及効果シート!$D$84</f>
        <v>480000</v>
      </c>
      <c r="Z701" s="1350">
        <f>Z690*波及効果シート!$D$84</f>
        <v>480000</v>
      </c>
      <c r="AA701" s="1350">
        <f>AA690*波及効果シート!$D$84</f>
        <v>480000</v>
      </c>
      <c r="AB701" s="1350">
        <f>AB690*波及効果シート!$D$84</f>
        <v>480000</v>
      </c>
      <c r="AC701" s="1350">
        <f>AC690*波及効果シート!$D$84</f>
        <v>480000</v>
      </c>
      <c r="AD701" s="1350">
        <f>AD690*波及効果シート!$D$84</f>
        <v>480000</v>
      </c>
      <c r="AE701" s="1350">
        <f>AE690*波及効果シート!$D$84</f>
        <v>480000</v>
      </c>
      <c r="AF701" s="1350">
        <f>AF690*波及効果シート!$D$84</f>
        <v>480000</v>
      </c>
      <c r="AG701" s="1350">
        <f>AG690*波及効果シート!$D$84</f>
        <v>480000</v>
      </c>
      <c r="AH701" s="1350">
        <f>AH690*波及効果シート!$D$84</f>
        <v>480000</v>
      </c>
      <c r="AI701" s="537">
        <f>AI690*波及効果シート!$D$84</f>
        <v>4800000</v>
      </c>
      <c r="AJ701" s="537">
        <f>AJ690*波及効果シート!$D$84</f>
        <v>9600000</v>
      </c>
      <c r="AK701" s="538">
        <f>AK690*波及効果シート!$D$84</f>
        <v>14400000</v>
      </c>
    </row>
    <row r="702" spans="1:37" ht="11.5" x14ac:dyDescent="0.25">
      <c r="A702" s="1347" t="s">
        <v>1161</v>
      </c>
      <c r="B702" s="425"/>
      <c r="C702" s="449" t="s">
        <v>1158</v>
      </c>
      <c r="D702" s="493">
        <f t="shared" ref="D702:AK702" si="929">SUM(D692,D694:D695,D697,D699:D700)</f>
        <v>0</v>
      </c>
      <c r="E702" s="493">
        <f>SUM(E692,E694:E695,E697,E699:E700)</f>
        <v>3455999.9999999995</v>
      </c>
      <c r="F702" s="493">
        <f t="shared" si="929"/>
        <v>3455999.9999999995</v>
      </c>
      <c r="G702" s="493">
        <f t="shared" si="929"/>
        <v>3455999.9999999995</v>
      </c>
      <c r="H702" s="493">
        <f t="shared" si="929"/>
        <v>3455999.9999999995</v>
      </c>
      <c r="I702" s="493">
        <f t="shared" si="929"/>
        <v>3455999.9999999995</v>
      </c>
      <c r="J702" s="493">
        <f t="shared" si="929"/>
        <v>3455999.9999999995</v>
      </c>
      <c r="K702" s="493">
        <f t="shared" si="929"/>
        <v>3455999.9999999995</v>
      </c>
      <c r="L702" s="493">
        <f t="shared" si="929"/>
        <v>3455999.9999999995</v>
      </c>
      <c r="M702" s="493">
        <f t="shared" si="929"/>
        <v>3455999.9999999995</v>
      </c>
      <c r="N702" s="493">
        <f t="shared" si="929"/>
        <v>3455999.9999999995</v>
      </c>
      <c r="O702" s="493">
        <f t="shared" si="929"/>
        <v>3455999.9999999995</v>
      </c>
      <c r="P702" s="493">
        <f t="shared" si="929"/>
        <v>3455999.9999999995</v>
      </c>
      <c r="Q702" s="493">
        <f t="shared" si="929"/>
        <v>3455999.9999999995</v>
      </c>
      <c r="R702" s="493">
        <f t="shared" si="929"/>
        <v>3455999.9999999995</v>
      </c>
      <c r="S702" s="493">
        <f t="shared" si="929"/>
        <v>3455999.9999999995</v>
      </c>
      <c r="T702" s="493">
        <f t="shared" si="929"/>
        <v>3455999.9999999995</v>
      </c>
      <c r="U702" s="493">
        <f t="shared" si="929"/>
        <v>3455999.9999999995</v>
      </c>
      <c r="V702" s="493">
        <f t="shared" si="929"/>
        <v>3455999.9999999995</v>
      </c>
      <c r="W702" s="493">
        <f t="shared" si="929"/>
        <v>3455999.9999999995</v>
      </c>
      <c r="X702" s="493">
        <f t="shared" si="929"/>
        <v>3455999.9999999995</v>
      </c>
      <c r="Y702" s="493">
        <f t="shared" si="929"/>
        <v>3455999.9999999995</v>
      </c>
      <c r="Z702" s="493">
        <f t="shared" si="929"/>
        <v>3455999.9999999995</v>
      </c>
      <c r="AA702" s="493">
        <f t="shared" si="929"/>
        <v>3455999.9999999995</v>
      </c>
      <c r="AB702" s="493">
        <f t="shared" si="929"/>
        <v>3455999.9999999995</v>
      </c>
      <c r="AC702" s="493">
        <f t="shared" si="929"/>
        <v>3455999.9999999995</v>
      </c>
      <c r="AD702" s="493">
        <f t="shared" si="929"/>
        <v>3455999.9999999995</v>
      </c>
      <c r="AE702" s="493">
        <f t="shared" si="929"/>
        <v>3455999.9999999995</v>
      </c>
      <c r="AF702" s="493">
        <f t="shared" si="929"/>
        <v>3455999.9999999995</v>
      </c>
      <c r="AG702" s="493">
        <f t="shared" si="929"/>
        <v>3455999.9999999995</v>
      </c>
      <c r="AH702" s="493">
        <f t="shared" si="929"/>
        <v>3455999.9999999995</v>
      </c>
      <c r="AI702" s="535">
        <f t="shared" si="929"/>
        <v>34560000.000000007</v>
      </c>
      <c r="AJ702" s="535">
        <f t="shared" si="929"/>
        <v>69120000.000000015</v>
      </c>
      <c r="AK702" s="497">
        <f t="shared" si="929"/>
        <v>103680000</v>
      </c>
    </row>
    <row r="703" spans="1:37" ht="11.5" x14ac:dyDescent="0.25">
      <c r="A703" s="1348" t="s">
        <v>1162</v>
      </c>
      <c r="B703" s="1349"/>
      <c r="C703" s="450" t="s">
        <v>33</v>
      </c>
      <c r="D703" s="1350">
        <f t="shared" ref="D703:AK703" si="930">SUM(D701,D698,D693)</f>
        <v>0</v>
      </c>
      <c r="E703" s="1350">
        <f>SUM(E701,E698,E693)</f>
        <v>1344000</v>
      </c>
      <c r="F703" s="1350">
        <f t="shared" si="930"/>
        <v>1344000</v>
      </c>
      <c r="G703" s="1350">
        <f t="shared" si="930"/>
        <v>1344000</v>
      </c>
      <c r="H703" s="1350">
        <f t="shared" si="930"/>
        <v>1344000</v>
      </c>
      <c r="I703" s="1350">
        <f t="shared" si="930"/>
        <v>1344000</v>
      </c>
      <c r="J703" s="1350">
        <f t="shared" si="930"/>
        <v>1344000</v>
      </c>
      <c r="K703" s="1350">
        <f t="shared" si="930"/>
        <v>1344000</v>
      </c>
      <c r="L703" s="1350">
        <f t="shared" si="930"/>
        <v>1344000</v>
      </c>
      <c r="M703" s="1350">
        <f t="shared" si="930"/>
        <v>1344000</v>
      </c>
      <c r="N703" s="1350">
        <f t="shared" si="930"/>
        <v>1344000</v>
      </c>
      <c r="O703" s="1350">
        <f t="shared" si="930"/>
        <v>1344000</v>
      </c>
      <c r="P703" s="1350">
        <f t="shared" si="930"/>
        <v>1344000</v>
      </c>
      <c r="Q703" s="1350">
        <f t="shared" si="930"/>
        <v>1344000</v>
      </c>
      <c r="R703" s="1350">
        <f t="shared" si="930"/>
        <v>1344000</v>
      </c>
      <c r="S703" s="1350">
        <f t="shared" si="930"/>
        <v>1344000</v>
      </c>
      <c r="T703" s="1350">
        <f t="shared" si="930"/>
        <v>1344000</v>
      </c>
      <c r="U703" s="1350">
        <f t="shared" si="930"/>
        <v>1344000</v>
      </c>
      <c r="V703" s="1350">
        <f t="shared" si="930"/>
        <v>1344000</v>
      </c>
      <c r="W703" s="1350">
        <f t="shared" si="930"/>
        <v>1344000</v>
      </c>
      <c r="X703" s="1350">
        <f t="shared" si="930"/>
        <v>1344000</v>
      </c>
      <c r="Y703" s="1350">
        <f t="shared" si="930"/>
        <v>1344000</v>
      </c>
      <c r="Z703" s="1350">
        <f t="shared" si="930"/>
        <v>1344000</v>
      </c>
      <c r="AA703" s="1350">
        <f t="shared" si="930"/>
        <v>1344000</v>
      </c>
      <c r="AB703" s="1350">
        <f t="shared" si="930"/>
        <v>1344000</v>
      </c>
      <c r="AC703" s="1350">
        <f t="shared" si="930"/>
        <v>1344000</v>
      </c>
      <c r="AD703" s="1350">
        <f t="shared" si="930"/>
        <v>1344000</v>
      </c>
      <c r="AE703" s="1350">
        <f t="shared" si="930"/>
        <v>1344000</v>
      </c>
      <c r="AF703" s="1350">
        <f t="shared" si="930"/>
        <v>1344000</v>
      </c>
      <c r="AG703" s="1350">
        <f t="shared" si="930"/>
        <v>1344000</v>
      </c>
      <c r="AH703" s="1350">
        <f t="shared" si="930"/>
        <v>1344000</v>
      </c>
      <c r="AI703" s="537">
        <f t="shared" si="930"/>
        <v>13440000</v>
      </c>
      <c r="AJ703" s="537">
        <f t="shared" si="930"/>
        <v>26880000</v>
      </c>
      <c r="AK703" s="538">
        <f t="shared" si="930"/>
        <v>40320000</v>
      </c>
    </row>
    <row r="704" spans="1:37" ht="11.5" x14ac:dyDescent="0.25">
      <c r="A704" s="425" t="str">
        <f>B45</f>
        <v>補修費</v>
      </c>
      <c r="B704" s="391"/>
      <c r="C704" s="448" t="s">
        <v>33</v>
      </c>
      <c r="D704" s="493"/>
      <c r="E704" s="493">
        <f t="shared" ref="E704:AH704" si="931">E45</f>
        <v>0</v>
      </c>
      <c r="F704" s="493">
        <f t="shared" si="931"/>
        <v>0</v>
      </c>
      <c r="G704" s="493">
        <f t="shared" si="931"/>
        <v>0</v>
      </c>
      <c r="H704" s="493">
        <f t="shared" si="931"/>
        <v>0</v>
      </c>
      <c r="I704" s="493">
        <f t="shared" si="931"/>
        <v>0</v>
      </c>
      <c r="J704" s="493">
        <f t="shared" si="931"/>
        <v>0</v>
      </c>
      <c r="K704" s="493">
        <f t="shared" si="931"/>
        <v>0</v>
      </c>
      <c r="L704" s="493">
        <f t="shared" si="931"/>
        <v>0</v>
      </c>
      <c r="M704" s="493">
        <f t="shared" si="931"/>
        <v>0</v>
      </c>
      <c r="N704" s="493">
        <f t="shared" si="931"/>
        <v>0</v>
      </c>
      <c r="O704" s="493">
        <f t="shared" si="931"/>
        <v>0</v>
      </c>
      <c r="P704" s="493">
        <f t="shared" si="931"/>
        <v>0</v>
      </c>
      <c r="Q704" s="493">
        <f t="shared" si="931"/>
        <v>0</v>
      </c>
      <c r="R704" s="493">
        <f t="shared" si="931"/>
        <v>0</v>
      </c>
      <c r="S704" s="493">
        <f t="shared" si="931"/>
        <v>0</v>
      </c>
      <c r="T704" s="493">
        <f t="shared" si="931"/>
        <v>0</v>
      </c>
      <c r="U704" s="493">
        <f t="shared" si="931"/>
        <v>0</v>
      </c>
      <c r="V704" s="493">
        <f t="shared" si="931"/>
        <v>0</v>
      </c>
      <c r="W704" s="493">
        <f t="shared" si="931"/>
        <v>0</v>
      </c>
      <c r="X704" s="493">
        <f t="shared" si="931"/>
        <v>0</v>
      </c>
      <c r="Y704" s="493">
        <f t="shared" si="931"/>
        <v>0</v>
      </c>
      <c r="Z704" s="493">
        <f t="shared" si="931"/>
        <v>0</v>
      </c>
      <c r="AA704" s="493">
        <f t="shared" si="931"/>
        <v>0</v>
      </c>
      <c r="AB704" s="493">
        <f t="shared" si="931"/>
        <v>0</v>
      </c>
      <c r="AC704" s="493">
        <f t="shared" si="931"/>
        <v>0</v>
      </c>
      <c r="AD704" s="493">
        <f t="shared" si="931"/>
        <v>0</v>
      </c>
      <c r="AE704" s="493">
        <f t="shared" si="931"/>
        <v>0</v>
      </c>
      <c r="AF704" s="493">
        <f t="shared" si="931"/>
        <v>0</v>
      </c>
      <c r="AG704" s="493">
        <f t="shared" si="931"/>
        <v>0</v>
      </c>
      <c r="AH704" s="493">
        <f t="shared" si="931"/>
        <v>0</v>
      </c>
      <c r="AI704" s="535">
        <f>SUM(D704:N704)</f>
        <v>0</v>
      </c>
      <c r="AJ704" s="535">
        <f>SUM(D704:X704)</f>
        <v>0</v>
      </c>
      <c r="AK704" s="497">
        <f>SUM(D704:AH704)</f>
        <v>0</v>
      </c>
    </row>
    <row r="705" spans="1:37" ht="11.5" x14ac:dyDescent="0.25">
      <c r="A705" s="488" t="str">
        <f>地域経済性分析・初期条件!$G$69</f>
        <v>その他のサービス業</v>
      </c>
      <c r="C705" s="449"/>
      <c r="D705" s="493"/>
      <c r="E705" s="463"/>
      <c r="F705" s="464"/>
      <c r="G705" s="463"/>
      <c r="H705" s="463"/>
      <c r="I705" s="463"/>
      <c r="J705" s="463"/>
      <c r="K705" s="463"/>
      <c r="L705" s="463"/>
      <c r="M705" s="463"/>
      <c r="N705" s="463"/>
      <c r="O705" s="463"/>
      <c r="P705" s="463"/>
      <c r="Q705" s="463"/>
      <c r="R705" s="463"/>
      <c r="S705" s="463"/>
      <c r="T705" s="463"/>
      <c r="U705" s="463"/>
      <c r="V705" s="463"/>
      <c r="W705" s="463"/>
      <c r="X705" s="463"/>
      <c r="Y705" s="463"/>
      <c r="Z705" s="463"/>
      <c r="AA705" s="463"/>
      <c r="AB705" s="463"/>
      <c r="AC705" s="463"/>
      <c r="AD705" s="463"/>
      <c r="AE705" s="463"/>
      <c r="AF705" s="463"/>
      <c r="AG705" s="463"/>
      <c r="AH705" s="463"/>
      <c r="AI705" s="535"/>
      <c r="AJ705" s="535"/>
      <c r="AK705" s="497"/>
    </row>
    <row r="706" spans="1:37" ht="11.5" x14ac:dyDescent="0.25">
      <c r="A706" s="533" t="str">
        <f>A705&amp;B706</f>
        <v>その他のサービス業売上（税別）</v>
      </c>
      <c r="B706" s="425" t="s">
        <v>1166</v>
      </c>
      <c r="C706" s="448" t="s">
        <v>33</v>
      </c>
      <c r="D706" s="493">
        <f>D704*地域経済性分析・初期条件!$F$69</f>
        <v>0</v>
      </c>
      <c r="E706" s="493">
        <f>E704*地域経済性分析・初期条件!$F$69</f>
        <v>0</v>
      </c>
      <c r="F706" s="493">
        <f>F704*地域経済性分析・初期条件!$F$69</f>
        <v>0</v>
      </c>
      <c r="G706" s="493">
        <f>G704*地域経済性分析・初期条件!$F$69</f>
        <v>0</v>
      </c>
      <c r="H706" s="493">
        <f>H704*地域経済性分析・初期条件!$F$69</f>
        <v>0</v>
      </c>
      <c r="I706" s="493">
        <f>I704*地域経済性分析・初期条件!$F$69</f>
        <v>0</v>
      </c>
      <c r="J706" s="493">
        <f>J704*地域経済性分析・初期条件!$F$69</f>
        <v>0</v>
      </c>
      <c r="K706" s="493">
        <f>K704*地域経済性分析・初期条件!$F$69</f>
        <v>0</v>
      </c>
      <c r="L706" s="493">
        <f>L704*地域経済性分析・初期条件!$F$69</f>
        <v>0</v>
      </c>
      <c r="M706" s="493">
        <f>M704*地域経済性分析・初期条件!$F$69</f>
        <v>0</v>
      </c>
      <c r="N706" s="493">
        <f>N704*地域経済性分析・初期条件!$F$69</f>
        <v>0</v>
      </c>
      <c r="O706" s="493">
        <f>O704*地域経済性分析・初期条件!$F$69</f>
        <v>0</v>
      </c>
      <c r="P706" s="493">
        <f>P704*地域経済性分析・初期条件!$F$69</f>
        <v>0</v>
      </c>
      <c r="Q706" s="493">
        <f>Q704*地域経済性分析・初期条件!$F$69</f>
        <v>0</v>
      </c>
      <c r="R706" s="493">
        <f>R704*地域経済性分析・初期条件!$F$69</f>
        <v>0</v>
      </c>
      <c r="S706" s="493">
        <f>S704*地域経済性分析・初期条件!$F$69</f>
        <v>0</v>
      </c>
      <c r="T706" s="493">
        <f>T704*地域経済性分析・初期条件!$F$69</f>
        <v>0</v>
      </c>
      <c r="U706" s="493">
        <f>U704*地域経済性分析・初期条件!$F$69</f>
        <v>0</v>
      </c>
      <c r="V706" s="493">
        <f>V704*地域経済性分析・初期条件!$F$69</f>
        <v>0</v>
      </c>
      <c r="W706" s="493">
        <f>W704*地域経済性分析・初期条件!$F$69</f>
        <v>0</v>
      </c>
      <c r="X706" s="493">
        <f>X704*地域経済性分析・初期条件!$F$69</f>
        <v>0</v>
      </c>
      <c r="Y706" s="493">
        <f>Y704*地域経済性分析・初期条件!$F$69</f>
        <v>0</v>
      </c>
      <c r="Z706" s="493">
        <f>Z704*地域経済性分析・初期条件!$F$69</f>
        <v>0</v>
      </c>
      <c r="AA706" s="493">
        <f>AA704*地域経済性分析・初期条件!$F$69</f>
        <v>0</v>
      </c>
      <c r="AB706" s="493">
        <f>AB704*地域経済性分析・初期条件!$F$69</f>
        <v>0</v>
      </c>
      <c r="AC706" s="493">
        <f>AC704*地域経済性分析・初期条件!$F$69</f>
        <v>0</v>
      </c>
      <c r="AD706" s="493">
        <f>AD704*地域経済性分析・初期条件!$F$69</f>
        <v>0</v>
      </c>
      <c r="AE706" s="493">
        <f>AE704*地域経済性分析・初期条件!$F$69</f>
        <v>0</v>
      </c>
      <c r="AF706" s="493">
        <f>AF704*地域経済性分析・初期条件!$F$69</f>
        <v>0</v>
      </c>
      <c r="AG706" s="493">
        <f>AG704*地域経済性分析・初期条件!$F$69</f>
        <v>0</v>
      </c>
      <c r="AH706" s="493">
        <f>AH704*地域経済性分析・初期条件!$F$69</f>
        <v>0</v>
      </c>
      <c r="AI706" s="535">
        <f t="shared" ref="AI706:AI714" si="932">SUM(D706:N706)</f>
        <v>0</v>
      </c>
      <c r="AJ706" s="535">
        <f t="shared" ref="AJ706:AJ714" si="933">SUM(D706:X706)</f>
        <v>0</v>
      </c>
      <c r="AK706" s="497">
        <f t="shared" ref="AK706:AK714" si="934">SUM(D706:AH706)</f>
        <v>0</v>
      </c>
    </row>
    <row r="707" spans="1:37" ht="11.5" x14ac:dyDescent="0.25">
      <c r="A707" s="533" t="str">
        <f>A705&amp;B707</f>
        <v>その他のサービス業消費税（都道府県）</v>
      </c>
      <c r="B707" s="425" t="s">
        <v>270</v>
      </c>
      <c r="C707" s="448" t="s">
        <v>33</v>
      </c>
      <c r="D707" s="493">
        <f>D706*波及効果シート!$D$72</f>
        <v>0</v>
      </c>
      <c r="E707" s="493">
        <f>E706*波及効果シート!$D$72</f>
        <v>0</v>
      </c>
      <c r="F707" s="493">
        <f>F706*波及効果シート!$D$72</f>
        <v>0</v>
      </c>
      <c r="G707" s="493">
        <f>G706*波及効果シート!$D$72</f>
        <v>0</v>
      </c>
      <c r="H707" s="493">
        <f>H706*波及効果シート!$D$72</f>
        <v>0</v>
      </c>
      <c r="I707" s="493">
        <f>I706*波及効果シート!$D$72</f>
        <v>0</v>
      </c>
      <c r="J707" s="493">
        <f>J706*波及効果シート!$D$72</f>
        <v>0</v>
      </c>
      <c r="K707" s="493">
        <f>K706*波及効果シート!$D$72</f>
        <v>0</v>
      </c>
      <c r="L707" s="493">
        <f>L706*波及効果シート!$D$72</f>
        <v>0</v>
      </c>
      <c r="M707" s="493">
        <f>M706*波及効果シート!$D$72</f>
        <v>0</v>
      </c>
      <c r="N707" s="493">
        <f>N706*波及効果シート!$D$72</f>
        <v>0</v>
      </c>
      <c r="O707" s="493">
        <f>O706*波及効果シート!$D$72</f>
        <v>0</v>
      </c>
      <c r="P707" s="493">
        <f>P706*波及効果シート!$D$72</f>
        <v>0</v>
      </c>
      <c r="Q707" s="493">
        <f>Q706*波及効果シート!$D$72</f>
        <v>0</v>
      </c>
      <c r="R707" s="493">
        <f>R706*波及効果シート!$D$72</f>
        <v>0</v>
      </c>
      <c r="S707" s="493">
        <f>S706*波及効果シート!$D$72</f>
        <v>0</v>
      </c>
      <c r="T707" s="493">
        <f>T706*波及効果シート!$D$72</f>
        <v>0</v>
      </c>
      <c r="U707" s="493">
        <f>U706*波及効果シート!$D$72</f>
        <v>0</v>
      </c>
      <c r="V707" s="493">
        <f>V706*波及効果シート!$D$72</f>
        <v>0</v>
      </c>
      <c r="W707" s="493">
        <f>W706*波及効果シート!$D$72</f>
        <v>0</v>
      </c>
      <c r="X707" s="493">
        <f>X706*波及効果シート!$D$72</f>
        <v>0</v>
      </c>
      <c r="Y707" s="493">
        <f>Y706*波及効果シート!$D$72</f>
        <v>0</v>
      </c>
      <c r="Z707" s="493">
        <f>Z706*波及効果シート!$D$72</f>
        <v>0</v>
      </c>
      <c r="AA707" s="493">
        <f>AA706*波及効果シート!$D$72</f>
        <v>0</v>
      </c>
      <c r="AB707" s="493">
        <f>AB706*波及効果シート!$D$72</f>
        <v>0</v>
      </c>
      <c r="AC707" s="493">
        <f>AC706*波及効果シート!$D$72</f>
        <v>0</v>
      </c>
      <c r="AD707" s="493">
        <f>AD706*波及効果シート!$D$72</f>
        <v>0</v>
      </c>
      <c r="AE707" s="493">
        <f>AE706*波及効果シート!$D$72</f>
        <v>0</v>
      </c>
      <c r="AF707" s="493">
        <f>AF706*波及効果シート!$D$72</f>
        <v>0</v>
      </c>
      <c r="AG707" s="493">
        <f>AG706*波及効果シート!$D$72</f>
        <v>0</v>
      </c>
      <c r="AH707" s="493">
        <f>AH706*波及効果シート!$D$72</f>
        <v>0</v>
      </c>
      <c r="AI707" s="535">
        <f t="shared" si="932"/>
        <v>0</v>
      </c>
      <c r="AJ707" s="535">
        <f t="shared" si="933"/>
        <v>0</v>
      </c>
      <c r="AK707" s="497">
        <f t="shared" si="934"/>
        <v>0</v>
      </c>
    </row>
    <row r="708" spans="1:37" ht="11.5" x14ac:dyDescent="0.25">
      <c r="A708" s="533" t="str">
        <f>A705&amp;B708</f>
        <v>その他のサービス業消費税（市町村）</v>
      </c>
      <c r="B708" s="425" t="s">
        <v>1156</v>
      </c>
      <c r="C708" s="449" t="s">
        <v>33</v>
      </c>
      <c r="D708" s="493">
        <f>D706*波及効果シート!$D$74</f>
        <v>0</v>
      </c>
      <c r="E708" s="493">
        <f>E706*波及効果シート!$D$74</f>
        <v>0</v>
      </c>
      <c r="F708" s="493">
        <f>F706*波及効果シート!$D$74</f>
        <v>0</v>
      </c>
      <c r="G708" s="493">
        <f>G706*波及効果シート!$D$74</f>
        <v>0</v>
      </c>
      <c r="H708" s="493">
        <f>H706*波及効果シート!$D$74</f>
        <v>0</v>
      </c>
      <c r="I708" s="493">
        <f>I706*波及効果シート!$D$74</f>
        <v>0</v>
      </c>
      <c r="J708" s="493">
        <f>J706*波及効果シート!$D$74</f>
        <v>0</v>
      </c>
      <c r="K708" s="493">
        <f>K706*波及効果シート!$D$74</f>
        <v>0</v>
      </c>
      <c r="L708" s="493">
        <f>L706*波及効果シート!$D$74</f>
        <v>0</v>
      </c>
      <c r="M708" s="493">
        <f>M706*波及効果シート!$D$74</f>
        <v>0</v>
      </c>
      <c r="N708" s="493">
        <f>N706*波及効果シート!$D$74</f>
        <v>0</v>
      </c>
      <c r="O708" s="493">
        <f>O706*波及効果シート!$D$74</f>
        <v>0</v>
      </c>
      <c r="P708" s="493">
        <f>P706*波及効果シート!$D$74</f>
        <v>0</v>
      </c>
      <c r="Q708" s="493">
        <f>Q706*波及効果シート!$D$74</f>
        <v>0</v>
      </c>
      <c r="R708" s="493">
        <f>R706*波及効果シート!$D$74</f>
        <v>0</v>
      </c>
      <c r="S708" s="493">
        <f>S706*波及効果シート!$D$74</f>
        <v>0</v>
      </c>
      <c r="T708" s="493">
        <f>T706*波及効果シート!$D$74</f>
        <v>0</v>
      </c>
      <c r="U708" s="493">
        <f>U706*波及効果シート!$D$74</f>
        <v>0</v>
      </c>
      <c r="V708" s="493">
        <f>V706*波及効果シート!$D$74</f>
        <v>0</v>
      </c>
      <c r="W708" s="493">
        <f>W706*波及効果シート!$D$74</f>
        <v>0</v>
      </c>
      <c r="X708" s="493">
        <f>X706*波及効果シート!$D$74</f>
        <v>0</v>
      </c>
      <c r="Y708" s="493">
        <f>Y706*波及効果シート!$D$74</f>
        <v>0</v>
      </c>
      <c r="Z708" s="493">
        <f>Z706*波及効果シート!$D$74</f>
        <v>0</v>
      </c>
      <c r="AA708" s="493">
        <f>AA706*波及効果シート!$D$74</f>
        <v>0</v>
      </c>
      <c r="AB708" s="493">
        <f>AB706*波及効果シート!$D$74</f>
        <v>0</v>
      </c>
      <c r="AC708" s="493">
        <f>AC706*波及効果シート!$D$74</f>
        <v>0</v>
      </c>
      <c r="AD708" s="493">
        <f>AD706*波及効果シート!$D$74</f>
        <v>0</v>
      </c>
      <c r="AE708" s="493">
        <f>AE706*波及効果シート!$D$74</f>
        <v>0</v>
      </c>
      <c r="AF708" s="493">
        <f>AF706*波及効果シート!$D$74</f>
        <v>0</v>
      </c>
      <c r="AG708" s="493">
        <f>AG706*波及効果シート!$D$74</f>
        <v>0</v>
      </c>
      <c r="AH708" s="493">
        <f>AH706*波及効果シート!$D$74</f>
        <v>0</v>
      </c>
      <c r="AI708" s="535">
        <f t="shared" si="932"/>
        <v>0</v>
      </c>
      <c r="AJ708" s="535">
        <f t="shared" si="933"/>
        <v>0</v>
      </c>
      <c r="AK708" s="497">
        <f t="shared" si="934"/>
        <v>0</v>
      </c>
    </row>
    <row r="709" spans="1:37" ht="11.5" x14ac:dyDescent="0.25">
      <c r="A709" s="533" t="str">
        <f>A705&amp;B709</f>
        <v>その他のサービス業所得税（国税）</v>
      </c>
      <c r="B709" s="425" t="s">
        <v>577</v>
      </c>
      <c r="C709" s="449" t="s">
        <v>33</v>
      </c>
      <c r="D709" s="493">
        <f>D706*地域経済性分析・初期条件!$P$69</f>
        <v>0</v>
      </c>
      <c r="E709" s="493">
        <f>E706*地域経済性分析・初期条件!$P$69</f>
        <v>0</v>
      </c>
      <c r="F709" s="493">
        <f>F706*地域経済性分析・初期条件!$P$69</f>
        <v>0</v>
      </c>
      <c r="G709" s="493">
        <f>G706*地域経済性分析・初期条件!$P$69</f>
        <v>0</v>
      </c>
      <c r="H709" s="493">
        <f>H706*地域経済性分析・初期条件!$P$69</f>
        <v>0</v>
      </c>
      <c r="I709" s="493">
        <f>I706*地域経済性分析・初期条件!$P$69</f>
        <v>0</v>
      </c>
      <c r="J709" s="493">
        <f>J706*地域経済性分析・初期条件!$P$69</f>
        <v>0</v>
      </c>
      <c r="K709" s="493">
        <f>K706*地域経済性分析・初期条件!$P$69</f>
        <v>0</v>
      </c>
      <c r="L709" s="493">
        <f>L706*地域経済性分析・初期条件!$P$69</f>
        <v>0</v>
      </c>
      <c r="M709" s="493">
        <f>M706*地域経済性分析・初期条件!$P$69</f>
        <v>0</v>
      </c>
      <c r="N709" s="493">
        <f>N706*地域経済性分析・初期条件!$P$69</f>
        <v>0</v>
      </c>
      <c r="O709" s="493">
        <f>O706*地域経済性分析・初期条件!$P$69</f>
        <v>0</v>
      </c>
      <c r="P709" s="493">
        <f>P706*地域経済性分析・初期条件!$P$69</f>
        <v>0</v>
      </c>
      <c r="Q709" s="493">
        <f>Q706*地域経済性分析・初期条件!$P$69</f>
        <v>0</v>
      </c>
      <c r="R709" s="493">
        <f>R706*地域経済性分析・初期条件!$P$69</f>
        <v>0</v>
      </c>
      <c r="S709" s="493">
        <f>S706*地域経済性分析・初期条件!$P$69</f>
        <v>0</v>
      </c>
      <c r="T709" s="493">
        <f>T706*地域経済性分析・初期条件!$P$69</f>
        <v>0</v>
      </c>
      <c r="U709" s="493">
        <f>U706*地域経済性分析・初期条件!$P$69</f>
        <v>0</v>
      </c>
      <c r="V709" s="493">
        <f>V706*地域経済性分析・初期条件!$P$69</f>
        <v>0</v>
      </c>
      <c r="W709" s="493">
        <f>W706*地域経済性分析・初期条件!$P$69</f>
        <v>0</v>
      </c>
      <c r="X709" s="493">
        <f>X706*地域経済性分析・初期条件!$P$69</f>
        <v>0</v>
      </c>
      <c r="Y709" s="493">
        <f>Y706*地域経済性分析・初期条件!$P$69</f>
        <v>0</v>
      </c>
      <c r="Z709" s="493">
        <f>Z706*地域経済性分析・初期条件!$P$69</f>
        <v>0</v>
      </c>
      <c r="AA709" s="493">
        <f>AA706*地域経済性分析・初期条件!$P$69</f>
        <v>0</v>
      </c>
      <c r="AB709" s="493">
        <f>AB706*地域経済性分析・初期条件!$P$69</f>
        <v>0</v>
      </c>
      <c r="AC709" s="493">
        <f>AC706*地域経済性分析・初期条件!$P$69</f>
        <v>0</v>
      </c>
      <c r="AD709" s="493">
        <f>AD706*地域経済性分析・初期条件!$P$69</f>
        <v>0</v>
      </c>
      <c r="AE709" s="493">
        <f>AE706*地域経済性分析・初期条件!$P$69</f>
        <v>0</v>
      </c>
      <c r="AF709" s="493">
        <f>AF706*地域経済性分析・初期条件!$P$69</f>
        <v>0</v>
      </c>
      <c r="AG709" s="493">
        <f>AG706*地域経済性分析・初期条件!$P$69</f>
        <v>0</v>
      </c>
      <c r="AH709" s="493">
        <f>AH706*地域経済性分析・初期条件!$P$69</f>
        <v>0</v>
      </c>
      <c r="AI709" s="535">
        <f t="shared" si="932"/>
        <v>0</v>
      </c>
      <c r="AJ709" s="535">
        <f t="shared" si="933"/>
        <v>0</v>
      </c>
      <c r="AK709" s="497">
        <f t="shared" si="934"/>
        <v>0</v>
      </c>
    </row>
    <row r="710" spans="1:37" ht="11.5" x14ac:dyDescent="0.25">
      <c r="A710" s="533" t="str">
        <f>A705&amp;B710</f>
        <v>その他のサービス業法人税（国税）</v>
      </c>
      <c r="B710" s="425" t="s">
        <v>576</v>
      </c>
      <c r="C710" s="449" t="s">
        <v>33</v>
      </c>
      <c r="D710" s="493">
        <f>D706*地域経済性分析・初期条件!$Q$69</f>
        <v>0</v>
      </c>
      <c r="E710" s="493">
        <f>E706*地域経済性分析・初期条件!$Q$69</f>
        <v>0</v>
      </c>
      <c r="F710" s="493">
        <f>F706*地域経済性分析・初期条件!$Q$69</f>
        <v>0</v>
      </c>
      <c r="G710" s="493">
        <f>G706*地域経済性分析・初期条件!$Q$69</f>
        <v>0</v>
      </c>
      <c r="H710" s="493">
        <f>H706*地域経済性分析・初期条件!$Q$69</f>
        <v>0</v>
      </c>
      <c r="I710" s="493">
        <f>I706*地域経済性分析・初期条件!$Q$69</f>
        <v>0</v>
      </c>
      <c r="J710" s="493">
        <f>J706*地域経済性分析・初期条件!$Q$69</f>
        <v>0</v>
      </c>
      <c r="K710" s="493">
        <f>K706*地域経済性分析・初期条件!$Q$69</f>
        <v>0</v>
      </c>
      <c r="L710" s="493">
        <f>L706*地域経済性分析・初期条件!$Q$69</f>
        <v>0</v>
      </c>
      <c r="M710" s="493">
        <f>M706*地域経済性分析・初期条件!$Q$69</f>
        <v>0</v>
      </c>
      <c r="N710" s="493">
        <f>N706*地域経済性分析・初期条件!$Q$69</f>
        <v>0</v>
      </c>
      <c r="O710" s="493">
        <f>O706*地域経済性分析・初期条件!$Q$69</f>
        <v>0</v>
      </c>
      <c r="P710" s="493">
        <f>P706*地域経済性分析・初期条件!$Q$69</f>
        <v>0</v>
      </c>
      <c r="Q710" s="493">
        <f>Q706*地域経済性分析・初期条件!$Q$69</f>
        <v>0</v>
      </c>
      <c r="R710" s="493">
        <f>R706*地域経済性分析・初期条件!$Q$69</f>
        <v>0</v>
      </c>
      <c r="S710" s="493">
        <f>S706*地域経済性分析・初期条件!$Q$69</f>
        <v>0</v>
      </c>
      <c r="T710" s="493">
        <f>T706*地域経済性分析・初期条件!$Q$69</f>
        <v>0</v>
      </c>
      <c r="U710" s="493">
        <f>U706*地域経済性分析・初期条件!$Q$69</f>
        <v>0</v>
      </c>
      <c r="V710" s="493">
        <f>V706*地域経済性分析・初期条件!$Q$69</f>
        <v>0</v>
      </c>
      <c r="W710" s="493">
        <f>W706*地域経済性分析・初期条件!$Q$69</f>
        <v>0</v>
      </c>
      <c r="X710" s="493">
        <f>X706*地域経済性分析・初期条件!$Q$69</f>
        <v>0</v>
      </c>
      <c r="Y710" s="493">
        <f>Y706*地域経済性分析・初期条件!$Q$69</f>
        <v>0</v>
      </c>
      <c r="Z710" s="493">
        <f>Z706*地域経済性分析・初期条件!$Q$69</f>
        <v>0</v>
      </c>
      <c r="AA710" s="493">
        <f>AA706*地域経済性分析・初期条件!$Q$69</f>
        <v>0</v>
      </c>
      <c r="AB710" s="493">
        <f>AB706*地域経済性分析・初期条件!$Q$69</f>
        <v>0</v>
      </c>
      <c r="AC710" s="493">
        <f>AC706*地域経済性分析・初期条件!$Q$69</f>
        <v>0</v>
      </c>
      <c r="AD710" s="493">
        <f>AD706*地域経済性分析・初期条件!$Q$69</f>
        <v>0</v>
      </c>
      <c r="AE710" s="493">
        <f>AE706*地域経済性分析・初期条件!$Q$69</f>
        <v>0</v>
      </c>
      <c r="AF710" s="493">
        <f>AF706*地域経済性分析・初期条件!$Q$69</f>
        <v>0</v>
      </c>
      <c r="AG710" s="493">
        <f>AG706*地域経済性分析・初期条件!$Q$69</f>
        <v>0</v>
      </c>
      <c r="AH710" s="493">
        <f>AH706*地域経済性分析・初期条件!$Q$69</f>
        <v>0</v>
      </c>
      <c r="AI710" s="535">
        <f t="shared" si="932"/>
        <v>0</v>
      </c>
      <c r="AJ710" s="535">
        <f t="shared" si="933"/>
        <v>0</v>
      </c>
      <c r="AK710" s="497">
        <f t="shared" si="934"/>
        <v>0</v>
      </c>
    </row>
    <row r="711" spans="1:37" ht="11.5" x14ac:dyDescent="0.25">
      <c r="A711" s="533" t="str">
        <f>A705&amp;B711</f>
        <v>その他のサービス業従業員の可処分所得（一次）</v>
      </c>
      <c r="B711" s="425" t="s">
        <v>556</v>
      </c>
      <c r="C711" s="448" t="s">
        <v>33</v>
      </c>
      <c r="D711" s="493">
        <f>D706*地域経済性分析・初期条件!$H$69</f>
        <v>0</v>
      </c>
      <c r="E711" s="493">
        <f>E706*地域経済性分析・初期条件!$H$69</f>
        <v>0</v>
      </c>
      <c r="F711" s="493">
        <f>F706*地域経済性分析・初期条件!$H$69</f>
        <v>0</v>
      </c>
      <c r="G711" s="493">
        <f>G706*地域経済性分析・初期条件!$H$69</f>
        <v>0</v>
      </c>
      <c r="H711" s="493">
        <f>H706*地域経済性分析・初期条件!$H$69</f>
        <v>0</v>
      </c>
      <c r="I711" s="493">
        <f>I706*地域経済性分析・初期条件!$H$69</f>
        <v>0</v>
      </c>
      <c r="J711" s="493">
        <f>J706*地域経済性分析・初期条件!$H$69</f>
        <v>0</v>
      </c>
      <c r="K711" s="493">
        <f>K706*地域経済性分析・初期条件!$H$69</f>
        <v>0</v>
      </c>
      <c r="L711" s="493">
        <f>L706*地域経済性分析・初期条件!$H$69</f>
        <v>0</v>
      </c>
      <c r="M711" s="493">
        <f>M706*地域経済性分析・初期条件!$H$69</f>
        <v>0</v>
      </c>
      <c r="N711" s="493">
        <f>N706*地域経済性分析・初期条件!$H$69</f>
        <v>0</v>
      </c>
      <c r="O711" s="493">
        <f>O706*地域経済性分析・初期条件!$H$69</f>
        <v>0</v>
      </c>
      <c r="P711" s="493">
        <f>P706*地域経済性分析・初期条件!$H$69</f>
        <v>0</v>
      </c>
      <c r="Q711" s="493">
        <f>Q706*地域経済性分析・初期条件!$H$69</f>
        <v>0</v>
      </c>
      <c r="R711" s="493">
        <f>R706*地域経済性分析・初期条件!$H$69</f>
        <v>0</v>
      </c>
      <c r="S711" s="493">
        <f>S706*地域経済性分析・初期条件!$H$69</f>
        <v>0</v>
      </c>
      <c r="T711" s="493">
        <f>T706*地域経済性分析・初期条件!$H$69</f>
        <v>0</v>
      </c>
      <c r="U711" s="493">
        <f>U706*地域経済性分析・初期条件!$H$69</f>
        <v>0</v>
      </c>
      <c r="V711" s="493">
        <f>V706*地域経済性分析・初期条件!$H$69</f>
        <v>0</v>
      </c>
      <c r="W711" s="493">
        <f>W706*地域経済性分析・初期条件!$H$69</f>
        <v>0</v>
      </c>
      <c r="X711" s="493">
        <f>X706*地域経済性分析・初期条件!$H$69</f>
        <v>0</v>
      </c>
      <c r="Y711" s="493">
        <f>Y706*地域経済性分析・初期条件!$H$69</f>
        <v>0</v>
      </c>
      <c r="Z711" s="493">
        <f>Z706*地域経済性分析・初期条件!$H$69</f>
        <v>0</v>
      </c>
      <c r="AA711" s="493">
        <f>AA706*地域経済性分析・初期条件!$H$69</f>
        <v>0</v>
      </c>
      <c r="AB711" s="493">
        <f>AB706*地域経済性分析・初期条件!$H$69</f>
        <v>0</v>
      </c>
      <c r="AC711" s="493">
        <f>AC706*地域経済性分析・初期条件!$H$69</f>
        <v>0</v>
      </c>
      <c r="AD711" s="493">
        <f>AD706*地域経済性分析・初期条件!$H$69</f>
        <v>0</v>
      </c>
      <c r="AE711" s="493">
        <f>AE706*地域経済性分析・初期条件!$H$69</f>
        <v>0</v>
      </c>
      <c r="AF711" s="493">
        <f>AF706*地域経済性分析・初期条件!$H$69</f>
        <v>0</v>
      </c>
      <c r="AG711" s="493">
        <f>AG706*地域経済性分析・初期条件!$H$69</f>
        <v>0</v>
      </c>
      <c r="AH711" s="493">
        <f>AH706*地域経済性分析・初期条件!$H$69</f>
        <v>0</v>
      </c>
      <c r="AI711" s="535">
        <f t="shared" si="932"/>
        <v>0</v>
      </c>
      <c r="AJ711" s="535">
        <f t="shared" si="933"/>
        <v>0</v>
      </c>
      <c r="AK711" s="497">
        <f t="shared" si="934"/>
        <v>0</v>
      </c>
    </row>
    <row r="712" spans="1:37" ht="11.5" x14ac:dyDescent="0.25">
      <c r="A712" s="533" t="str">
        <f>A705&amp;B712</f>
        <v>その他のサービス業企業の税引後利益（一次）</v>
      </c>
      <c r="B712" s="425" t="s">
        <v>557</v>
      </c>
      <c r="C712" s="448" t="s">
        <v>33</v>
      </c>
      <c r="D712" s="493">
        <f>D706*地域経済性分析・初期条件!$I$69</f>
        <v>0</v>
      </c>
      <c r="E712" s="493">
        <f>E706*地域経済性分析・初期条件!$I$69</f>
        <v>0</v>
      </c>
      <c r="F712" s="493">
        <f>F706*地域経済性分析・初期条件!$I$69</f>
        <v>0</v>
      </c>
      <c r="G712" s="493">
        <f>G706*地域経済性分析・初期条件!$I$69</f>
        <v>0</v>
      </c>
      <c r="H712" s="493">
        <f>H706*地域経済性分析・初期条件!$I$69</f>
        <v>0</v>
      </c>
      <c r="I712" s="493">
        <f>I706*地域経済性分析・初期条件!$I$69</f>
        <v>0</v>
      </c>
      <c r="J712" s="493">
        <f>J706*地域経済性分析・初期条件!$I$69</f>
        <v>0</v>
      </c>
      <c r="K712" s="493">
        <f>K706*地域経済性分析・初期条件!$I$69</f>
        <v>0</v>
      </c>
      <c r="L712" s="493">
        <f>L706*地域経済性分析・初期条件!$I$69</f>
        <v>0</v>
      </c>
      <c r="M712" s="493">
        <f>M706*地域経済性分析・初期条件!$I$69</f>
        <v>0</v>
      </c>
      <c r="N712" s="493">
        <f>N706*地域経済性分析・初期条件!$I$69</f>
        <v>0</v>
      </c>
      <c r="O712" s="493">
        <f>O706*地域経済性分析・初期条件!$I$69</f>
        <v>0</v>
      </c>
      <c r="P712" s="493">
        <f>P706*地域経済性分析・初期条件!$I$69</f>
        <v>0</v>
      </c>
      <c r="Q712" s="493">
        <f>Q706*地域経済性分析・初期条件!$I$69</f>
        <v>0</v>
      </c>
      <c r="R712" s="493">
        <f>R706*地域経済性分析・初期条件!$I$69</f>
        <v>0</v>
      </c>
      <c r="S712" s="493">
        <f>S706*地域経済性分析・初期条件!$I$69</f>
        <v>0</v>
      </c>
      <c r="T712" s="493">
        <f>T706*地域経済性分析・初期条件!$I$69</f>
        <v>0</v>
      </c>
      <c r="U712" s="493">
        <f>U706*地域経済性分析・初期条件!$I$69</f>
        <v>0</v>
      </c>
      <c r="V712" s="493">
        <f>V706*地域経済性分析・初期条件!$I$69</f>
        <v>0</v>
      </c>
      <c r="W712" s="493">
        <f>W706*地域経済性分析・初期条件!$I$69</f>
        <v>0</v>
      </c>
      <c r="X712" s="493">
        <f>X706*地域経済性分析・初期条件!$I$69</f>
        <v>0</v>
      </c>
      <c r="Y712" s="493">
        <f>Y706*地域経済性分析・初期条件!$I$69</f>
        <v>0</v>
      </c>
      <c r="Z712" s="493">
        <f>Z706*地域経済性分析・初期条件!$I$69</f>
        <v>0</v>
      </c>
      <c r="AA712" s="493">
        <f>AA706*地域経済性分析・初期条件!$I$69</f>
        <v>0</v>
      </c>
      <c r="AB712" s="493">
        <f>AB706*地域経済性分析・初期条件!$I$69</f>
        <v>0</v>
      </c>
      <c r="AC712" s="493">
        <f>AC706*地域経済性分析・初期条件!$I$69</f>
        <v>0</v>
      </c>
      <c r="AD712" s="493">
        <f>AD706*地域経済性分析・初期条件!$I$69</f>
        <v>0</v>
      </c>
      <c r="AE712" s="493">
        <f>AE706*地域経済性分析・初期条件!$I$69</f>
        <v>0</v>
      </c>
      <c r="AF712" s="493">
        <f>AF706*地域経済性分析・初期条件!$I$69</f>
        <v>0</v>
      </c>
      <c r="AG712" s="493">
        <f>AG706*地域経済性分析・初期条件!$I$69</f>
        <v>0</v>
      </c>
      <c r="AH712" s="493">
        <f>AH706*地域経済性分析・初期条件!$I$69</f>
        <v>0</v>
      </c>
      <c r="AI712" s="535">
        <f t="shared" si="932"/>
        <v>0</v>
      </c>
      <c r="AJ712" s="535">
        <f t="shared" si="933"/>
        <v>0</v>
      </c>
      <c r="AK712" s="497">
        <f t="shared" si="934"/>
        <v>0</v>
      </c>
    </row>
    <row r="713" spans="1:37" ht="11.5" x14ac:dyDescent="0.25">
      <c r="A713" s="533" t="str">
        <f>A705&amp;B713</f>
        <v>その他のサービス業都道府県税収（一次）</v>
      </c>
      <c r="B713" s="425" t="s">
        <v>558</v>
      </c>
      <c r="C713" s="448" t="s">
        <v>33</v>
      </c>
      <c r="D713" s="493">
        <f>D706*地域経済性分析・初期条件!$J$69</f>
        <v>0</v>
      </c>
      <c r="E713" s="493">
        <f>E706*地域経済性分析・初期条件!$J$69</f>
        <v>0</v>
      </c>
      <c r="F713" s="493">
        <f>F706*地域経済性分析・初期条件!$J$69</f>
        <v>0</v>
      </c>
      <c r="G713" s="493">
        <f>G706*地域経済性分析・初期条件!$J$69</f>
        <v>0</v>
      </c>
      <c r="H713" s="493">
        <f>H706*地域経済性分析・初期条件!$J$69</f>
        <v>0</v>
      </c>
      <c r="I713" s="493">
        <f>I706*地域経済性分析・初期条件!$J$69</f>
        <v>0</v>
      </c>
      <c r="J713" s="493">
        <f>J706*地域経済性分析・初期条件!$J$69</f>
        <v>0</v>
      </c>
      <c r="K713" s="493">
        <f>K706*地域経済性分析・初期条件!$J$69</f>
        <v>0</v>
      </c>
      <c r="L713" s="493">
        <f>L706*地域経済性分析・初期条件!$J$69</f>
        <v>0</v>
      </c>
      <c r="M713" s="493">
        <f>M706*地域経済性分析・初期条件!$J$69</f>
        <v>0</v>
      </c>
      <c r="N713" s="493">
        <f>N706*地域経済性分析・初期条件!$J$69</f>
        <v>0</v>
      </c>
      <c r="O713" s="493">
        <f>O706*地域経済性分析・初期条件!$J$69</f>
        <v>0</v>
      </c>
      <c r="P713" s="493">
        <f>P706*地域経済性分析・初期条件!$J$69</f>
        <v>0</v>
      </c>
      <c r="Q713" s="493">
        <f>Q706*地域経済性分析・初期条件!$J$69</f>
        <v>0</v>
      </c>
      <c r="R713" s="493">
        <f>R706*地域経済性分析・初期条件!$J$69</f>
        <v>0</v>
      </c>
      <c r="S713" s="493">
        <f>S706*地域経済性分析・初期条件!$J$69</f>
        <v>0</v>
      </c>
      <c r="T713" s="493">
        <f>T706*地域経済性分析・初期条件!$J$69</f>
        <v>0</v>
      </c>
      <c r="U713" s="493">
        <f>U706*地域経済性分析・初期条件!$J$69</f>
        <v>0</v>
      </c>
      <c r="V713" s="493">
        <f>V706*地域経済性分析・初期条件!$J$69</f>
        <v>0</v>
      </c>
      <c r="W713" s="493">
        <f>W706*地域経済性分析・初期条件!$J$69</f>
        <v>0</v>
      </c>
      <c r="X713" s="493">
        <f>X706*地域経済性分析・初期条件!$J$69</f>
        <v>0</v>
      </c>
      <c r="Y713" s="493">
        <f>Y706*地域経済性分析・初期条件!$J$69</f>
        <v>0</v>
      </c>
      <c r="Z713" s="493">
        <f>Z706*地域経済性分析・初期条件!$J$69</f>
        <v>0</v>
      </c>
      <c r="AA713" s="493">
        <f>AA706*地域経済性分析・初期条件!$J$69</f>
        <v>0</v>
      </c>
      <c r="AB713" s="493">
        <f>AB706*地域経済性分析・初期条件!$J$69</f>
        <v>0</v>
      </c>
      <c r="AC713" s="493">
        <f>AC706*地域経済性分析・初期条件!$J$69</f>
        <v>0</v>
      </c>
      <c r="AD713" s="493">
        <f>AD706*地域経済性分析・初期条件!$J$69</f>
        <v>0</v>
      </c>
      <c r="AE713" s="493">
        <f>AE706*地域経済性分析・初期条件!$J$69</f>
        <v>0</v>
      </c>
      <c r="AF713" s="493">
        <f>AF706*地域経済性分析・初期条件!$J$69</f>
        <v>0</v>
      </c>
      <c r="AG713" s="493">
        <f>AG706*地域経済性分析・初期条件!$J$69</f>
        <v>0</v>
      </c>
      <c r="AH713" s="493">
        <f>AH706*地域経済性分析・初期条件!$J$69</f>
        <v>0</v>
      </c>
      <c r="AI713" s="535">
        <f t="shared" si="932"/>
        <v>0</v>
      </c>
      <c r="AJ713" s="535">
        <f t="shared" si="933"/>
        <v>0</v>
      </c>
      <c r="AK713" s="497">
        <f t="shared" si="934"/>
        <v>0</v>
      </c>
    </row>
    <row r="714" spans="1:37" ht="11.5" x14ac:dyDescent="0.25">
      <c r="A714" s="533" t="str">
        <f>A705&amp;B714</f>
        <v>その他のサービス業市町村税収（一次）</v>
      </c>
      <c r="B714" s="425" t="s">
        <v>559</v>
      </c>
      <c r="C714" s="449" t="s">
        <v>33</v>
      </c>
      <c r="D714" s="493">
        <f>D706*地域経済性分析・初期条件!$K$69</f>
        <v>0</v>
      </c>
      <c r="E714" s="493">
        <f>E706*地域経済性分析・初期条件!$K$69</f>
        <v>0</v>
      </c>
      <c r="F714" s="493">
        <f>F706*地域経済性分析・初期条件!$K$69</f>
        <v>0</v>
      </c>
      <c r="G714" s="493">
        <f>G706*地域経済性分析・初期条件!$K$69</f>
        <v>0</v>
      </c>
      <c r="H714" s="493">
        <f>H706*地域経済性分析・初期条件!$K$69</f>
        <v>0</v>
      </c>
      <c r="I714" s="493">
        <f>I706*地域経済性分析・初期条件!$K$69</f>
        <v>0</v>
      </c>
      <c r="J714" s="493">
        <f>J706*地域経済性分析・初期条件!$K$69</f>
        <v>0</v>
      </c>
      <c r="K714" s="493">
        <f>K706*地域経済性分析・初期条件!$K$69</f>
        <v>0</v>
      </c>
      <c r="L714" s="493">
        <f>L706*地域経済性分析・初期条件!$K$69</f>
        <v>0</v>
      </c>
      <c r="M714" s="493">
        <f>M706*地域経済性分析・初期条件!$K$69</f>
        <v>0</v>
      </c>
      <c r="N714" s="493">
        <f>N706*地域経済性分析・初期条件!$K$69</f>
        <v>0</v>
      </c>
      <c r="O714" s="493">
        <f>O706*地域経済性分析・初期条件!$K$69</f>
        <v>0</v>
      </c>
      <c r="P714" s="493">
        <f>P706*地域経済性分析・初期条件!$K$69</f>
        <v>0</v>
      </c>
      <c r="Q714" s="493">
        <f>Q706*地域経済性分析・初期条件!$K$69</f>
        <v>0</v>
      </c>
      <c r="R714" s="493">
        <f>R706*地域経済性分析・初期条件!$K$69</f>
        <v>0</v>
      </c>
      <c r="S714" s="493">
        <f>S706*地域経済性分析・初期条件!$K$69</f>
        <v>0</v>
      </c>
      <c r="T714" s="493">
        <f>T706*地域経済性分析・初期条件!$K$69</f>
        <v>0</v>
      </c>
      <c r="U714" s="493">
        <f>U706*地域経済性分析・初期条件!$K$69</f>
        <v>0</v>
      </c>
      <c r="V714" s="493">
        <f>V706*地域経済性分析・初期条件!$K$69</f>
        <v>0</v>
      </c>
      <c r="W714" s="493">
        <f>W706*地域経済性分析・初期条件!$K$69</f>
        <v>0</v>
      </c>
      <c r="X714" s="493">
        <f>X706*地域経済性分析・初期条件!$K$69</f>
        <v>0</v>
      </c>
      <c r="Y714" s="493">
        <f>Y706*地域経済性分析・初期条件!$K$69</f>
        <v>0</v>
      </c>
      <c r="Z714" s="493">
        <f>Z706*地域経済性分析・初期条件!$K$69</f>
        <v>0</v>
      </c>
      <c r="AA714" s="493">
        <f>AA706*地域経済性分析・初期条件!$K$69</f>
        <v>0</v>
      </c>
      <c r="AB714" s="493">
        <f>AB706*地域経済性分析・初期条件!$K$69</f>
        <v>0</v>
      </c>
      <c r="AC714" s="493">
        <f>AC706*地域経済性分析・初期条件!$K$69</f>
        <v>0</v>
      </c>
      <c r="AD714" s="493">
        <f>AD706*地域経済性分析・初期条件!$K$69</f>
        <v>0</v>
      </c>
      <c r="AE714" s="493">
        <f>AE706*地域経済性分析・初期条件!$K$69</f>
        <v>0</v>
      </c>
      <c r="AF714" s="493">
        <f>AF706*地域経済性分析・初期条件!$K$69</f>
        <v>0</v>
      </c>
      <c r="AG714" s="493">
        <f>AG706*地域経済性分析・初期条件!$K$69</f>
        <v>0</v>
      </c>
      <c r="AH714" s="493">
        <f>AH706*地域経済性分析・初期条件!$K$69</f>
        <v>0</v>
      </c>
      <c r="AI714" s="535">
        <f t="shared" si="932"/>
        <v>0</v>
      </c>
      <c r="AJ714" s="535">
        <f t="shared" si="933"/>
        <v>0</v>
      </c>
      <c r="AK714" s="497">
        <f t="shared" si="934"/>
        <v>0</v>
      </c>
    </row>
    <row r="715" spans="1:37" ht="11.5" x14ac:dyDescent="0.25">
      <c r="A715" s="533" t="str">
        <f>A705&amp;B715</f>
        <v>その他のサービス業従業員の可処分所得（二次以降）</v>
      </c>
      <c r="B715" s="425" t="s">
        <v>561</v>
      </c>
      <c r="C715" s="449" t="s">
        <v>33</v>
      </c>
      <c r="D715" s="493">
        <f>D706*地域経済性分析・初期条件!$L$69</f>
        <v>0</v>
      </c>
      <c r="E715" s="493">
        <f>E706*地域経済性分析・初期条件!$L$69</f>
        <v>0</v>
      </c>
      <c r="F715" s="493">
        <f>F706*地域経済性分析・初期条件!$L$69</f>
        <v>0</v>
      </c>
      <c r="G715" s="493">
        <f>G706*地域経済性分析・初期条件!$L$69</f>
        <v>0</v>
      </c>
      <c r="H715" s="493">
        <f>H706*地域経済性分析・初期条件!$L$69</f>
        <v>0</v>
      </c>
      <c r="I715" s="493">
        <f>I706*地域経済性分析・初期条件!$L$69</f>
        <v>0</v>
      </c>
      <c r="J715" s="493">
        <f>J706*地域経済性分析・初期条件!$L$69</f>
        <v>0</v>
      </c>
      <c r="K715" s="493">
        <f>K706*地域経済性分析・初期条件!$L$69</f>
        <v>0</v>
      </c>
      <c r="L715" s="493">
        <f>L706*地域経済性分析・初期条件!$L$69</f>
        <v>0</v>
      </c>
      <c r="M715" s="493">
        <f>M706*地域経済性分析・初期条件!$L$69</f>
        <v>0</v>
      </c>
      <c r="N715" s="493">
        <f>N706*地域経済性分析・初期条件!$L$69</f>
        <v>0</v>
      </c>
      <c r="O715" s="493">
        <f>O706*地域経済性分析・初期条件!$L$69</f>
        <v>0</v>
      </c>
      <c r="P715" s="493">
        <f>P706*地域経済性分析・初期条件!$L$69</f>
        <v>0</v>
      </c>
      <c r="Q715" s="493">
        <f>Q706*地域経済性分析・初期条件!$L$69</f>
        <v>0</v>
      </c>
      <c r="R715" s="493">
        <f>R706*地域経済性分析・初期条件!$L$69</f>
        <v>0</v>
      </c>
      <c r="S715" s="493">
        <f>S706*地域経済性分析・初期条件!$L$69</f>
        <v>0</v>
      </c>
      <c r="T715" s="493">
        <f>T706*地域経済性分析・初期条件!$L$69</f>
        <v>0</v>
      </c>
      <c r="U715" s="493">
        <f>U706*地域経済性分析・初期条件!$L$69</f>
        <v>0</v>
      </c>
      <c r="V715" s="493">
        <f>V706*地域経済性分析・初期条件!$L$69</f>
        <v>0</v>
      </c>
      <c r="W715" s="493">
        <f>W706*地域経済性分析・初期条件!$L$69</f>
        <v>0</v>
      </c>
      <c r="X715" s="493">
        <f>X706*地域経済性分析・初期条件!$L$69</f>
        <v>0</v>
      </c>
      <c r="Y715" s="493">
        <f>Y706*地域経済性分析・初期条件!$L$69</f>
        <v>0</v>
      </c>
      <c r="Z715" s="493">
        <f>Z706*地域経済性分析・初期条件!$L$69</f>
        <v>0</v>
      </c>
      <c r="AA715" s="493">
        <f>AA706*地域経済性分析・初期条件!$L$69</f>
        <v>0</v>
      </c>
      <c r="AB715" s="493">
        <f>AB706*地域経済性分析・初期条件!$L$69</f>
        <v>0</v>
      </c>
      <c r="AC715" s="493">
        <f>AC706*地域経済性分析・初期条件!$L$69</f>
        <v>0</v>
      </c>
      <c r="AD715" s="493">
        <f>AD706*地域経済性分析・初期条件!$L$69</f>
        <v>0</v>
      </c>
      <c r="AE715" s="493">
        <f>AE706*地域経済性分析・初期条件!$L$69</f>
        <v>0</v>
      </c>
      <c r="AF715" s="493">
        <f>AF706*地域経済性分析・初期条件!$L$69</f>
        <v>0</v>
      </c>
      <c r="AG715" s="493">
        <f>AG706*地域経済性分析・初期条件!$L$69</f>
        <v>0</v>
      </c>
      <c r="AH715" s="493">
        <f>AH706*地域経済性分析・初期条件!$L$69</f>
        <v>0</v>
      </c>
      <c r="AI715" s="535">
        <f>SUM(D715:N715)</f>
        <v>0</v>
      </c>
      <c r="AJ715" s="535">
        <f>SUM(D715:X715)</f>
        <v>0</v>
      </c>
      <c r="AK715" s="497">
        <f>SUM(D715:AH715)</f>
        <v>0</v>
      </c>
    </row>
    <row r="716" spans="1:37" ht="11.5" x14ac:dyDescent="0.25">
      <c r="A716" s="533" t="str">
        <f>A705&amp;B716</f>
        <v>その他のサービス業企業の税引後利益（二次以降）</v>
      </c>
      <c r="B716" s="425" t="s">
        <v>562</v>
      </c>
      <c r="C716" s="449" t="s">
        <v>33</v>
      </c>
      <c r="D716" s="493">
        <f>D706*地域経済性分析・初期条件!$M$69</f>
        <v>0</v>
      </c>
      <c r="E716" s="493">
        <f>E706*地域経済性分析・初期条件!$M$69</f>
        <v>0</v>
      </c>
      <c r="F716" s="493">
        <f>F706*地域経済性分析・初期条件!$M$69</f>
        <v>0</v>
      </c>
      <c r="G716" s="493">
        <f>G706*地域経済性分析・初期条件!$M$69</f>
        <v>0</v>
      </c>
      <c r="H716" s="493">
        <f>H706*地域経済性分析・初期条件!$M$69</f>
        <v>0</v>
      </c>
      <c r="I716" s="493">
        <f>I706*地域経済性分析・初期条件!$M$69</f>
        <v>0</v>
      </c>
      <c r="J716" s="493">
        <f>J706*地域経済性分析・初期条件!$M$69</f>
        <v>0</v>
      </c>
      <c r="K716" s="493">
        <f>K706*地域経済性分析・初期条件!$M$69</f>
        <v>0</v>
      </c>
      <c r="L716" s="493">
        <f>L706*地域経済性分析・初期条件!$M$69</f>
        <v>0</v>
      </c>
      <c r="M716" s="493">
        <f>M706*地域経済性分析・初期条件!$M$69</f>
        <v>0</v>
      </c>
      <c r="N716" s="493">
        <f>N706*地域経済性分析・初期条件!$M$69</f>
        <v>0</v>
      </c>
      <c r="O716" s="493">
        <f>O706*地域経済性分析・初期条件!$M$69</f>
        <v>0</v>
      </c>
      <c r="P716" s="493">
        <f>P706*地域経済性分析・初期条件!$M$69</f>
        <v>0</v>
      </c>
      <c r="Q716" s="493">
        <f>Q706*地域経済性分析・初期条件!$M$69</f>
        <v>0</v>
      </c>
      <c r="R716" s="493">
        <f>R706*地域経済性分析・初期条件!$M$69</f>
        <v>0</v>
      </c>
      <c r="S716" s="493">
        <f>S706*地域経済性分析・初期条件!$M$69</f>
        <v>0</v>
      </c>
      <c r="T716" s="493">
        <f>T706*地域経済性分析・初期条件!$M$69</f>
        <v>0</v>
      </c>
      <c r="U716" s="493">
        <f>U706*地域経済性分析・初期条件!$M$69</f>
        <v>0</v>
      </c>
      <c r="V716" s="493">
        <f>V706*地域経済性分析・初期条件!$M$69</f>
        <v>0</v>
      </c>
      <c r="W716" s="493">
        <f>W706*地域経済性分析・初期条件!$M$69</f>
        <v>0</v>
      </c>
      <c r="X716" s="493">
        <f>X706*地域経済性分析・初期条件!$M$69</f>
        <v>0</v>
      </c>
      <c r="Y716" s="493">
        <f>Y706*地域経済性分析・初期条件!$M$69</f>
        <v>0</v>
      </c>
      <c r="Z716" s="493">
        <f>Z706*地域経済性分析・初期条件!$M$69</f>
        <v>0</v>
      </c>
      <c r="AA716" s="493">
        <f>AA706*地域経済性分析・初期条件!$M$69</f>
        <v>0</v>
      </c>
      <c r="AB716" s="493">
        <f>AB706*地域経済性分析・初期条件!$M$69</f>
        <v>0</v>
      </c>
      <c r="AC716" s="493">
        <f>AC706*地域経済性分析・初期条件!$M$69</f>
        <v>0</v>
      </c>
      <c r="AD716" s="493">
        <f>AD706*地域経済性分析・初期条件!$M$69</f>
        <v>0</v>
      </c>
      <c r="AE716" s="493">
        <f>AE706*地域経済性分析・初期条件!$M$69</f>
        <v>0</v>
      </c>
      <c r="AF716" s="493">
        <f>AF706*地域経済性分析・初期条件!$M$69</f>
        <v>0</v>
      </c>
      <c r="AG716" s="493">
        <f>AG706*地域経済性分析・初期条件!$M$69</f>
        <v>0</v>
      </c>
      <c r="AH716" s="493">
        <f>AH706*地域経済性分析・初期条件!$M$69</f>
        <v>0</v>
      </c>
      <c r="AI716" s="535">
        <f>SUM(D716:N716)</f>
        <v>0</v>
      </c>
      <c r="AJ716" s="535">
        <f>SUM(D716:X716)</f>
        <v>0</v>
      </c>
      <c r="AK716" s="497">
        <f>SUM(D716:AH716)</f>
        <v>0</v>
      </c>
    </row>
    <row r="717" spans="1:37" ht="11.5" x14ac:dyDescent="0.25">
      <c r="A717" s="533" t="str">
        <f>A705&amp;B717</f>
        <v>その他のサービス業都道府県税収（二次以降）</v>
      </c>
      <c r="B717" s="425" t="s">
        <v>563</v>
      </c>
      <c r="C717" s="449" t="s">
        <v>33</v>
      </c>
      <c r="D717" s="493">
        <f>D706*地域経済性分析・初期条件!$N$69</f>
        <v>0</v>
      </c>
      <c r="E717" s="493">
        <f>E706*地域経済性分析・初期条件!$N$69</f>
        <v>0</v>
      </c>
      <c r="F717" s="493">
        <f>F706*地域経済性分析・初期条件!$N$69</f>
        <v>0</v>
      </c>
      <c r="G717" s="493">
        <f>G706*地域経済性分析・初期条件!$N$69</f>
        <v>0</v>
      </c>
      <c r="H717" s="493">
        <f>H706*地域経済性分析・初期条件!$N$69</f>
        <v>0</v>
      </c>
      <c r="I717" s="493">
        <f>I706*地域経済性分析・初期条件!$N$69</f>
        <v>0</v>
      </c>
      <c r="J717" s="493">
        <f>J706*地域経済性分析・初期条件!$N$69</f>
        <v>0</v>
      </c>
      <c r="K717" s="493">
        <f>K706*地域経済性分析・初期条件!$N$69</f>
        <v>0</v>
      </c>
      <c r="L717" s="493">
        <f>L706*地域経済性分析・初期条件!$N$69</f>
        <v>0</v>
      </c>
      <c r="M717" s="493">
        <f>M706*地域経済性分析・初期条件!$N$69</f>
        <v>0</v>
      </c>
      <c r="N717" s="493">
        <f>N706*地域経済性分析・初期条件!$N$69</f>
        <v>0</v>
      </c>
      <c r="O717" s="493">
        <f>O706*地域経済性分析・初期条件!$N$69</f>
        <v>0</v>
      </c>
      <c r="P717" s="493">
        <f>P706*地域経済性分析・初期条件!$N$69</f>
        <v>0</v>
      </c>
      <c r="Q717" s="493">
        <f>Q706*地域経済性分析・初期条件!$N$69</f>
        <v>0</v>
      </c>
      <c r="R717" s="493">
        <f>R706*地域経済性分析・初期条件!$N$69</f>
        <v>0</v>
      </c>
      <c r="S717" s="493">
        <f>S706*地域経済性分析・初期条件!$N$69</f>
        <v>0</v>
      </c>
      <c r="T717" s="493">
        <f>T706*地域経済性分析・初期条件!$N$69</f>
        <v>0</v>
      </c>
      <c r="U717" s="493">
        <f>U706*地域経済性分析・初期条件!$N$69</f>
        <v>0</v>
      </c>
      <c r="V717" s="493">
        <f>V706*地域経済性分析・初期条件!$N$69</f>
        <v>0</v>
      </c>
      <c r="W717" s="493">
        <f>W706*地域経済性分析・初期条件!$N$69</f>
        <v>0</v>
      </c>
      <c r="X717" s="493">
        <f>X706*地域経済性分析・初期条件!$N$69</f>
        <v>0</v>
      </c>
      <c r="Y717" s="493">
        <f>Y706*地域経済性分析・初期条件!$N$69</f>
        <v>0</v>
      </c>
      <c r="Z717" s="493">
        <f>Z706*地域経済性分析・初期条件!$N$69</f>
        <v>0</v>
      </c>
      <c r="AA717" s="493">
        <f>AA706*地域経済性分析・初期条件!$N$69</f>
        <v>0</v>
      </c>
      <c r="AB717" s="493">
        <f>AB706*地域経済性分析・初期条件!$N$69</f>
        <v>0</v>
      </c>
      <c r="AC717" s="493">
        <f>AC706*地域経済性分析・初期条件!$N$69</f>
        <v>0</v>
      </c>
      <c r="AD717" s="493">
        <f>AD706*地域経済性分析・初期条件!$N$69</f>
        <v>0</v>
      </c>
      <c r="AE717" s="493">
        <f>AE706*地域経済性分析・初期条件!$N$69</f>
        <v>0</v>
      </c>
      <c r="AF717" s="493">
        <f>AF706*地域経済性分析・初期条件!$N$69</f>
        <v>0</v>
      </c>
      <c r="AG717" s="493">
        <f>AG706*地域経済性分析・初期条件!$N$69</f>
        <v>0</v>
      </c>
      <c r="AH717" s="493">
        <f>AH706*地域経済性分析・初期条件!$N$69</f>
        <v>0</v>
      </c>
      <c r="AI717" s="535">
        <f>SUM(D717:N717)</f>
        <v>0</v>
      </c>
      <c r="AJ717" s="535">
        <f>SUM(D717:X717)</f>
        <v>0</v>
      </c>
      <c r="AK717" s="497">
        <f>SUM(D717:AH717)</f>
        <v>0</v>
      </c>
    </row>
    <row r="718" spans="1:37" ht="11.5" x14ac:dyDescent="0.25">
      <c r="A718" s="533" t="str">
        <f>A705&amp;B718</f>
        <v>その他のサービス業市町村税収（二次以降）</v>
      </c>
      <c r="B718" s="425" t="s">
        <v>564</v>
      </c>
      <c r="C718" s="449" t="s">
        <v>33</v>
      </c>
      <c r="D718" s="493">
        <f>D706*地域経済性分析・初期条件!$O$69</f>
        <v>0</v>
      </c>
      <c r="E718" s="493">
        <f>E706*地域経済性分析・初期条件!$O$69</f>
        <v>0</v>
      </c>
      <c r="F718" s="493">
        <f>F706*地域経済性分析・初期条件!$O$69</f>
        <v>0</v>
      </c>
      <c r="G718" s="493">
        <f>G706*地域経済性分析・初期条件!$O$69</f>
        <v>0</v>
      </c>
      <c r="H718" s="493">
        <f>H706*地域経済性分析・初期条件!$O$69</f>
        <v>0</v>
      </c>
      <c r="I718" s="493">
        <f>I706*地域経済性分析・初期条件!$O$69</f>
        <v>0</v>
      </c>
      <c r="J718" s="493">
        <f>J706*地域経済性分析・初期条件!$O$69</f>
        <v>0</v>
      </c>
      <c r="K718" s="493">
        <f>K706*地域経済性分析・初期条件!$O$69</f>
        <v>0</v>
      </c>
      <c r="L718" s="493">
        <f>L706*地域経済性分析・初期条件!$O$69</f>
        <v>0</v>
      </c>
      <c r="M718" s="493">
        <f>M706*地域経済性分析・初期条件!$O$69</f>
        <v>0</v>
      </c>
      <c r="N718" s="493">
        <f>N706*地域経済性分析・初期条件!$O$69</f>
        <v>0</v>
      </c>
      <c r="O718" s="493">
        <f>O706*地域経済性分析・初期条件!$O$69</f>
        <v>0</v>
      </c>
      <c r="P718" s="493">
        <f>P706*地域経済性分析・初期条件!$O$69</f>
        <v>0</v>
      </c>
      <c r="Q718" s="493">
        <f>Q706*地域経済性分析・初期条件!$O$69</f>
        <v>0</v>
      </c>
      <c r="R718" s="493">
        <f>R706*地域経済性分析・初期条件!$O$69</f>
        <v>0</v>
      </c>
      <c r="S718" s="493">
        <f>S706*地域経済性分析・初期条件!$O$69</f>
        <v>0</v>
      </c>
      <c r="T718" s="493">
        <f>T706*地域経済性分析・初期条件!$O$69</f>
        <v>0</v>
      </c>
      <c r="U718" s="493">
        <f>U706*地域経済性分析・初期条件!$O$69</f>
        <v>0</v>
      </c>
      <c r="V718" s="493">
        <f>V706*地域経済性分析・初期条件!$O$69</f>
        <v>0</v>
      </c>
      <c r="W718" s="493">
        <f>W706*地域経済性分析・初期条件!$O$69</f>
        <v>0</v>
      </c>
      <c r="X718" s="493">
        <f>X706*地域経済性分析・初期条件!$O$69</f>
        <v>0</v>
      </c>
      <c r="Y718" s="493">
        <f>Y706*地域経済性分析・初期条件!$O$69</f>
        <v>0</v>
      </c>
      <c r="Z718" s="493">
        <f>Z706*地域経済性分析・初期条件!$O$69</f>
        <v>0</v>
      </c>
      <c r="AA718" s="493">
        <f>AA706*地域経済性分析・初期条件!$O$69</f>
        <v>0</v>
      </c>
      <c r="AB718" s="493">
        <f>AB706*地域経済性分析・初期条件!$O$69</f>
        <v>0</v>
      </c>
      <c r="AC718" s="493">
        <f>AC706*地域経済性分析・初期条件!$O$69</f>
        <v>0</v>
      </c>
      <c r="AD718" s="493">
        <f>AD706*地域経済性分析・初期条件!$O$69</f>
        <v>0</v>
      </c>
      <c r="AE718" s="493">
        <f>AE706*地域経済性分析・初期条件!$O$69</f>
        <v>0</v>
      </c>
      <c r="AF718" s="493">
        <f>AF706*地域経済性分析・初期条件!$O$69</f>
        <v>0</v>
      </c>
      <c r="AG718" s="493">
        <f>AG706*地域経済性分析・初期条件!$O$69</f>
        <v>0</v>
      </c>
      <c r="AH718" s="493">
        <f>AH706*地域経済性分析・初期条件!$O$69</f>
        <v>0</v>
      </c>
      <c r="AI718" s="535">
        <f>SUM(D718:N718)</f>
        <v>0</v>
      </c>
      <c r="AJ718" s="535">
        <f>SUM(D718:X718)</f>
        <v>0</v>
      </c>
      <c r="AK718" s="497">
        <f>SUM(D718:AH718)</f>
        <v>0</v>
      </c>
    </row>
    <row r="719" spans="1:37" ht="11.5" x14ac:dyDescent="0.25">
      <c r="A719" s="488">
        <f>地域経済性分析・初期条件!$G$70</f>
        <v>0</v>
      </c>
      <c r="C719" s="449"/>
      <c r="D719" s="493"/>
      <c r="E719" s="493"/>
      <c r="F719" s="463"/>
      <c r="G719" s="463"/>
      <c r="H719" s="463"/>
      <c r="I719" s="463"/>
      <c r="J719" s="463"/>
      <c r="K719" s="463"/>
      <c r="L719" s="463"/>
      <c r="M719" s="463"/>
      <c r="N719" s="463"/>
      <c r="O719" s="463"/>
      <c r="P719" s="463"/>
      <c r="Q719" s="463"/>
      <c r="R719" s="463"/>
      <c r="S719" s="463"/>
      <c r="T719" s="463"/>
      <c r="U719" s="463"/>
      <c r="V719" s="463"/>
      <c r="W719" s="463"/>
      <c r="X719" s="463"/>
      <c r="Y719" s="463"/>
      <c r="Z719" s="463"/>
      <c r="AA719" s="463"/>
      <c r="AB719" s="463"/>
      <c r="AC719" s="463"/>
      <c r="AD719" s="463"/>
      <c r="AE719" s="463"/>
      <c r="AF719" s="463"/>
      <c r="AG719" s="463"/>
      <c r="AH719" s="463"/>
      <c r="AI719" s="535"/>
      <c r="AJ719" s="535"/>
      <c r="AK719" s="497"/>
    </row>
    <row r="720" spans="1:37" ht="12" customHeight="1" x14ac:dyDescent="0.25">
      <c r="A720" s="533" t="str">
        <f>A719&amp;B720</f>
        <v>0売上（税別）</v>
      </c>
      <c r="B720" s="425" t="s">
        <v>1166</v>
      </c>
      <c r="C720" s="448" t="s">
        <v>33</v>
      </c>
      <c r="D720" s="493">
        <f>D704*地域経済性分析・初期条件!$F$70</f>
        <v>0</v>
      </c>
      <c r="E720" s="493">
        <f>E704*地域経済性分析・初期条件!$F$70</f>
        <v>0</v>
      </c>
      <c r="F720" s="493">
        <f>F704*地域経済性分析・初期条件!$F$70</f>
        <v>0</v>
      </c>
      <c r="G720" s="493">
        <f>G704*地域経済性分析・初期条件!$F$70</f>
        <v>0</v>
      </c>
      <c r="H720" s="493">
        <f>H704*地域経済性分析・初期条件!$F$70</f>
        <v>0</v>
      </c>
      <c r="I720" s="493">
        <f>I704*地域経済性分析・初期条件!$F$70</f>
        <v>0</v>
      </c>
      <c r="J720" s="493">
        <f>J704*地域経済性分析・初期条件!$F$70</f>
        <v>0</v>
      </c>
      <c r="K720" s="493">
        <f>K704*地域経済性分析・初期条件!$F$70</f>
        <v>0</v>
      </c>
      <c r="L720" s="493">
        <f>L704*地域経済性分析・初期条件!$F$70</f>
        <v>0</v>
      </c>
      <c r="M720" s="493">
        <f>M704*地域経済性分析・初期条件!$F$70</f>
        <v>0</v>
      </c>
      <c r="N720" s="493">
        <f>N704*地域経済性分析・初期条件!$F$70</f>
        <v>0</v>
      </c>
      <c r="O720" s="493">
        <f>O704*地域経済性分析・初期条件!$F$70</f>
        <v>0</v>
      </c>
      <c r="P720" s="493">
        <f>P704*地域経済性分析・初期条件!$F$70</f>
        <v>0</v>
      </c>
      <c r="Q720" s="493">
        <f>Q704*地域経済性分析・初期条件!$F$70</f>
        <v>0</v>
      </c>
      <c r="R720" s="493">
        <f>R704*地域経済性分析・初期条件!$F$70</f>
        <v>0</v>
      </c>
      <c r="S720" s="493">
        <f>S704*地域経済性分析・初期条件!$F$70</f>
        <v>0</v>
      </c>
      <c r="T720" s="493">
        <f>T704*地域経済性分析・初期条件!$F$70</f>
        <v>0</v>
      </c>
      <c r="U720" s="493">
        <f>U704*地域経済性分析・初期条件!$F$70</f>
        <v>0</v>
      </c>
      <c r="V720" s="493">
        <f>V704*地域経済性分析・初期条件!$F$70</f>
        <v>0</v>
      </c>
      <c r="W720" s="493">
        <f>W704*地域経済性分析・初期条件!$F$70</f>
        <v>0</v>
      </c>
      <c r="X720" s="493">
        <f>X704*地域経済性分析・初期条件!$F$70</f>
        <v>0</v>
      </c>
      <c r="Y720" s="493">
        <f>Y704*地域経済性分析・初期条件!$F$70</f>
        <v>0</v>
      </c>
      <c r="Z720" s="493">
        <f>Z704*地域経済性分析・初期条件!$F$70</f>
        <v>0</v>
      </c>
      <c r="AA720" s="493">
        <f>AA704*地域経済性分析・初期条件!$F$70</f>
        <v>0</v>
      </c>
      <c r="AB720" s="493">
        <f>AB704*地域経済性分析・初期条件!$F$70</f>
        <v>0</v>
      </c>
      <c r="AC720" s="493">
        <f>AC704*地域経済性分析・初期条件!$F$70</f>
        <v>0</v>
      </c>
      <c r="AD720" s="493">
        <f>AD704*地域経済性分析・初期条件!$F$70</f>
        <v>0</v>
      </c>
      <c r="AE720" s="493">
        <f>AE704*地域経済性分析・初期条件!$F$70</f>
        <v>0</v>
      </c>
      <c r="AF720" s="493">
        <f>AF704*地域経済性分析・初期条件!$F$70</f>
        <v>0</v>
      </c>
      <c r="AG720" s="493">
        <f>AG704*地域経済性分析・初期条件!$F$70</f>
        <v>0</v>
      </c>
      <c r="AH720" s="493">
        <f>AH704*地域経済性分析・初期条件!$F$70</f>
        <v>0</v>
      </c>
      <c r="AI720" s="535">
        <f t="shared" ref="AI720" si="935">SUM(D720:N720)</f>
        <v>0</v>
      </c>
      <c r="AJ720" s="535">
        <f>SUM(D720:X720)</f>
        <v>0</v>
      </c>
      <c r="AK720" s="497">
        <f>SUM(D720:AH720)</f>
        <v>0</v>
      </c>
    </row>
    <row r="721" spans="1:37" ht="11.5" x14ac:dyDescent="0.25">
      <c r="A721" s="533" t="str">
        <f>A719&amp;B721</f>
        <v>0消費税（都道府県）</v>
      </c>
      <c r="B721" s="425" t="s">
        <v>270</v>
      </c>
      <c r="C721" s="448" t="s">
        <v>33</v>
      </c>
      <c r="D721" s="493">
        <f>D720*波及効果シート!$D$72</f>
        <v>0</v>
      </c>
      <c r="E721" s="493">
        <f>E720*波及効果シート!$D$72</f>
        <v>0</v>
      </c>
      <c r="F721" s="493">
        <f>F720*波及効果シート!$D$72</f>
        <v>0</v>
      </c>
      <c r="G721" s="493">
        <f>G720*波及効果シート!$D$72</f>
        <v>0</v>
      </c>
      <c r="H721" s="493">
        <f>H720*波及効果シート!$D$72</f>
        <v>0</v>
      </c>
      <c r="I721" s="493">
        <f>I720*波及効果シート!$D$72</f>
        <v>0</v>
      </c>
      <c r="J721" s="493">
        <f>J720*波及効果シート!$D$72</f>
        <v>0</v>
      </c>
      <c r="K721" s="493">
        <f>K720*波及効果シート!$D$72</f>
        <v>0</v>
      </c>
      <c r="L721" s="493">
        <f>L720*波及効果シート!$D$72</f>
        <v>0</v>
      </c>
      <c r="M721" s="493">
        <f>M720*波及効果シート!$D$72</f>
        <v>0</v>
      </c>
      <c r="N721" s="493">
        <f>N720*波及効果シート!$D$72</f>
        <v>0</v>
      </c>
      <c r="O721" s="493">
        <f>O720*波及効果シート!$D$72</f>
        <v>0</v>
      </c>
      <c r="P721" s="493">
        <f>P720*波及効果シート!$D$72</f>
        <v>0</v>
      </c>
      <c r="Q721" s="493">
        <f>Q720*波及効果シート!$D$72</f>
        <v>0</v>
      </c>
      <c r="R721" s="493">
        <f>R720*波及効果シート!$D$72</f>
        <v>0</v>
      </c>
      <c r="S721" s="493">
        <f>S720*波及効果シート!$D$72</f>
        <v>0</v>
      </c>
      <c r="T721" s="493">
        <f>T720*波及効果シート!$D$72</f>
        <v>0</v>
      </c>
      <c r="U721" s="493">
        <f>U720*波及効果シート!$D$72</f>
        <v>0</v>
      </c>
      <c r="V721" s="493">
        <f>V720*波及効果シート!$D$72</f>
        <v>0</v>
      </c>
      <c r="W721" s="493">
        <f>W720*波及効果シート!$D$72</f>
        <v>0</v>
      </c>
      <c r="X721" s="493">
        <f>X720*波及効果シート!$D$72</f>
        <v>0</v>
      </c>
      <c r="Y721" s="493">
        <f>Y720*波及効果シート!$D$72</f>
        <v>0</v>
      </c>
      <c r="Z721" s="493">
        <f>Z720*波及効果シート!$D$72</f>
        <v>0</v>
      </c>
      <c r="AA721" s="493">
        <f>AA720*波及効果シート!$D$72</f>
        <v>0</v>
      </c>
      <c r="AB721" s="493">
        <f>AB720*波及効果シート!$D$72</f>
        <v>0</v>
      </c>
      <c r="AC721" s="493">
        <f>AC720*波及効果シート!$D$72</f>
        <v>0</v>
      </c>
      <c r="AD721" s="493">
        <f>AD720*波及効果シート!$D$72</f>
        <v>0</v>
      </c>
      <c r="AE721" s="493">
        <f>AE720*波及効果シート!$D$72</f>
        <v>0</v>
      </c>
      <c r="AF721" s="493">
        <f>AF720*波及効果シート!$D$72</f>
        <v>0</v>
      </c>
      <c r="AG721" s="493">
        <f>AG720*波及効果シート!$D$72</f>
        <v>0</v>
      </c>
      <c r="AH721" s="493">
        <f>AH720*波及効果シート!$D$72</f>
        <v>0</v>
      </c>
      <c r="AI721" s="535">
        <f t="shared" ref="AI721:AI722" si="936">SUM(D721:N721)</f>
        <v>0</v>
      </c>
      <c r="AJ721" s="535">
        <f t="shared" ref="AJ721:AJ722" si="937">SUM(D721:X721)</f>
        <v>0</v>
      </c>
      <c r="AK721" s="497">
        <f t="shared" ref="AK721:AK722" si="938">SUM(D721:AH721)</f>
        <v>0</v>
      </c>
    </row>
    <row r="722" spans="1:37" ht="11.5" x14ac:dyDescent="0.25">
      <c r="A722" s="533" t="str">
        <f>A719&amp;B722</f>
        <v>0消費税（市町村）</v>
      </c>
      <c r="B722" s="425" t="s">
        <v>1156</v>
      </c>
      <c r="C722" s="449" t="s">
        <v>33</v>
      </c>
      <c r="D722" s="493">
        <f>D720*波及効果シート!$D$74</f>
        <v>0</v>
      </c>
      <c r="E722" s="493">
        <f>E720*波及効果シート!$D$74</f>
        <v>0</v>
      </c>
      <c r="F722" s="493">
        <f>F720*波及効果シート!$D$74</f>
        <v>0</v>
      </c>
      <c r="G722" s="493">
        <f>G720*波及効果シート!$D$74</f>
        <v>0</v>
      </c>
      <c r="H722" s="493">
        <f>H720*波及効果シート!$D$74</f>
        <v>0</v>
      </c>
      <c r="I722" s="493">
        <f>I720*波及効果シート!$D$74</f>
        <v>0</v>
      </c>
      <c r="J722" s="493">
        <f>J720*波及効果シート!$D$74</f>
        <v>0</v>
      </c>
      <c r="K722" s="493">
        <f>K720*波及効果シート!$D$74</f>
        <v>0</v>
      </c>
      <c r="L722" s="493">
        <f>L720*波及効果シート!$D$74</f>
        <v>0</v>
      </c>
      <c r="M722" s="493">
        <f>M720*波及効果シート!$D$74</f>
        <v>0</v>
      </c>
      <c r="N722" s="493">
        <f>N720*波及効果シート!$D$74</f>
        <v>0</v>
      </c>
      <c r="O722" s="493">
        <f>O720*波及効果シート!$D$74</f>
        <v>0</v>
      </c>
      <c r="P722" s="493">
        <f>P720*波及効果シート!$D$74</f>
        <v>0</v>
      </c>
      <c r="Q722" s="493">
        <f>Q720*波及効果シート!$D$74</f>
        <v>0</v>
      </c>
      <c r="R722" s="493">
        <f>R720*波及効果シート!$D$74</f>
        <v>0</v>
      </c>
      <c r="S722" s="493">
        <f>S720*波及効果シート!$D$74</f>
        <v>0</v>
      </c>
      <c r="T722" s="493">
        <f>T720*波及効果シート!$D$74</f>
        <v>0</v>
      </c>
      <c r="U722" s="493">
        <f>U720*波及効果シート!$D$74</f>
        <v>0</v>
      </c>
      <c r="V722" s="493">
        <f>V720*波及効果シート!$D$74</f>
        <v>0</v>
      </c>
      <c r="W722" s="493">
        <f>W720*波及効果シート!$D$74</f>
        <v>0</v>
      </c>
      <c r="X722" s="493">
        <f>X720*波及効果シート!$D$74</f>
        <v>0</v>
      </c>
      <c r="Y722" s="493">
        <f>Y720*波及効果シート!$D$74</f>
        <v>0</v>
      </c>
      <c r="Z722" s="493">
        <f>Z720*波及効果シート!$D$74</f>
        <v>0</v>
      </c>
      <c r="AA722" s="493">
        <f>AA720*波及効果シート!$D$74</f>
        <v>0</v>
      </c>
      <c r="AB722" s="493">
        <f>AB720*波及効果シート!$D$74</f>
        <v>0</v>
      </c>
      <c r="AC722" s="493">
        <f>AC720*波及効果シート!$D$74</f>
        <v>0</v>
      </c>
      <c r="AD722" s="493">
        <f>AD720*波及効果シート!$D$74</f>
        <v>0</v>
      </c>
      <c r="AE722" s="493">
        <f>AE720*波及効果シート!$D$74</f>
        <v>0</v>
      </c>
      <c r="AF722" s="493">
        <f>AF720*波及効果シート!$D$74</f>
        <v>0</v>
      </c>
      <c r="AG722" s="493">
        <f>AG720*波及効果シート!$D$74</f>
        <v>0</v>
      </c>
      <c r="AH722" s="493">
        <f>AH720*波及効果シート!$D$74</f>
        <v>0</v>
      </c>
      <c r="AI722" s="535">
        <f t="shared" si="936"/>
        <v>0</v>
      </c>
      <c r="AJ722" s="535">
        <f t="shared" si="937"/>
        <v>0</v>
      </c>
      <c r="AK722" s="497">
        <f t="shared" si="938"/>
        <v>0</v>
      </c>
    </row>
    <row r="723" spans="1:37" ht="11.5" x14ac:dyDescent="0.25">
      <c r="A723" s="533" t="str">
        <f>A719&amp;B723</f>
        <v>0所得税（国税）</v>
      </c>
      <c r="B723" s="425" t="s">
        <v>577</v>
      </c>
      <c r="C723" s="449" t="s">
        <v>33</v>
      </c>
      <c r="D723" s="493">
        <f>D720*地域経済性分析・初期条件!$P$70</f>
        <v>0</v>
      </c>
      <c r="E723" s="493">
        <f>E720*地域経済性分析・初期条件!$P$70</f>
        <v>0</v>
      </c>
      <c r="F723" s="493">
        <f>F720*地域経済性分析・初期条件!$P$70</f>
        <v>0</v>
      </c>
      <c r="G723" s="493">
        <f>G720*地域経済性分析・初期条件!$P$70</f>
        <v>0</v>
      </c>
      <c r="H723" s="493">
        <f>H720*地域経済性分析・初期条件!$P$70</f>
        <v>0</v>
      </c>
      <c r="I723" s="493">
        <f>I720*地域経済性分析・初期条件!$P$70</f>
        <v>0</v>
      </c>
      <c r="J723" s="493">
        <f>J720*地域経済性分析・初期条件!$P$70</f>
        <v>0</v>
      </c>
      <c r="K723" s="493">
        <f>K720*地域経済性分析・初期条件!$P$70</f>
        <v>0</v>
      </c>
      <c r="L723" s="493">
        <f>L720*地域経済性分析・初期条件!$P$70</f>
        <v>0</v>
      </c>
      <c r="M723" s="493">
        <f>M720*地域経済性分析・初期条件!$P$70</f>
        <v>0</v>
      </c>
      <c r="N723" s="493">
        <f>N720*地域経済性分析・初期条件!$P$70</f>
        <v>0</v>
      </c>
      <c r="O723" s="493">
        <f>O720*地域経済性分析・初期条件!$P$70</f>
        <v>0</v>
      </c>
      <c r="P723" s="493">
        <f>P720*地域経済性分析・初期条件!$P$70</f>
        <v>0</v>
      </c>
      <c r="Q723" s="493">
        <f>Q720*地域経済性分析・初期条件!$P$70</f>
        <v>0</v>
      </c>
      <c r="R723" s="493">
        <f>R720*地域経済性分析・初期条件!$P$70</f>
        <v>0</v>
      </c>
      <c r="S723" s="493">
        <f>S720*地域経済性分析・初期条件!$P$70</f>
        <v>0</v>
      </c>
      <c r="T723" s="493">
        <f>T720*地域経済性分析・初期条件!$P$70</f>
        <v>0</v>
      </c>
      <c r="U723" s="493">
        <f>U720*地域経済性分析・初期条件!$P$70</f>
        <v>0</v>
      </c>
      <c r="V723" s="493">
        <f>V720*地域経済性分析・初期条件!$P$70</f>
        <v>0</v>
      </c>
      <c r="W723" s="493">
        <f>W720*地域経済性分析・初期条件!$P$70</f>
        <v>0</v>
      </c>
      <c r="X723" s="493">
        <f>X720*地域経済性分析・初期条件!$P$70</f>
        <v>0</v>
      </c>
      <c r="Y723" s="493">
        <f>Y720*地域経済性分析・初期条件!$P$70</f>
        <v>0</v>
      </c>
      <c r="Z723" s="493">
        <f>Z720*地域経済性分析・初期条件!$P$70</f>
        <v>0</v>
      </c>
      <c r="AA723" s="493">
        <f>AA720*地域経済性分析・初期条件!$P$70</f>
        <v>0</v>
      </c>
      <c r="AB723" s="493">
        <f>AB720*地域経済性分析・初期条件!$P$70</f>
        <v>0</v>
      </c>
      <c r="AC723" s="493">
        <f>AC720*地域経済性分析・初期条件!$P$70</f>
        <v>0</v>
      </c>
      <c r="AD723" s="493">
        <f>AD720*地域経済性分析・初期条件!$P$70</f>
        <v>0</v>
      </c>
      <c r="AE723" s="493">
        <f>AE720*地域経済性分析・初期条件!$P$70</f>
        <v>0</v>
      </c>
      <c r="AF723" s="493">
        <f>AF720*地域経済性分析・初期条件!$P$70</f>
        <v>0</v>
      </c>
      <c r="AG723" s="493">
        <f>AG720*地域経済性分析・初期条件!$P$70</f>
        <v>0</v>
      </c>
      <c r="AH723" s="493">
        <f>AH720*地域経済性分析・初期条件!$P$70</f>
        <v>0</v>
      </c>
      <c r="AI723" s="535">
        <f t="shared" ref="AI723:AI728" si="939">SUM(D723:N723)</f>
        <v>0</v>
      </c>
      <c r="AJ723" s="535">
        <f>SUM(D723:X723)</f>
        <v>0</v>
      </c>
      <c r="AK723" s="497">
        <f>SUM(D723:AH723)</f>
        <v>0</v>
      </c>
    </row>
    <row r="724" spans="1:37" ht="11.5" x14ac:dyDescent="0.25">
      <c r="A724" s="533" t="str">
        <f>A719&amp;B724</f>
        <v>0法人税（国税）</v>
      </c>
      <c r="B724" s="425" t="s">
        <v>576</v>
      </c>
      <c r="C724" s="449" t="s">
        <v>33</v>
      </c>
      <c r="D724" s="493">
        <f>D720*地域経済性分析・初期条件!$Q$70</f>
        <v>0</v>
      </c>
      <c r="E724" s="493">
        <f>E720*地域経済性分析・初期条件!$Q$70</f>
        <v>0</v>
      </c>
      <c r="F724" s="493">
        <f>F720*地域経済性分析・初期条件!$Q$70</f>
        <v>0</v>
      </c>
      <c r="G724" s="493">
        <f>G720*地域経済性分析・初期条件!$Q$70</f>
        <v>0</v>
      </c>
      <c r="H724" s="493">
        <f>H720*地域経済性分析・初期条件!$Q$70</f>
        <v>0</v>
      </c>
      <c r="I724" s="493">
        <f>I720*地域経済性分析・初期条件!$Q$70</f>
        <v>0</v>
      </c>
      <c r="J724" s="493">
        <f>J720*地域経済性分析・初期条件!$Q$70</f>
        <v>0</v>
      </c>
      <c r="K724" s="493">
        <f>K720*地域経済性分析・初期条件!$Q$70</f>
        <v>0</v>
      </c>
      <c r="L724" s="493">
        <f>L720*地域経済性分析・初期条件!$Q$70</f>
        <v>0</v>
      </c>
      <c r="M724" s="493">
        <f>M720*地域経済性分析・初期条件!$Q$70</f>
        <v>0</v>
      </c>
      <c r="N724" s="493">
        <f>N720*地域経済性分析・初期条件!$Q$70</f>
        <v>0</v>
      </c>
      <c r="O724" s="493">
        <f>O720*地域経済性分析・初期条件!$Q$70</f>
        <v>0</v>
      </c>
      <c r="P724" s="493">
        <f>P720*地域経済性分析・初期条件!$Q$70</f>
        <v>0</v>
      </c>
      <c r="Q724" s="493">
        <f>Q720*地域経済性分析・初期条件!$Q$70</f>
        <v>0</v>
      </c>
      <c r="R724" s="493">
        <f>R720*地域経済性分析・初期条件!$Q$70</f>
        <v>0</v>
      </c>
      <c r="S724" s="493">
        <f>S720*地域経済性分析・初期条件!$Q$70</f>
        <v>0</v>
      </c>
      <c r="T724" s="493">
        <f>T720*地域経済性分析・初期条件!$Q$70</f>
        <v>0</v>
      </c>
      <c r="U724" s="493">
        <f>U720*地域経済性分析・初期条件!$Q$70</f>
        <v>0</v>
      </c>
      <c r="V724" s="493">
        <f>V720*地域経済性分析・初期条件!$Q$70</f>
        <v>0</v>
      </c>
      <c r="W724" s="493">
        <f>W720*地域経済性分析・初期条件!$Q$70</f>
        <v>0</v>
      </c>
      <c r="X724" s="493">
        <f>X720*地域経済性分析・初期条件!$Q$70</f>
        <v>0</v>
      </c>
      <c r="Y724" s="493">
        <f>Y720*地域経済性分析・初期条件!$Q$70</f>
        <v>0</v>
      </c>
      <c r="Z724" s="493">
        <f>Z720*地域経済性分析・初期条件!$Q$70</f>
        <v>0</v>
      </c>
      <c r="AA724" s="493">
        <f>AA720*地域経済性分析・初期条件!$Q$70</f>
        <v>0</v>
      </c>
      <c r="AB724" s="493">
        <f>AB720*地域経済性分析・初期条件!$Q$70</f>
        <v>0</v>
      </c>
      <c r="AC724" s="493">
        <f>AC720*地域経済性分析・初期条件!$Q$70</f>
        <v>0</v>
      </c>
      <c r="AD724" s="493">
        <f>AD720*地域経済性分析・初期条件!$Q$70</f>
        <v>0</v>
      </c>
      <c r="AE724" s="493">
        <f>AE720*地域経済性分析・初期条件!$Q$70</f>
        <v>0</v>
      </c>
      <c r="AF724" s="493">
        <f>AF720*地域経済性分析・初期条件!$Q$70</f>
        <v>0</v>
      </c>
      <c r="AG724" s="493">
        <f>AG720*地域経済性分析・初期条件!$Q$70</f>
        <v>0</v>
      </c>
      <c r="AH724" s="493">
        <f>AH720*地域経済性分析・初期条件!$Q$70</f>
        <v>0</v>
      </c>
      <c r="AI724" s="535">
        <f t="shared" si="939"/>
        <v>0</v>
      </c>
      <c r="AJ724" s="535">
        <f>SUM(D724:X724)</f>
        <v>0</v>
      </c>
      <c r="AK724" s="497">
        <f>SUM(D724:AH724)</f>
        <v>0</v>
      </c>
    </row>
    <row r="725" spans="1:37" ht="11.5" x14ac:dyDescent="0.25">
      <c r="A725" s="533" t="str">
        <f>A719&amp;B725</f>
        <v>0従業員の可処分所得（一次）</v>
      </c>
      <c r="B725" s="425" t="s">
        <v>556</v>
      </c>
      <c r="C725" s="448" t="s">
        <v>33</v>
      </c>
      <c r="D725" s="493">
        <f>D720*地域経済性分析・初期条件!$H$70</f>
        <v>0</v>
      </c>
      <c r="E725" s="493">
        <f>E720*地域経済性分析・初期条件!$H$70</f>
        <v>0</v>
      </c>
      <c r="F725" s="493">
        <f>F720*地域経済性分析・初期条件!$H$70</f>
        <v>0</v>
      </c>
      <c r="G725" s="493">
        <f>G720*地域経済性分析・初期条件!$H$70</f>
        <v>0</v>
      </c>
      <c r="H725" s="493">
        <f>H720*地域経済性分析・初期条件!$H$70</f>
        <v>0</v>
      </c>
      <c r="I725" s="493">
        <f>I720*地域経済性分析・初期条件!$H$70</f>
        <v>0</v>
      </c>
      <c r="J725" s="493">
        <f>J720*地域経済性分析・初期条件!$H$70</f>
        <v>0</v>
      </c>
      <c r="K725" s="493">
        <f>K720*地域経済性分析・初期条件!$H$70</f>
        <v>0</v>
      </c>
      <c r="L725" s="493">
        <f>L720*地域経済性分析・初期条件!$H$70</f>
        <v>0</v>
      </c>
      <c r="M725" s="493">
        <f>M720*地域経済性分析・初期条件!$H$70</f>
        <v>0</v>
      </c>
      <c r="N725" s="493">
        <f>N720*地域経済性分析・初期条件!$H$70</f>
        <v>0</v>
      </c>
      <c r="O725" s="493">
        <f>O720*地域経済性分析・初期条件!$H$70</f>
        <v>0</v>
      </c>
      <c r="P725" s="493">
        <f>P720*地域経済性分析・初期条件!$H$70</f>
        <v>0</v>
      </c>
      <c r="Q725" s="493">
        <f>Q720*地域経済性分析・初期条件!$H$70</f>
        <v>0</v>
      </c>
      <c r="R725" s="493">
        <f>R720*地域経済性分析・初期条件!$H$70</f>
        <v>0</v>
      </c>
      <c r="S725" s="493">
        <f>S720*地域経済性分析・初期条件!$H$70</f>
        <v>0</v>
      </c>
      <c r="T725" s="493">
        <f>T720*地域経済性分析・初期条件!$H$70</f>
        <v>0</v>
      </c>
      <c r="U725" s="493">
        <f>U720*地域経済性分析・初期条件!$H$70</f>
        <v>0</v>
      </c>
      <c r="V725" s="493">
        <f>V720*地域経済性分析・初期条件!$H$70</f>
        <v>0</v>
      </c>
      <c r="W725" s="493">
        <f>W720*地域経済性分析・初期条件!$H$70</f>
        <v>0</v>
      </c>
      <c r="X725" s="493">
        <f>X720*地域経済性分析・初期条件!$H$70</f>
        <v>0</v>
      </c>
      <c r="Y725" s="493">
        <f>Y720*地域経済性分析・初期条件!$H$70</f>
        <v>0</v>
      </c>
      <c r="Z725" s="493">
        <f>Z720*地域経済性分析・初期条件!$H$70</f>
        <v>0</v>
      </c>
      <c r="AA725" s="493">
        <f>AA720*地域経済性分析・初期条件!$H$70</f>
        <v>0</v>
      </c>
      <c r="AB725" s="493">
        <f>AB720*地域経済性分析・初期条件!$H$70</f>
        <v>0</v>
      </c>
      <c r="AC725" s="493">
        <f>AC720*地域経済性分析・初期条件!$H$70</f>
        <v>0</v>
      </c>
      <c r="AD725" s="493">
        <f>AD720*地域経済性分析・初期条件!$H$70</f>
        <v>0</v>
      </c>
      <c r="AE725" s="493">
        <f>AE720*地域経済性分析・初期条件!$H$70</f>
        <v>0</v>
      </c>
      <c r="AF725" s="493">
        <f>AF720*地域経済性分析・初期条件!$H$70</f>
        <v>0</v>
      </c>
      <c r="AG725" s="493">
        <f>AG720*地域経済性分析・初期条件!$H$70</f>
        <v>0</v>
      </c>
      <c r="AH725" s="493">
        <f>AH720*地域経済性分析・初期条件!$H$70</f>
        <v>0</v>
      </c>
      <c r="AI725" s="535">
        <f t="shared" si="939"/>
        <v>0</v>
      </c>
      <c r="AJ725" s="535">
        <f t="shared" ref="AJ725:AJ732" si="940">SUM(D725:X725)</f>
        <v>0</v>
      </c>
      <c r="AK725" s="497">
        <f t="shared" ref="AK725:AK732" si="941">SUM(D725:AH725)</f>
        <v>0</v>
      </c>
    </row>
    <row r="726" spans="1:37" ht="11.5" x14ac:dyDescent="0.25">
      <c r="A726" s="533" t="str">
        <f>A719&amp;B726</f>
        <v>0企業の税引後利益（一次）</v>
      </c>
      <c r="B726" s="425" t="s">
        <v>557</v>
      </c>
      <c r="C726" s="448" t="s">
        <v>33</v>
      </c>
      <c r="D726" s="493">
        <f>D720*地域経済性分析・初期条件!$I$70</f>
        <v>0</v>
      </c>
      <c r="E726" s="493">
        <f>E720*地域経済性分析・初期条件!$I$70</f>
        <v>0</v>
      </c>
      <c r="F726" s="493">
        <f>F720*地域経済性分析・初期条件!$I$70</f>
        <v>0</v>
      </c>
      <c r="G726" s="493">
        <f>G720*地域経済性分析・初期条件!$I$70</f>
        <v>0</v>
      </c>
      <c r="H726" s="493">
        <f>H720*地域経済性分析・初期条件!$I$70</f>
        <v>0</v>
      </c>
      <c r="I726" s="493">
        <f>I720*地域経済性分析・初期条件!$I$70</f>
        <v>0</v>
      </c>
      <c r="J726" s="493">
        <f>J720*地域経済性分析・初期条件!$I$70</f>
        <v>0</v>
      </c>
      <c r="K726" s="493">
        <f>K720*地域経済性分析・初期条件!$I$70</f>
        <v>0</v>
      </c>
      <c r="L726" s="493">
        <f>L720*地域経済性分析・初期条件!$I$70</f>
        <v>0</v>
      </c>
      <c r="M726" s="493">
        <f>M720*地域経済性分析・初期条件!$I$70</f>
        <v>0</v>
      </c>
      <c r="N726" s="493">
        <f>N720*地域経済性分析・初期条件!$I$70</f>
        <v>0</v>
      </c>
      <c r="O726" s="493">
        <f>O720*地域経済性分析・初期条件!$I$70</f>
        <v>0</v>
      </c>
      <c r="P726" s="493">
        <f>P720*地域経済性分析・初期条件!$I$70</f>
        <v>0</v>
      </c>
      <c r="Q726" s="493">
        <f>Q720*地域経済性分析・初期条件!$I$70</f>
        <v>0</v>
      </c>
      <c r="R726" s="493">
        <f>R720*地域経済性分析・初期条件!$I$70</f>
        <v>0</v>
      </c>
      <c r="S726" s="493">
        <f>S720*地域経済性分析・初期条件!$I$70</f>
        <v>0</v>
      </c>
      <c r="T726" s="493">
        <f>T720*地域経済性分析・初期条件!$I$70</f>
        <v>0</v>
      </c>
      <c r="U726" s="493">
        <f>U720*地域経済性分析・初期条件!$I$70</f>
        <v>0</v>
      </c>
      <c r="V726" s="493">
        <f>V720*地域経済性分析・初期条件!$I$70</f>
        <v>0</v>
      </c>
      <c r="W726" s="493">
        <f>W720*地域経済性分析・初期条件!$I$70</f>
        <v>0</v>
      </c>
      <c r="X726" s="493">
        <f>X720*地域経済性分析・初期条件!$I$70</f>
        <v>0</v>
      </c>
      <c r="Y726" s="493">
        <f>Y720*地域経済性分析・初期条件!$I$70</f>
        <v>0</v>
      </c>
      <c r="Z726" s="493">
        <f>Z720*地域経済性分析・初期条件!$I$70</f>
        <v>0</v>
      </c>
      <c r="AA726" s="493">
        <f>AA720*地域経済性分析・初期条件!$I$70</f>
        <v>0</v>
      </c>
      <c r="AB726" s="493">
        <f>AB720*地域経済性分析・初期条件!$I$70</f>
        <v>0</v>
      </c>
      <c r="AC726" s="493">
        <f>AC720*地域経済性分析・初期条件!$I$70</f>
        <v>0</v>
      </c>
      <c r="AD726" s="493">
        <f>AD720*地域経済性分析・初期条件!$I$70</f>
        <v>0</v>
      </c>
      <c r="AE726" s="493">
        <f>AE720*地域経済性分析・初期条件!$I$70</f>
        <v>0</v>
      </c>
      <c r="AF726" s="493">
        <f>AF720*地域経済性分析・初期条件!$I$70</f>
        <v>0</v>
      </c>
      <c r="AG726" s="493">
        <f>AG720*地域経済性分析・初期条件!$I$70</f>
        <v>0</v>
      </c>
      <c r="AH726" s="493">
        <f>AH720*地域経済性分析・初期条件!$I$70</f>
        <v>0</v>
      </c>
      <c r="AI726" s="535">
        <f t="shared" si="939"/>
        <v>0</v>
      </c>
      <c r="AJ726" s="535">
        <f t="shared" si="940"/>
        <v>0</v>
      </c>
      <c r="AK726" s="497">
        <f t="shared" si="941"/>
        <v>0</v>
      </c>
    </row>
    <row r="727" spans="1:37" ht="11.5" x14ac:dyDescent="0.25">
      <c r="A727" s="533" t="str">
        <f>A719&amp;B727</f>
        <v>0都道府県税収（一次）</v>
      </c>
      <c r="B727" s="425" t="s">
        <v>558</v>
      </c>
      <c r="C727" s="448" t="s">
        <v>33</v>
      </c>
      <c r="D727" s="493">
        <f>D720*地域経済性分析・初期条件!$J$70</f>
        <v>0</v>
      </c>
      <c r="E727" s="493">
        <f>E720*地域経済性分析・初期条件!$J$70</f>
        <v>0</v>
      </c>
      <c r="F727" s="493">
        <f>F720*地域経済性分析・初期条件!$J$70</f>
        <v>0</v>
      </c>
      <c r="G727" s="493">
        <f>G720*地域経済性分析・初期条件!$J$70</f>
        <v>0</v>
      </c>
      <c r="H727" s="493">
        <f>H720*地域経済性分析・初期条件!$J$70</f>
        <v>0</v>
      </c>
      <c r="I727" s="493">
        <f>I720*地域経済性分析・初期条件!$J$70</f>
        <v>0</v>
      </c>
      <c r="J727" s="493">
        <f>J720*地域経済性分析・初期条件!$J$70</f>
        <v>0</v>
      </c>
      <c r="K727" s="493">
        <f>K720*地域経済性分析・初期条件!$J$70</f>
        <v>0</v>
      </c>
      <c r="L727" s="493">
        <f>L720*地域経済性分析・初期条件!$J$70</f>
        <v>0</v>
      </c>
      <c r="M727" s="493">
        <f>M720*地域経済性分析・初期条件!$J$70</f>
        <v>0</v>
      </c>
      <c r="N727" s="493">
        <f>N720*地域経済性分析・初期条件!$J$70</f>
        <v>0</v>
      </c>
      <c r="O727" s="493">
        <f>O720*地域経済性分析・初期条件!$J$70</f>
        <v>0</v>
      </c>
      <c r="P727" s="493">
        <f>P720*地域経済性分析・初期条件!$J$70</f>
        <v>0</v>
      </c>
      <c r="Q727" s="493">
        <f>Q720*地域経済性分析・初期条件!$J$70</f>
        <v>0</v>
      </c>
      <c r="R727" s="493">
        <f>R720*地域経済性分析・初期条件!$J$70</f>
        <v>0</v>
      </c>
      <c r="S727" s="493">
        <f>S720*地域経済性分析・初期条件!$J$70</f>
        <v>0</v>
      </c>
      <c r="T727" s="493">
        <f>T720*地域経済性分析・初期条件!$J$70</f>
        <v>0</v>
      </c>
      <c r="U727" s="493">
        <f>U720*地域経済性分析・初期条件!$J$70</f>
        <v>0</v>
      </c>
      <c r="V727" s="493">
        <f>V720*地域経済性分析・初期条件!$J$70</f>
        <v>0</v>
      </c>
      <c r="W727" s="493">
        <f>W720*地域経済性分析・初期条件!$J$70</f>
        <v>0</v>
      </c>
      <c r="X727" s="493">
        <f>X720*地域経済性分析・初期条件!$J$70</f>
        <v>0</v>
      </c>
      <c r="Y727" s="493">
        <f>Y720*地域経済性分析・初期条件!$J$70</f>
        <v>0</v>
      </c>
      <c r="Z727" s="493">
        <f>Z720*地域経済性分析・初期条件!$J$70</f>
        <v>0</v>
      </c>
      <c r="AA727" s="493">
        <f>AA720*地域経済性分析・初期条件!$J$70</f>
        <v>0</v>
      </c>
      <c r="AB727" s="493">
        <f>AB720*地域経済性分析・初期条件!$J$70</f>
        <v>0</v>
      </c>
      <c r="AC727" s="493">
        <f>AC720*地域経済性分析・初期条件!$J$70</f>
        <v>0</v>
      </c>
      <c r="AD727" s="493">
        <f>AD720*地域経済性分析・初期条件!$J$70</f>
        <v>0</v>
      </c>
      <c r="AE727" s="493">
        <f>AE720*地域経済性分析・初期条件!$J$70</f>
        <v>0</v>
      </c>
      <c r="AF727" s="493">
        <f>AF720*地域経済性分析・初期条件!$J$70</f>
        <v>0</v>
      </c>
      <c r="AG727" s="493">
        <f>AG720*地域経済性分析・初期条件!$J$70</f>
        <v>0</v>
      </c>
      <c r="AH727" s="493">
        <f>AH720*地域経済性分析・初期条件!$J$70</f>
        <v>0</v>
      </c>
      <c r="AI727" s="535">
        <f t="shared" si="939"/>
        <v>0</v>
      </c>
      <c r="AJ727" s="535">
        <f t="shared" si="940"/>
        <v>0</v>
      </c>
      <c r="AK727" s="497">
        <f t="shared" si="941"/>
        <v>0</v>
      </c>
    </row>
    <row r="728" spans="1:37" ht="11.5" x14ac:dyDescent="0.25">
      <c r="A728" s="533" t="str">
        <f>A719&amp;B728</f>
        <v>0市町村税収（一次）</v>
      </c>
      <c r="B728" s="425" t="s">
        <v>559</v>
      </c>
      <c r="C728" s="449" t="s">
        <v>33</v>
      </c>
      <c r="D728" s="493">
        <f>D720*地域経済性分析・初期条件!$K$70</f>
        <v>0</v>
      </c>
      <c r="E728" s="493">
        <f>E720*地域経済性分析・初期条件!$K$70</f>
        <v>0</v>
      </c>
      <c r="F728" s="493">
        <f>F720*地域経済性分析・初期条件!$K$70</f>
        <v>0</v>
      </c>
      <c r="G728" s="493">
        <f>G720*地域経済性分析・初期条件!$K$70</f>
        <v>0</v>
      </c>
      <c r="H728" s="493">
        <f>H720*地域経済性分析・初期条件!$K$70</f>
        <v>0</v>
      </c>
      <c r="I728" s="493">
        <f>I720*地域経済性分析・初期条件!$K$70</f>
        <v>0</v>
      </c>
      <c r="J728" s="493">
        <f>J720*地域経済性分析・初期条件!$K$70</f>
        <v>0</v>
      </c>
      <c r="K728" s="493">
        <f>K720*地域経済性分析・初期条件!$K$70</f>
        <v>0</v>
      </c>
      <c r="L728" s="493">
        <f>L720*地域経済性分析・初期条件!$K$70</f>
        <v>0</v>
      </c>
      <c r="M728" s="493">
        <f>M720*地域経済性分析・初期条件!$K$70</f>
        <v>0</v>
      </c>
      <c r="N728" s="493">
        <f>N720*地域経済性分析・初期条件!$K$70</f>
        <v>0</v>
      </c>
      <c r="O728" s="493">
        <f>O720*地域経済性分析・初期条件!$K$70</f>
        <v>0</v>
      </c>
      <c r="P728" s="493">
        <f>P720*地域経済性分析・初期条件!$K$70</f>
        <v>0</v>
      </c>
      <c r="Q728" s="493">
        <f>Q720*地域経済性分析・初期条件!$K$70</f>
        <v>0</v>
      </c>
      <c r="R728" s="493">
        <f>R720*地域経済性分析・初期条件!$K$70</f>
        <v>0</v>
      </c>
      <c r="S728" s="493">
        <f>S720*地域経済性分析・初期条件!$K$70</f>
        <v>0</v>
      </c>
      <c r="T728" s="493">
        <f>T720*地域経済性分析・初期条件!$K$70</f>
        <v>0</v>
      </c>
      <c r="U728" s="493">
        <f>U720*地域経済性分析・初期条件!$K$70</f>
        <v>0</v>
      </c>
      <c r="V728" s="493">
        <f>V720*地域経済性分析・初期条件!$K$70</f>
        <v>0</v>
      </c>
      <c r="W728" s="493">
        <f>W720*地域経済性分析・初期条件!$K$70</f>
        <v>0</v>
      </c>
      <c r="X728" s="493">
        <f>X720*地域経済性分析・初期条件!$K$70</f>
        <v>0</v>
      </c>
      <c r="Y728" s="493">
        <f>Y720*地域経済性分析・初期条件!$K$70</f>
        <v>0</v>
      </c>
      <c r="Z728" s="493">
        <f>Z720*地域経済性分析・初期条件!$K$70</f>
        <v>0</v>
      </c>
      <c r="AA728" s="493">
        <f>AA720*地域経済性分析・初期条件!$K$70</f>
        <v>0</v>
      </c>
      <c r="AB728" s="493">
        <f>AB720*地域経済性分析・初期条件!$K$70</f>
        <v>0</v>
      </c>
      <c r="AC728" s="493">
        <f>AC720*地域経済性分析・初期条件!$K$70</f>
        <v>0</v>
      </c>
      <c r="AD728" s="493">
        <f>AD720*地域経済性分析・初期条件!$K$70</f>
        <v>0</v>
      </c>
      <c r="AE728" s="493">
        <f>AE720*地域経済性分析・初期条件!$K$70</f>
        <v>0</v>
      </c>
      <c r="AF728" s="493">
        <f>AF720*地域経済性分析・初期条件!$K$70</f>
        <v>0</v>
      </c>
      <c r="AG728" s="493">
        <f>AG720*地域経済性分析・初期条件!$K$70</f>
        <v>0</v>
      </c>
      <c r="AH728" s="493">
        <f>AH720*地域経済性分析・初期条件!$K$70</f>
        <v>0</v>
      </c>
      <c r="AI728" s="535">
        <f t="shared" si="939"/>
        <v>0</v>
      </c>
      <c r="AJ728" s="535">
        <f t="shared" si="940"/>
        <v>0</v>
      </c>
      <c r="AK728" s="497">
        <f t="shared" si="941"/>
        <v>0</v>
      </c>
    </row>
    <row r="729" spans="1:37" ht="11.5" x14ac:dyDescent="0.25">
      <c r="A729" s="533" t="str">
        <f>A719&amp;B729</f>
        <v>0従業員の可処分所得（二次以降）</v>
      </c>
      <c r="B729" s="425" t="s">
        <v>561</v>
      </c>
      <c r="C729" s="449" t="s">
        <v>33</v>
      </c>
      <c r="D729" s="493">
        <f>D720*地域経済性分析・初期条件!$L$70</f>
        <v>0</v>
      </c>
      <c r="E729" s="493">
        <f>E720*地域経済性分析・初期条件!$L$70</f>
        <v>0</v>
      </c>
      <c r="F729" s="493">
        <f>F720*地域経済性分析・初期条件!$L$70</f>
        <v>0</v>
      </c>
      <c r="G729" s="493">
        <f>G720*地域経済性分析・初期条件!$L$70</f>
        <v>0</v>
      </c>
      <c r="H729" s="493">
        <f>H720*地域経済性分析・初期条件!$L$70</f>
        <v>0</v>
      </c>
      <c r="I729" s="493">
        <f>I720*地域経済性分析・初期条件!$L$70</f>
        <v>0</v>
      </c>
      <c r="J729" s="493">
        <f>J720*地域経済性分析・初期条件!$L$70</f>
        <v>0</v>
      </c>
      <c r="K729" s="493">
        <f>K720*地域経済性分析・初期条件!$L$70</f>
        <v>0</v>
      </c>
      <c r="L729" s="493">
        <f>L720*地域経済性分析・初期条件!$L$70</f>
        <v>0</v>
      </c>
      <c r="M729" s="493">
        <f>M720*地域経済性分析・初期条件!$L$70</f>
        <v>0</v>
      </c>
      <c r="N729" s="493">
        <f>N720*地域経済性分析・初期条件!$L$70</f>
        <v>0</v>
      </c>
      <c r="O729" s="493">
        <f>O720*地域経済性分析・初期条件!$L$70</f>
        <v>0</v>
      </c>
      <c r="P729" s="493">
        <f>P720*地域経済性分析・初期条件!$L$70</f>
        <v>0</v>
      </c>
      <c r="Q729" s="493">
        <f>Q720*地域経済性分析・初期条件!$L$70</f>
        <v>0</v>
      </c>
      <c r="R729" s="493">
        <f>R720*地域経済性分析・初期条件!$L$70</f>
        <v>0</v>
      </c>
      <c r="S729" s="493">
        <f>S720*地域経済性分析・初期条件!$L$70</f>
        <v>0</v>
      </c>
      <c r="T729" s="493">
        <f>T720*地域経済性分析・初期条件!$L$70</f>
        <v>0</v>
      </c>
      <c r="U729" s="493">
        <f>U720*地域経済性分析・初期条件!$L$70</f>
        <v>0</v>
      </c>
      <c r="V729" s="493">
        <f>V720*地域経済性分析・初期条件!$L$70</f>
        <v>0</v>
      </c>
      <c r="W729" s="493">
        <f>W720*地域経済性分析・初期条件!$L$70</f>
        <v>0</v>
      </c>
      <c r="X729" s="493">
        <f>X720*地域経済性分析・初期条件!$L$70</f>
        <v>0</v>
      </c>
      <c r="Y729" s="493">
        <f>Y720*地域経済性分析・初期条件!$L$70</f>
        <v>0</v>
      </c>
      <c r="Z729" s="493">
        <f>Z720*地域経済性分析・初期条件!$L$70</f>
        <v>0</v>
      </c>
      <c r="AA729" s="493">
        <f>AA720*地域経済性分析・初期条件!$L$70</f>
        <v>0</v>
      </c>
      <c r="AB729" s="493">
        <f>AB720*地域経済性分析・初期条件!$L$70</f>
        <v>0</v>
      </c>
      <c r="AC729" s="493">
        <f>AC720*地域経済性分析・初期条件!$L$70</f>
        <v>0</v>
      </c>
      <c r="AD729" s="493">
        <f>AD720*地域経済性分析・初期条件!$L$70</f>
        <v>0</v>
      </c>
      <c r="AE729" s="493">
        <f>AE720*地域経済性分析・初期条件!$L$70</f>
        <v>0</v>
      </c>
      <c r="AF729" s="493">
        <f>AF720*地域経済性分析・初期条件!$L$70</f>
        <v>0</v>
      </c>
      <c r="AG729" s="493">
        <f>AG720*地域経済性分析・初期条件!$L$70</f>
        <v>0</v>
      </c>
      <c r="AH729" s="493">
        <f>AH720*地域経済性分析・初期条件!$L$70</f>
        <v>0</v>
      </c>
      <c r="AI729" s="535">
        <f>SUM(D729:N729)</f>
        <v>0</v>
      </c>
      <c r="AJ729" s="535">
        <f t="shared" si="940"/>
        <v>0</v>
      </c>
      <c r="AK729" s="497">
        <f t="shared" si="941"/>
        <v>0</v>
      </c>
    </row>
    <row r="730" spans="1:37" ht="11.5" x14ac:dyDescent="0.25">
      <c r="A730" s="533" t="str">
        <f>A719&amp;B730</f>
        <v>0企業の税引後利益（二次以降）</v>
      </c>
      <c r="B730" s="425" t="s">
        <v>562</v>
      </c>
      <c r="C730" s="449" t="s">
        <v>33</v>
      </c>
      <c r="D730" s="493">
        <f>D720*地域経済性分析・初期条件!$M$70</f>
        <v>0</v>
      </c>
      <c r="E730" s="493">
        <f>E720*地域経済性分析・初期条件!$M$70</f>
        <v>0</v>
      </c>
      <c r="F730" s="493">
        <f>F720*地域経済性分析・初期条件!$M$70</f>
        <v>0</v>
      </c>
      <c r="G730" s="493">
        <f>G720*地域経済性分析・初期条件!$M$70</f>
        <v>0</v>
      </c>
      <c r="H730" s="493">
        <f>H720*地域経済性分析・初期条件!$M$70</f>
        <v>0</v>
      </c>
      <c r="I730" s="493">
        <f>I720*地域経済性分析・初期条件!$M$70</f>
        <v>0</v>
      </c>
      <c r="J730" s="493">
        <f>J720*地域経済性分析・初期条件!$M$70</f>
        <v>0</v>
      </c>
      <c r="K730" s="493">
        <f>K720*地域経済性分析・初期条件!$M$70</f>
        <v>0</v>
      </c>
      <c r="L730" s="493">
        <f>L720*地域経済性分析・初期条件!$M$70</f>
        <v>0</v>
      </c>
      <c r="M730" s="493">
        <f>M720*地域経済性分析・初期条件!$M$70</f>
        <v>0</v>
      </c>
      <c r="N730" s="493">
        <f>N720*地域経済性分析・初期条件!$M$70</f>
        <v>0</v>
      </c>
      <c r="O730" s="493">
        <f>O720*地域経済性分析・初期条件!$M$70</f>
        <v>0</v>
      </c>
      <c r="P730" s="493">
        <f>P720*地域経済性分析・初期条件!$M$70</f>
        <v>0</v>
      </c>
      <c r="Q730" s="493">
        <f>Q720*地域経済性分析・初期条件!$M$70</f>
        <v>0</v>
      </c>
      <c r="R730" s="493">
        <f>R720*地域経済性分析・初期条件!$M$70</f>
        <v>0</v>
      </c>
      <c r="S730" s="493">
        <f>S720*地域経済性分析・初期条件!$M$70</f>
        <v>0</v>
      </c>
      <c r="T730" s="493">
        <f>T720*地域経済性分析・初期条件!$M$70</f>
        <v>0</v>
      </c>
      <c r="U730" s="493">
        <f>U720*地域経済性分析・初期条件!$M$70</f>
        <v>0</v>
      </c>
      <c r="V730" s="493">
        <f>V720*地域経済性分析・初期条件!$M$70</f>
        <v>0</v>
      </c>
      <c r="W730" s="493">
        <f>W720*地域経済性分析・初期条件!$M$70</f>
        <v>0</v>
      </c>
      <c r="X730" s="493">
        <f>X720*地域経済性分析・初期条件!$M$70</f>
        <v>0</v>
      </c>
      <c r="Y730" s="493">
        <f>Y720*地域経済性分析・初期条件!$M$70</f>
        <v>0</v>
      </c>
      <c r="Z730" s="493">
        <f>Z720*地域経済性分析・初期条件!$M$70</f>
        <v>0</v>
      </c>
      <c r="AA730" s="493">
        <f>AA720*地域経済性分析・初期条件!$M$70</f>
        <v>0</v>
      </c>
      <c r="AB730" s="493">
        <f>AB720*地域経済性分析・初期条件!$M$70</f>
        <v>0</v>
      </c>
      <c r="AC730" s="493">
        <f>AC720*地域経済性分析・初期条件!$M$70</f>
        <v>0</v>
      </c>
      <c r="AD730" s="493">
        <f>AD720*地域経済性分析・初期条件!$M$70</f>
        <v>0</v>
      </c>
      <c r="AE730" s="493">
        <f>AE720*地域経済性分析・初期条件!$M$70</f>
        <v>0</v>
      </c>
      <c r="AF730" s="493">
        <f>AF720*地域経済性分析・初期条件!$M$70</f>
        <v>0</v>
      </c>
      <c r="AG730" s="493">
        <f>AG720*地域経済性分析・初期条件!$M$70</f>
        <v>0</v>
      </c>
      <c r="AH730" s="493">
        <f>AH720*地域経済性分析・初期条件!$M$70</f>
        <v>0</v>
      </c>
      <c r="AI730" s="535">
        <f>SUM(D730:N730)</f>
        <v>0</v>
      </c>
      <c r="AJ730" s="535">
        <f t="shared" si="940"/>
        <v>0</v>
      </c>
      <c r="AK730" s="497">
        <f t="shared" si="941"/>
        <v>0</v>
      </c>
    </row>
    <row r="731" spans="1:37" ht="11.5" x14ac:dyDescent="0.25">
      <c r="A731" s="533" t="str">
        <f>A719&amp;B731</f>
        <v>0都道府県税収（二次以降）</v>
      </c>
      <c r="B731" s="425" t="s">
        <v>563</v>
      </c>
      <c r="C731" s="449" t="s">
        <v>33</v>
      </c>
      <c r="D731" s="493">
        <f>D720*地域経済性分析・初期条件!$N$70</f>
        <v>0</v>
      </c>
      <c r="E731" s="493">
        <f>E720*地域経済性分析・初期条件!$N$70</f>
        <v>0</v>
      </c>
      <c r="F731" s="493">
        <f>F720*地域経済性分析・初期条件!$N$70</f>
        <v>0</v>
      </c>
      <c r="G731" s="493">
        <f>G720*地域経済性分析・初期条件!$N$70</f>
        <v>0</v>
      </c>
      <c r="H731" s="493">
        <f>H720*地域経済性分析・初期条件!$N$70</f>
        <v>0</v>
      </c>
      <c r="I731" s="493">
        <f>I720*地域経済性分析・初期条件!$N$70</f>
        <v>0</v>
      </c>
      <c r="J731" s="493">
        <f>J720*地域経済性分析・初期条件!$N$70</f>
        <v>0</v>
      </c>
      <c r="K731" s="493">
        <f>K720*地域経済性分析・初期条件!$N$70</f>
        <v>0</v>
      </c>
      <c r="L731" s="493">
        <f>L720*地域経済性分析・初期条件!$N$70</f>
        <v>0</v>
      </c>
      <c r="M731" s="493">
        <f>M720*地域経済性分析・初期条件!$N$70</f>
        <v>0</v>
      </c>
      <c r="N731" s="493">
        <f>N720*地域経済性分析・初期条件!$N$70</f>
        <v>0</v>
      </c>
      <c r="O731" s="493">
        <f>O720*地域経済性分析・初期条件!$N$70</f>
        <v>0</v>
      </c>
      <c r="P731" s="493">
        <f>P720*地域経済性分析・初期条件!$N$70</f>
        <v>0</v>
      </c>
      <c r="Q731" s="493">
        <f>Q720*地域経済性分析・初期条件!$N$70</f>
        <v>0</v>
      </c>
      <c r="R731" s="493">
        <f>R720*地域経済性分析・初期条件!$N$70</f>
        <v>0</v>
      </c>
      <c r="S731" s="493">
        <f>S720*地域経済性分析・初期条件!$N$70</f>
        <v>0</v>
      </c>
      <c r="T731" s="493">
        <f>T720*地域経済性分析・初期条件!$N$70</f>
        <v>0</v>
      </c>
      <c r="U731" s="493">
        <f>U720*地域経済性分析・初期条件!$N$70</f>
        <v>0</v>
      </c>
      <c r="V731" s="493">
        <f>V720*地域経済性分析・初期条件!$N$70</f>
        <v>0</v>
      </c>
      <c r="W731" s="493">
        <f>W720*地域経済性分析・初期条件!$N$70</f>
        <v>0</v>
      </c>
      <c r="X731" s="493">
        <f>X720*地域経済性分析・初期条件!$N$70</f>
        <v>0</v>
      </c>
      <c r="Y731" s="493">
        <f>Y720*地域経済性分析・初期条件!$N$70</f>
        <v>0</v>
      </c>
      <c r="Z731" s="493">
        <f>Z720*地域経済性分析・初期条件!$N$70</f>
        <v>0</v>
      </c>
      <c r="AA731" s="493">
        <f>AA720*地域経済性分析・初期条件!$N$70</f>
        <v>0</v>
      </c>
      <c r="AB731" s="493">
        <f>AB720*地域経済性分析・初期条件!$N$70</f>
        <v>0</v>
      </c>
      <c r="AC731" s="493">
        <f>AC720*地域経済性分析・初期条件!$N$70</f>
        <v>0</v>
      </c>
      <c r="AD731" s="493">
        <f>AD720*地域経済性分析・初期条件!$N$70</f>
        <v>0</v>
      </c>
      <c r="AE731" s="493">
        <f>AE720*地域経済性分析・初期条件!$N$70</f>
        <v>0</v>
      </c>
      <c r="AF731" s="493">
        <f>AF720*地域経済性分析・初期条件!$N$70</f>
        <v>0</v>
      </c>
      <c r="AG731" s="493">
        <f>AG720*地域経済性分析・初期条件!$N$70</f>
        <v>0</v>
      </c>
      <c r="AH731" s="493">
        <f>AH720*地域経済性分析・初期条件!$N$70</f>
        <v>0</v>
      </c>
      <c r="AI731" s="535">
        <f>SUM(D731:N731)</f>
        <v>0</v>
      </c>
      <c r="AJ731" s="535">
        <f t="shared" si="940"/>
        <v>0</v>
      </c>
      <c r="AK731" s="497">
        <f t="shared" si="941"/>
        <v>0</v>
      </c>
    </row>
    <row r="732" spans="1:37" ht="11.5" x14ac:dyDescent="0.25">
      <c r="A732" s="533" t="str">
        <f>A719&amp;B732</f>
        <v>0市町村税収（二次以降）</v>
      </c>
      <c r="B732" s="425" t="s">
        <v>564</v>
      </c>
      <c r="C732" s="449" t="s">
        <v>33</v>
      </c>
      <c r="D732" s="493">
        <f>D720*地域経済性分析・初期条件!$O$70</f>
        <v>0</v>
      </c>
      <c r="E732" s="493">
        <f>E720*地域経済性分析・初期条件!$O$70</f>
        <v>0</v>
      </c>
      <c r="F732" s="493">
        <f>F720*地域経済性分析・初期条件!$O$70</f>
        <v>0</v>
      </c>
      <c r="G732" s="493">
        <f>G720*地域経済性分析・初期条件!$O$70</f>
        <v>0</v>
      </c>
      <c r="H732" s="493">
        <f>H720*地域経済性分析・初期条件!$O$70</f>
        <v>0</v>
      </c>
      <c r="I732" s="493">
        <f>I720*地域経済性分析・初期条件!$O$70</f>
        <v>0</v>
      </c>
      <c r="J732" s="493">
        <f>J720*地域経済性分析・初期条件!$O$70</f>
        <v>0</v>
      </c>
      <c r="K732" s="493">
        <f>K720*地域経済性分析・初期条件!$O$70</f>
        <v>0</v>
      </c>
      <c r="L732" s="493">
        <f>L720*地域経済性分析・初期条件!$O$70</f>
        <v>0</v>
      </c>
      <c r="M732" s="493">
        <f>M720*地域経済性分析・初期条件!$O$70</f>
        <v>0</v>
      </c>
      <c r="N732" s="493">
        <f>N720*地域経済性分析・初期条件!$O$70</f>
        <v>0</v>
      </c>
      <c r="O732" s="493">
        <f>O720*地域経済性分析・初期条件!$O$70</f>
        <v>0</v>
      </c>
      <c r="P732" s="493">
        <f>P720*地域経済性分析・初期条件!$O$70</f>
        <v>0</v>
      </c>
      <c r="Q732" s="493">
        <f>Q720*地域経済性分析・初期条件!$O$70</f>
        <v>0</v>
      </c>
      <c r="R732" s="493">
        <f>R720*地域経済性分析・初期条件!$O$70</f>
        <v>0</v>
      </c>
      <c r="S732" s="493">
        <f>S720*地域経済性分析・初期条件!$O$70</f>
        <v>0</v>
      </c>
      <c r="T732" s="493">
        <f>T720*地域経済性分析・初期条件!$O$70</f>
        <v>0</v>
      </c>
      <c r="U732" s="493">
        <f>U720*地域経済性分析・初期条件!$O$70</f>
        <v>0</v>
      </c>
      <c r="V732" s="493">
        <f>V720*地域経済性分析・初期条件!$O$70</f>
        <v>0</v>
      </c>
      <c r="W732" s="493">
        <f>W720*地域経済性分析・初期条件!$O$70</f>
        <v>0</v>
      </c>
      <c r="X732" s="493">
        <f>X720*地域経済性分析・初期条件!$O$70</f>
        <v>0</v>
      </c>
      <c r="Y732" s="493">
        <f>Y720*地域経済性分析・初期条件!$O$70</f>
        <v>0</v>
      </c>
      <c r="Z732" s="493">
        <f>Z720*地域経済性分析・初期条件!$O$70</f>
        <v>0</v>
      </c>
      <c r="AA732" s="493">
        <f>AA720*地域経済性分析・初期条件!$O$70</f>
        <v>0</v>
      </c>
      <c r="AB732" s="493">
        <f>AB720*地域経済性分析・初期条件!$O$70</f>
        <v>0</v>
      </c>
      <c r="AC732" s="493">
        <f>AC720*地域経済性分析・初期条件!$O$70</f>
        <v>0</v>
      </c>
      <c r="AD732" s="493">
        <f>AD720*地域経済性分析・初期条件!$O$70</f>
        <v>0</v>
      </c>
      <c r="AE732" s="493">
        <f>AE720*地域経済性分析・初期条件!$O$70</f>
        <v>0</v>
      </c>
      <c r="AF732" s="493">
        <f>AF720*地域経済性分析・初期条件!$O$70</f>
        <v>0</v>
      </c>
      <c r="AG732" s="493">
        <f>AG720*地域経済性分析・初期条件!$O$70</f>
        <v>0</v>
      </c>
      <c r="AH732" s="493">
        <f>AH720*地域経済性分析・初期条件!$O$70</f>
        <v>0</v>
      </c>
      <c r="AI732" s="535">
        <f>SUM(D732:N732)</f>
        <v>0</v>
      </c>
      <c r="AJ732" s="535">
        <f t="shared" si="940"/>
        <v>0</v>
      </c>
      <c r="AK732" s="497">
        <f t="shared" si="941"/>
        <v>0</v>
      </c>
    </row>
    <row r="733" spans="1:37" ht="11.5" x14ac:dyDescent="0.25">
      <c r="A733" s="488">
        <f>地域経済性分析・初期条件!$G$71</f>
        <v>0</v>
      </c>
      <c r="C733" s="449"/>
      <c r="D733" s="493"/>
      <c r="E733" s="493"/>
      <c r="F733" s="463"/>
      <c r="G733" s="463"/>
      <c r="H733" s="463"/>
      <c r="I733" s="463"/>
      <c r="J733" s="463"/>
      <c r="K733" s="463"/>
      <c r="L733" s="463"/>
      <c r="M733" s="463"/>
      <c r="N733" s="463"/>
      <c r="O733" s="463"/>
      <c r="P733" s="463"/>
      <c r="Q733" s="463"/>
      <c r="R733" s="463"/>
      <c r="S733" s="463"/>
      <c r="T733" s="463"/>
      <c r="U733" s="463"/>
      <c r="V733" s="463"/>
      <c r="W733" s="463"/>
      <c r="X733" s="463"/>
      <c r="Y733" s="463"/>
      <c r="Z733" s="463"/>
      <c r="AA733" s="463"/>
      <c r="AB733" s="463"/>
      <c r="AC733" s="463"/>
      <c r="AD733" s="463"/>
      <c r="AE733" s="463"/>
      <c r="AF733" s="463"/>
      <c r="AG733" s="463"/>
      <c r="AH733" s="463"/>
      <c r="AI733" s="535"/>
      <c r="AJ733" s="535"/>
      <c r="AK733" s="497"/>
    </row>
    <row r="734" spans="1:37" ht="11.5" x14ac:dyDescent="0.25">
      <c r="A734" s="533" t="str">
        <f>A733&amp;B734</f>
        <v>0売上（税別）</v>
      </c>
      <c r="B734" s="425" t="s">
        <v>1166</v>
      </c>
      <c r="C734" s="448" t="s">
        <v>33</v>
      </c>
      <c r="D734" s="493">
        <f>D704*地域経済性分析・初期条件!$F$71</f>
        <v>0</v>
      </c>
      <c r="E734" s="493">
        <f>E704*地域経済性分析・初期条件!$F$71</f>
        <v>0</v>
      </c>
      <c r="F734" s="493">
        <f>F704*地域経済性分析・初期条件!$F$71</f>
        <v>0</v>
      </c>
      <c r="G734" s="493">
        <f>G704*地域経済性分析・初期条件!$F$71</f>
        <v>0</v>
      </c>
      <c r="H734" s="493">
        <f>H704*地域経済性分析・初期条件!$F$71</f>
        <v>0</v>
      </c>
      <c r="I734" s="493">
        <f>I704*地域経済性分析・初期条件!$F$71</f>
        <v>0</v>
      </c>
      <c r="J734" s="493">
        <f>J704*地域経済性分析・初期条件!$F$71</f>
        <v>0</v>
      </c>
      <c r="K734" s="493">
        <f>K704*地域経済性分析・初期条件!$F$71</f>
        <v>0</v>
      </c>
      <c r="L734" s="493">
        <f>L704*地域経済性分析・初期条件!$F$71</f>
        <v>0</v>
      </c>
      <c r="M734" s="493">
        <f>M704*地域経済性分析・初期条件!$F$71</f>
        <v>0</v>
      </c>
      <c r="N734" s="493">
        <f>N704*地域経済性分析・初期条件!$F$71</f>
        <v>0</v>
      </c>
      <c r="O734" s="493">
        <f>O704*地域経済性分析・初期条件!$F$71</f>
        <v>0</v>
      </c>
      <c r="P734" s="493">
        <f>P704*地域経済性分析・初期条件!$F$71</f>
        <v>0</v>
      </c>
      <c r="Q734" s="493">
        <f>Q704*地域経済性分析・初期条件!$F$71</f>
        <v>0</v>
      </c>
      <c r="R734" s="493">
        <f>R704*地域経済性分析・初期条件!$F$71</f>
        <v>0</v>
      </c>
      <c r="S734" s="493">
        <f>S704*地域経済性分析・初期条件!$F$71</f>
        <v>0</v>
      </c>
      <c r="T734" s="493">
        <f>T704*地域経済性分析・初期条件!$F$71</f>
        <v>0</v>
      </c>
      <c r="U734" s="493">
        <f>U704*地域経済性分析・初期条件!$F$71</f>
        <v>0</v>
      </c>
      <c r="V734" s="493">
        <f>V704*地域経済性分析・初期条件!$F$71</f>
        <v>0</v>
      </c>
      <c r="W734" s="493">
        <f>W704*地域経済性分析・初期条件!$F$71</f>
        <v>0</v>
      </c>
      <c r="X734" s="493">
        <f>X704*地域経済性分析・初期条件!$F$71</f>
        <v>0</v>
      </c>
      <c r="Y734" s="493">
        <f>Y704*地域経済性分析・初期条件!$F$71</f>
        <v>0</v>
      </c>
      <c r="Z734" s="493">
        <f>Z704*地域経済性分析・初期条件!$F$71</f>
        <v>0</v>
      </c>
      <c r="AA734" s="493">
        <f>AA704*地域経済性分析・初期条件!$F$71</f>
        <v>0</v>
      </c>
      <c r="AB734" s="493">
        <f>AB704*地域経済性分析・初期条件!$F$71</f>
        <v>0</v>
      </c>
      <c r="AC734" s="493">
        <f>AC704*地域経済性分析・初期条件!$F$71</f>
        <v>0</v>
      </c>
      <c r="AD734" s="493">
        <f>AD704*地域経済性分析・初期条件!$F$71</f>
        <v>0</v>
      </c>
      <c r="AE734" s="493">
        <f>AE704*地域経済性分析・初期条件!$F$71</f>
        <v>0</v>
      </c>
      <c r="AF734" s="493">
        <f>AF704*地域経済性分析・初期条件!$F$71</f>
        <v>0</v>
      </c>
      <c r="AG734" s="493">
        <f>AG704*地域経済性分析・初期条件!$F$71</f>
        <v>0</v>
      </c>
      <c r="AH734" s="493">
        <f>AH704*地域経済性分析・初期条件!$F$71</f>
        <v>0</v>
      </c>
      <c r="AI734" s="535">
        <f t="shared" ref="AI734" si="942">SUM(D734:N734)</f>
        <v>0</v>
      </c>
      <c r="AJ734" s="535">
        <f>SUM(D734:X734)</f>
        <v>0</v>
      </c>
      <c r="AK734" s="497">
        <f>SUM(D734:AH734)</f>
        <v>0</v>
      </c>
    </row>
    <row r="735" spans="1:37" ht="11.5" x14ac:dyDescent="0.25">
      <c r="A735" s="533" t="str">
        <f>A733&amp;B735</f>
        <v>0消費税（都道府県）</v>
      </c>
      <c r="B735" s="425" t="s">
        <v>270</v>
      </c>
      <c r="C735" s="448" t="s">
        <v>33</v>
      </c>
      <c r="D735" s="493">
        <f>D734*波及効果シート!$D$72</f>
        <v>0</v>
      </c>
      <c r="E735" s="493">
        <f>E734*波及効果シート!$D$72</f>
        <v>0</v>
      </c>
      <c r="F735" s="493">
        <f>F734*波及効果シート!$D$72</f>
        <v>0</v>
      </c>
      <c r="G735" s="493">
        <f>G734*波及効果シート!$D$72</f>
        <v>0</v>
      </c>
      <c r="H735" s="493">
        <f>H734*波及効果シート!$D$72</f>
        <v>0</v>
      </c>
      <c r="I735" s="493">
        <f>I734*波及効果シート!$D$72</f>
        <v>0</v>
      </c>
      <c r="J735" s="493">
        <f>J734*波及効果シート!$D$72</f>
        <v>0</v>
      </c>
      <c r="K735" s="493">
        <f>K734*波及効果シート!$D$72</f>
        <v>0</v>
      </c>
      <c r="L735" s="493">
        <f>L734*波及効果シート!$D$72</f>
        <v>0</v>
      </c>
      <c r="M735" s="493">
        <f>M734*波及効果シート!$D$72</f>
        <v>0</v>
      </c>
      <c r="N735" s="493">
        <f>N734*波及効果シート!$D$72</f>
        <v>0</v>
      </c>
      <c r="O735" s="493">
        <f>O734*波及効果シート!$D$72</f>
        <v>0</v>
      </c>
      <c r="P735" s="493">
        <f>P734*波及効果シート!$D$72</f>
        <v>0</v>
      </c>
      <c r="Q735" s="493">
        <f>Q734*波及効果シート!$D$72</f>
        <v>0</v>
      </c>
      <c r="R735" s="493">
        <f>R734*波及効果シート!$D$72</f>
        <v>0</v>
      </c>
      <c r="S735" s="493">
        <f>S734*波及効果シート!$D$72</f>
        <v>0</v>
      </c>
      <c r="T735" s="493">
        <f>T734*波及効果シート!$D$72</f>
        <v>0</v>
      </c>
      <c r="U735" s="493">
        <f>U734*波及効果シート!$D$72</f>
        <v>0</v>
      </c>
      <c r="V735" s="493">
        <f>V734*波及効果シート!$D$72</f>
        <v>0</v>
      </c>
      <c r="W735" s="493">
        <f>W734*波及効果シート!$D$72</f>
        <v>0</v>
      </c>
      <c r="X735" s="493">
        <f>X734*波及効果シート!$D$72</f>
        <v>0</v>
      </c>
      <c r="Y735" s="493">
        <f>Y734*波及効果シート!$D$72</f>
        <v>0</v>
      </c>
      <c r="Z735" s="493">
        <f>Z734*波及効果シート!$D$72</f>
        <v>0</v>
      </c>
      <c r="AA735" s="493">
        <f>AA734*波及効果シート!$D$72</f>
        <v>0</v>
      </c>
      <c r="AB735" s="493">
        <f>AB734*波及効果シート!$D$72</f>
        <v>0</v>
      </c>
      <c r="AC735" s="493">
        <f>AC734*波及効果シート!$D$72</f>
        <v>0</v>
      </c>
      <c r="AD735" s="493">
        <f>AD734*波及効果シート!$D$72</f>
        <v>0</v>
      </c>
      <c r="AE735" s="493">
        <f>AE734*波及効果シート!$D$72</f>
        <v>0</v>
      </c>
      <c r="AF735" s="493">
        <f>AF734*波及効果シート!$D$72</f>
        <v>0</v>
      </c>
      <c r="AG735" s="493">
        <f>AG734*波及効果シート!$D$72</f>
        <v>0</v>
      </c>
      <c r="AH735" s="493">
        <f>AH734*波及効果シート!$D$72</f>
        <v>0</v>
      </c>
      <c r="AI735" s="535">
        <f t="shared" ref="AI735:AI736" si="943">SUM(D735:N735)</f>
        <v>0</v>
      </c>
      <c r="AJ735" s="535">
        <f t="shared" ref="AJ735:AJ736" si="944">SUM(D735:X735)</f>
        <v>0</v>
      </c>
      <c r="AK735" s="497">
        <f t="shared" ref="AK735:AK736" si="945">SUM(D735:AH735)</f>
        <v>0</v>
      </c>
    </row>
    <row r="736" spans="1:37" ht="11.5" x14ac:dyDescent="0.25">
      <c r="A736" s="533" t="str">
        <f>A733&amp;B736</f>
        <v>0消費税（市町村）</v>
      </c>
      <c r="B736" s="425" t="s">
        <v>1156</v>
      </c>
      <c r="C736" s="449" t="s">
        <v>33</v>
      </c>
      <c r="D736" s="493">
        <f>D734*波及効果シート!$D$74</f>
        <v>0</v>
      </c>
      <c r="E736" s="493">
        <f>E734*波及効果シート!$D$74</f>
        <v>0</v>
      </c>
      <c r="F736" s="493">
        <f>F734*波及効果シート!$D$74</f>
        <v>0</v>
      </c>
      <c r="G736" s="493">
        <f>G734*波及効果シート!$D$74</f>
        <v>0</v>
      </c>
      <c r="H736" s="493">
        <f>H734*波及効果シート!$D$74</f>
        <v>0</v>
      </c>
      <c r="I736" s="493">
        <f>I734*波及効果シート!$D$74</f>
        <v>0</v>
      </c>
      <c r="J736" s="493">
        <f>J734*波及効果シート!$D$74</f>
        <v>0</v>
      </c>
      <c r="K736" s="493">
        <f>K734*波及効果シート!$D$74</f>
        <v>0</v>
      </c>
      <c r="L736" s="493">
        <f>L734*波及効果シート!$D$74</f>
        <v>0</v>
      </c>
      <c r="M736" s="493">
        <f>M734*波及効果シート!$D$74</f>
        <v>0</v>
      </c>
      <c r="N736" s="493">
        <f>N734*波及効果シート!$D$74</f>
        <v>0</v>
      </c>
      <c r="O736" s="493">
        <f>O734*波及効果シート!$D$74</f>
        <v>0</v>
      </c>
      <c r="P736" s="493">
        <f>P734*波及効果シート!$D$74</f>
        <v>0</v>
      </c>
      <c r="Q736" s="493">
        <f>Q734*波及効果シート!$D$74</f>
        <v>0</v>
      </c>
      <c r="R736" s="493">
        <f>R734*波及効果シート!$D$74</f>
        <v>0</v>
      </c>
      <c r="S736" s="493">
        <f>S734*波及効果シート!$D$74</f>
        <v>0</v>
      </c>
      <c r="T736" s="493">
        <f>T734*波及効果シート!$D$74</f>
        <v>0</v>
      </c>
      <c r="U736" s="493">
        <f>U734*波及効果シート!$D$74</f>
        <v>0</v>
      </c>
      <c r="V736" s="493">
        <f>V734*波及効果シート!$D$74</f>
        <v>0</v>
      </c>
      <c r="W736" s="493">
        <f>W734*波及効果シート!$D$74</f>
        <v>0</v>
      </c>
      <c r="X736" s="493">
        <f>X734*波及効果シート!$D$74</f>
        <v>0</v>
      </c>
      <c r="Y736" s="493">
        <f>Y734*波及効果シート!$D$74</f>
        <v>0</v>
      </c>
      <c r="Z736" s="493">
        <f>Z734*波及効果シート!$D$74</f>
        <v>0</v>
      </c>
      <c r="AA736" s="493">
        <f>AA734*波及効果シート!$D$74</f>
        <v>0</v>
      </c>
      <c r="AB736" s="493">
        <f>AB734*波及効果シート!$D$74</f>
        <v>0</v>
      </c>
      <c r="AC736" s="493">
        <f>AC734*波及効果シート!$D$74</f>
        <v>0</v>
      </c>
      <c r="AD736" s="493">
        <f>AD734*波及効果シート!$D$74</f>
        <v>0</v>
      </c>
      <c r="AE736" s="493">
        <f>AE734*波及効果シート!$D$74</f>
        <v>0</v>
      </c>
      <c r="AF736" s="493">
        <f>AF734*波及効果シート!$D$74</f>
        <v>0</v>
      </c>
      <c r="AG736" s="493">
        <f>AG734*波及効果シート!$D$74</f>
        <v>0</v>
      </c>
      <c r="AH736" s="493">
        <f>AH734*波及効果シート!$D$74</f>
        <v>0</v>
      </c>
      <c r="AI736" s="535">
        <f t="shared" si="943"/>
        <v>0</v>
      </c>
      <c r="AJ736" s="535">
        <f t="shared" si="944"/>
        <v>0</v>
      </c>
      <c r="AK736" s="497">
        <f t="shared" si="945"/>
        <v>0</v>
      </c>
    </row>
    <row r="737" spans="1:37" ht="11.5" x14ac:dyDescent="0.25">
      <c r="A737" s="533" t="str">
        <f>A733&amp;B737</f>
        <v>0所得税（国税）</v>
      </c>
      <c r="B737" s="425" t="s">
        <v>577</v>
      </c>
      <c r="C737" s="449" t="s">
        <v>33</v>
      </c>
      <c r="D737" s="493">
        <f>D734*地域経済性分析・初期条件!$P$71</f>
        <v>0</v>
      </c>
      <c r="E737" s="493">
        <f>E734*地域経済性分析・初期条件!$P$71</f>
        <v>0</v>
      </c>
      <c r="F737" s="493">
        <f>F734*地域経済性分析・初期条件!$P$71</f>
        <v>0</v>
      </c>
      <c r="G737" s="493">
        <f>G734*地域経済性分析・初期条件!$P$71</f>
        <v>0</v>
      </c>
      <c r="H737" s="493">
        <f>H734*地域経済性分析・初期条件!$P$71</f>
        <v>0</v>
      </c>
      <c r="I737" s="493">
        <f>I734*地域経済性分析・初期条件!$P$71</f>
        <v>0</v>
      </c>
      <c r="J737" s="493">
        <f>J734*地域経済性分析・初期条件!$P$71</f>
        <v>0</v>
      </c>
      <c r="K737" s="493">
        <f>K734*地域経済性分析・初期条件!$P$71</f>
        <v>0</v>
      </c>
      <c r="L737" s="493">
        <f>L734*地域経済性分析・初期条件!$P$71</f>
        <v>0</v>
      </c>
      <c r="M737" s="493">
        <f>M734*地域経済性分析・初期条件!$P$71</f>
        <v>0</v>
      </c>
      <c r="N737" s="493">
        <f>N734*地域経済性分析・初期条件!$P$71</f>
        <v>0</v>
      </c>
      <c r="O737" s="493">
        <f>O734*地域経済性分析・初期条件!$P$71</f>
        <v>0</v>
      </c>
      <c r="P737" s="493">
        <f>P734*地域経済性分析・初期条件!$P$71</f>
        <v>0</v>
      </c>
      <c r="Q737" s="493">
        <f>Q734*地域経済性分析・初期条件!$P$71</f>
        <v>0</v>
      </c>
      <c r="R737" s="493">
        <f>R734*地域経済性分析・初期条件!$P$71</f>
        <v>0</v>
      </c>
      <c r="S737" s="493">
        <f>S734*地域経済性分析・初期条件!$P$71</f>
        <v>0</v>
      </c>
      <c r="T737" s="493">
        <f>T734*地域経済性分析・初期条件!$P$71</f>
        <v>0</v>
      </c>
      <c r="U737" s="493">
        <f>U734*地域経済性分析・初期条件!$P$71</f>
        <v>0</v>
      </c>
      <c r="V737" s="493">
        <f>V734*地域経済性分析・初期条件!$P$71</f>
        <v>0</v>
      </c>
      <c r="W737" s="493">
        <f>W734*地域経済性分析・初期条件!$P$71</f>
        <v>0</v>
      </c>
      <c r="X737" s="493">
        <f>X734*地域経済性分析・初期条件!$P$71</f>
        <v>0</v>
      </c>
      <c r="Y737" s="493">
        <f>Y734*地域経済性分析・初期条件!$P$71</f>
        <v>0</v>
      </c>
      <c r="Z737" s="493">
        <f>Z734*地域経済性分析・初期条件!$P$71</f>
        <v>0</v>
      </c>
      <c r="AA737" s="493">
        <f>AA734*地域経済性分析・初期条件!$P$71</f>
        <v>0</v>
      </c>
      <c r="AB737" s="493">
        <f>AB734*地域経済性分析・初期条件!$P$71</f>
        <v>0</v>
      </c>
      <c r="AC737" s="493">
        <f>AC734*地域経済性分析・初期条件!$P$71</f>
        <v>0</v>
      </c>
      <c r="AD737" s="493">
        <f>AD734*地域経済性分析・初期条件!$P$71</f>
        <v>0</v>
      </c>
      <c r="AE737" s="493">
        <f>AE734*地域経済性分析・初期条件!$P$71</f>
        <v>0</v>
      </c>
      <c r="AF737" s="493">
        <f>AF734*地域経済性分析・初期条件!$P$71</f>
        <v>0</v>
      </c>
      <c r="AG737" s="493">
        <f>AG734*地域経済性分析・初期条件!$P$71</f>
        <v>0</v>
      </c>
      <c r="AH737" s="493">
        <f>AH734*地域経済性分析・初期条件!$P$71</f>
        <v>0</v>
      </c>
      <c r="AI737" s="535">
        <f t="shared" ref="AI737:AI742" si="946">SUM(D737:N737)</f>
        <v>0</v>
      </c>
      <c r="AJ737" s="535">
        <f>SUM(D737:X737)</f>
        <v>0</v>
      </c>
      <c r="AK737" s="497">
        <f>SUM(D737:AH737)</f>
        <v>0</v>
      </c>
    </row>
    <row r="738" spans="1:37" ht="11.5" x14ac:dyDescent="0.25">
      <c r="A738" s="533" t="str">
        <f>A733&amp;B738</f>
        <v>0法人税（国税）</v>
      </c>
      <c r="B738" s="425" t="s">
        <v>576</v>
      </c>
      <c r="C738" s="449" t="s">
        <v>33</v>
      </c>
      <c r="D738" s="493">
        <f>D734*地域経済性分析・初期条件!$Q$71</f>
        <v>0</v>
      </c>
      <c r="E738" s="493">
        <f>E734*地域経済性分析・初期条件!$Q$71</f>
        <v>0</v>
      </c>
      <c r="F738" s="493">
        <f>F734*地域経済性分析・初期条件!$Q$71</f>
        <v>0</v>
      </c>
      <c r="G738" s="493">
        <f>G734*地域経済性分析・初期条件!$Q$71</f>
        <v>0</v>
      </c>
      <c r="H738" s="493">
        <f>H734*地域経済性分析・初期条件!$Q$71</f>
        <v>0</v>
      </c>
      <c r="I738" s="493">
        <f>I734*地域経済性分析・初期条件!$Q$71</f>
        <v>0</v>
      </c>
      <c r="J738" s="493">
        <f>J734*地域経済性分析・初期条件!$Q$71</f>
        <v>0</v>
      </c>
      <c r="K738" s="493">
        <f>K734*地域経済性分析・初期条件!$Q$71</f>
        <v>0</v>
      </c>
      <c r="L738" s="493">
        <f>L734*地域経済性分析・初期条件!$Q$71</f>
        <v>0</v>
      </c>
      <c r="M738" s="493">
        <f>M734*地域経済性分析・初期条件!$Q$71</f>
        <v>0</v>
      </c>
      <c r="N738" s="493">
        <f>N734*地域経済性分析・初期条件!$Q$71</f>
        <v>0</v>
      </c>
      <c r="O738" s="493">
        <f>O734*地域経済性分析・初期条件!$Q$71</f>
        <v>0</v>
      </c>
      <c r="P738" s="493">
        <f>P734*地域経済性分析・初期条件!$Q$71</f>
        <v>0</v>
      </c>
      <c r="Q738" s="493">
        <f>Q734*地域経済性分析・初期条件!$Q$71</f>
        <v>0</v>
      </c>
      <c r="R738" s="493">
        <f>R734*地域経済性分析・初期条件!$Q$71</f>
        <v>0</v>
      </c>
      <c r="S738" s="493">
        <f>S734*地域経済性分析・初期条件!$Q$71</f>
        <v>0</v>
      </c>
      <c r="T738" s="493">
        <f>T734*地域経済性分析・初期条件!$Q$71</f>
        <v>0</v>
      </c>
      <c r="U738" s="493">
        <f>U734*地域経済性分析・初期条件!$Q$71</f>
        <v>0</v>
      </c>
      <c r="V738" s="493">
        <f>V734*地域経済性分析・初期条件!$Q$71</f>
        <v>0</v>
      </c>
      <c r="W738" s="493">
        <f>W734*地域経済性分析・初期条件!$Q$71</f>
        <v>0</v>
      </c>
      <c r="X738" s="493">
        <f>X734*地域経済性分析・初期条件!$Q$71</f>
        <v>0</v>
      </c>
      <c r="Y738" s="493">
        <f>Y734*地域経済性分析・初期条件!$Q$71</f>
        <v>0</v>
      </c>
      <c r="Z738" s="493">
        <f>Z734*地域経済性分析・初期条件!$Q$71</f>
        <v>0</v>
      </c>
      <c r="AA738" s="493">
        <f>AA734*地域経済性分析・初期条件!$Q$71</f>
        <v>0</v>
      </c>
      <c r="AB738" s="493">
        <f>AB734*地域経済性分析・初期条件!$Q$71</f>
        <v>0</v>
      </c>
      <c r="AC738" s="493">
        <f>AC734*地域経済性分析・初期条件!$Q$71</f>
        <v>0</v>
      </c>
      <c r="AD738" s="493">
        <f>AD734*地域経済性分析・初期条件!$Q$71</f>
        <v>0</v>
      </c>
      <c r="AE738" s="493">
        <f>AE734*地域経済性分析・初期条件!$Q$71</f>
        <v>0</v>
      </c>
      <c r="AF738" s="493">
        <f>AF734*地域経済性分析・初期条件!$Q$71</f>
        <v>0</v>
      </c>
      <c r="AG738" s="493">
        <f>AG734*地域経済性分析・初期条件!$Q$71</f>
        <v>0</v>
      </c>
      <c r="AH738" s="493">
        <f>AH734*地域経済性分析・初期条件!$Q$71</f>
        <v>0</v>
      </c>
      <c r="AI738" s="535">
        <f t="shared" si="946"/>
        <v>0</v>
      </c>
      <c r="AJ738" s="535">
        <f>SUM(D738:X738)</f>
        <v>0</v>
      </c>
      <c r="AK738" s="497">
        <f>SUM(D738:AH738)</f>
        <v>0</v>
      </c>
    </row>
    <row r="739" spans="1:37" ht="11.5" x14ac:dyDescent="0.25">
      <c r="A739" s="533" t="str">
        <f>A733&amp;B739</f>
        <v>0従業員の可処分所得（一次）</v>
      </c>
      <c r="B739" s="425" t="s">
        <v>556</v>
      </c>
      <c r="C739" s="448" t="s">
        <v>33</v>
      </c>
      <c r="D739" s="493">
        <f>D734*地域経済性分析・初期条件!$H$71</f>
        <v>0</v>
      </c>
      <c r="E739" s="493">
        <f>E734*地域経済性分析・初期条件!$H$71</f>
        <v>0</v>
      </c>
      <c r="F739" s="463">
        <f>F734*地域経済性分析・初期条件!$H$71</f>
        <v>0</v>
      </c>
      <c r="G739" s="463">
        <f>G734*地域経済性分析・初期条件!$H$71</f>
        <v>0</v>
      </c>
      <c r="H739" s="463">
        <f>H734*地域経済性分析・初期条件!$H$71</f>
        <v>0</v>
      </c>
      <c r="I739" s="463">
        <f>I734*地域経済性分析・初期条件!$H$71</f>
        <v>0</v>
      </c>
      <c r="J739" s="463">
        <f>J734*地域経済性分析・初期条件!$H$71</f>
        <v>0</v>
      </c>
      <c r="K739" s="463">
        <f>K734*地域経済性分析・初期条件!$H$71</f>
        <v>0</v>
      </c>
      <c r="L739" s="463">
        <f>L734*地域経済性分析・初期条件!$H$71</f>
        <v>0</v>
      </c>
      <c r="M739" s="463">
        <f>M734*地域経済性分析・初期条件!$H$71</f>
        <v>0</v>
      </c>
      <c r="N739" s="463">
        <f>N734*地域経済性分析・初期条件!$H$71</f>
        <v>0</v>
      </c>
      <c r="O739" s="463">
        <f>O734*地域経済性分析・初期条件!$H$71</f>
        <v>0</v>
      </c>
      <c r="P739" s="463">
        <f>P734*地域経済性分析・初期条件!$H$71</f>
        <v>0</v>
      </c>
      <c r="Q739" s="463">
        <f>Q734*地域経済性分析・初期条件!$H$71</f>
        <v>0</v>
      </c>
      <c r="R739" s="463">
        <f>R734*地域経済性分析・初期条件!$H$71</f>
        <v>0</v>
      </c>
      <c r="S739" s="463">
        <f>S734*地域経済性分析・初期条件!$H$71</f>
        <v>0</v>
      </c>
      <c r="T739" s="463">
        <f>T734*地域経済性分析・初期条件!$H$71</f>
        <v>0</v>
      </c>
      <c r="U739" s="463">
        <f>U734*地域経済性分析・初期条件!$H$71</f>
        <v>0</v>
      </c>
      <c r="V739" s="463">
        <f>V734*地域経済性分析・初期条件!$H$71</f>
        <v>0</v>
      </c>
      <c r="W739" s="463">
        <f>W734*地域経済性分析・初期条件!$H$71</f>
        <v>0</v>
      </c>
      <c r="X739" s="463">
        <f>X734*地域経済性分析・初期条件!$H$71</f>
        <v>0</v>
      </c>
      <c r="Y739" s="463">
        <f>Y734*地域経済性分析・初期条件!$H$71</f>
        <v>0</v>
      </c>
      <c r="Z739" s="463">
        <f>Z734*地域経済性分析・初期条件!$H$71</f>
        <v>0</v>
      </c>
      <c r="AA739" s="463">
        <f>AA734*地域経済性分析・初期条件!$H$71</f>
        <v>0</v>
      </c>
      <c r="AB739" s="463">
        <f>AB734*地域経済性分析・初期条件!$H$71</f>
        <v>0</v>
      </c>
      <c r="AC739" s="463">
        <f>AC734*地域経済性分析・初期条件!$H$71</f>
        <v>0</v>
      </c>
      <c r="AD739" s="463">
        <f>AD734*地域経済性分析・初期条件!$H$71</f>
        <v>0</v>
      </c>
      <c r="AE739" s="463">
        <f>AE734*地域経済性分析・初期条件!$H$71</f>
        <v>0</v>
      </c>
      <c r="AF739" s="463">
        <f>AF734*地域経済性分析・初期条件!$H$71</f>
        <v>0</v>
      </c>
      <c r="AG739" s="463">
        <f>AG734*地域経済性分析・初期条件!$H$71</f>
        <v>0</v>
      </c>
      <c r="AH739" s="463">
        <f>AH734*地域経済性分析・初期条件!$H$71</f>
        <v>0</v>
      </c>
      <c r="AI739" s="535">
        <f t="shared" si="946"/>
        <v>0</v>
      </c>
      <c r="AJ739" s="535">
        <f t="shared" ref="AJ739:AJ746" si="947">SUM(D739:X739)</f>
        <v>0</v>
      </c>
      <c r="AK739" s="497">
        <f t="shared" ref="AK739:AK746" si="948">SUM(D739:AH739)</f>
        <v>0</v>
      </c>
    </row>
    <row r="740" spans="1:37" ht="11.5" x14ac:dyDescent="0.25">
      <c r="A740" s="533" t="str">
        <f>A733&amp;B740</f>
        <v>0企業の税引後利益（一次）</v>
      </c>
      <c r="B740" s="425" t="s">
        <v>557</v>
      </c>
      <c r="C740" s="448" t="s">
        <v>33</v>
      </c>
      <c r="D740" s="493">
        <f>D734*地域経済性分析・初期条件!$I$71</f>
        <v>0</v>
      </c>
      <c r="E740" s="493">
        <f>E734*地域経済性分析・初期条件!$I$71</f>
        <v>0</v>
      </c>
      <c r="F740" s="463">
        <f>F734*地域経済性分析・初期条件!$I$71</f>
        <v>0</v>
      </c>
      <c r="G740" s="463">
        <f>G734*地域経済性分析・初期条件!$I$71</f>
        <v>0</v>
      </c>
      <c r="H740" s="463">
        <f>H734*地域経済性分析・初期条件!$I$71</f>
        <v>0</v>
      </c>
      <c r="I740" s="463">
        <f>I734*地域経済性分析・初期条件!$I$71</f>
        <v>0</v>
      </c>
      <c r="J740" s="463">
        <f>J734*地域経済性分析・初期条件!$I$71</f>
        <v>0</v>
      </c>
      <c r="K740" s="463">
        <f>K734*地域経済性分析・初期条件!$I$71</f>
        <v>0</v>
      </c>
      <c r="L740" s="463">
        <f>L734*地域経済性分析・初期条件!$I$71</f>
        <v>0</v>
      </c>
      <c r="M740" s="463">
        <f>M734*地域経済性分析・初期条件!$I$71</f>
        <v>0</v>
      </c>
      <c r="N740" s="463">
        <f>N734*地域経済性分析・初期条件!$I$71</f>
        <v>0</v>
      </c>
      <c r="O740" s="463">
        <f>O734*地域経済性分析・初期条件!$I$71</f>
        <v>0</v>
      </c>
      <c r="P740" s="463">
        <f>P734*地域経済性分析・初期条件!$I$71</f>
        <v>0</v>
      </c>
      <c r="Q740" s="463">
        <f>Q734*地域経済性分析・初期条件!$I$71</f>
        <v>0</v>
      </c>
      <c r="R740" s="463">
        <f>R734*地域経済性分析・初期条件!$I$71</f>
        <v>0</v>
      </c>
      <c r="S740" s="463">
        <f>S734*地域経済性分析・初期条件!$I$71</f>
        <v>0</v>
      </c>
      <c r="T740" s="463">
        <f>T734*地域経済性分析・初期条件!$I$71</f>
        <v>0</v>
      </c>
      <c r="U740" s="463">
        <f>U734*地域経済性分析・初期条件!$I$71</f>
        <v>0</v>
      </c>
      <c r="V740" s="463">
        <f>V734*地域経済性分析・初期条件!$I$71</f>
        <v>0</v>
      </c>
      <c r="W740" s="463">
        <f>W734*地域経済性分析・初期条件!$I$71</f>
        <v>0</v>
      </c>
      <c r="X740" s="463">
        <f>X734*地域経済性分析・初期条件!$I$71</f>
        <v>0</v>
      </c>
      <c r="Y740" s="463">
        <f>Y734*地域経済性分析・初期条件!$I$71</f>
        <v>0</v>
      </c>
      <c r="Z740" s="463">
        <f>Z734*地域経済性分析・初期条件!$I$71</f>
        <v>0</v>
      </c>
      <c r="AA740" s="463">
        <f>AA734*地域経済性分析・初期条件!$I$71</f>
        <v>0</v>
      </c>
      <c r="AB740" s="463">
        <f>AB734*地域経済性分析・初期条件!$I$71</f>
        <v>0</v>
      </c>
      <c r="AC740" s="463">
        <f>AC734*地域経済性分析・初期条件!$I$71</f>
        <v>0</v>
      </c>
      <c r="AD740" s="463">
        <f>AD734*地域経済性分析・初期条件!$I$71</f>
        <v>0</v>
      </c>
      <c r="AE740" s="463">
        <f>AE734*地域経済性分析・初期条件!$I$71</f>
        <v>0</v>
      </c>
      <c r="AF740" s="463">
        <f>AF734*地域経済性分析・初期条件!$I$71</f>
        <v>0</v>
      </c>
      <c r="AG740" s="463">
        <f>AG734*地域経済性分析・初期条件!$I$71</f>
        <v>0</v>
      </c>
      <c r="AH740" s="463">
        <f>AH734*地域経済性分析・初期条件!$I$71</f>
        <v>0</v>
      </c>
      <c r="AI740" s="535">
        <f t="shared" si="946"/>
        <v>0</v>
      </c>
      <c r="AJ740" s="535">
        <f t="shared" si="947"/>
        <v>0</v>
      </c>
      <c r="AK740" s="497">
        <f t="shared" si="948"/>
        <v>0</v>
      </c>
    </row>
    <row r="741" spans="1:37" ht="11.5" x14ac:dyDescent="0.25">
      <c r="A741" s="533" t="str">
        <f>A733&amp;B741</f>
        <v>0都道府県税収（一次）</v>
      </c>
      <c r="B741" s="425" t="s">
        <v>558</v>
      </c>
      <c r="C741" s="448" t="s">
        <v>33</v>
      </c>
      <c r="D741" s="493">
        <f>D734*地域経済性分析・初期条件!$J$71</f>
        <v>0</v>
      </c>
      <c r="E741" s="493">
        <f>E734*地域経済性分析・初期条件!$J$71</f>
        <v>0</v>
      </c>
      <c r="F741" s="463">
        <f>F734*地域経済性分析・初期条件!$J$71</f>
        <v>0</v>
      </c>
      <c r="G741" s="463">
        <f>G734*地域経済性分析・初期条件!$J$71</f>
        <v>0</v>
      </c>
      <c r="H741" s="463">
        <f>H734*地域経済性分析・初期条件!$J$71</f>
        <v>0</v>
      </c>
      <c r="I741" s="463">
        <f>I734*地域経済性分析・初期条件!$J$71</f>
        <v>0</v>
      </c>
      <c r="J741" s="463">
        <f>J734*地域経済性分析・初期条件!$J$71</f>
        <v>0</v>
      </c>
      <c r="K741" s="463">
        <f>K734*地域経済性分析・初期条件!$J$71</f>
        <v>0</v>
      </c>
      <c r="L741" s="463">
        <f>L734*地域経済性分析・初期条件!$J$71</f>
        <v>0</v>
      </c>
      <c r="M741" s="463">
        <f>M734*地域経済性分析・初期条件!$J$71</f>
        <v>0</v>
      </c>
      <c r="N741" s="463">
        <f>N734*地域経済性分析・初期条件!$J$71</f>
        <v>0</v>
      </c>
      <c r="O741" s="463">
        <f>O734*地域経済性分析・初期条件!$J$71</f>
        <v>0</v>
      </c>
      <c r="P741" s="463">
        <f>P734*地域経済性分析・初期条件!$J$71</f>
        <v>0</v>
      </c>
      <c r="Q741" s="463">
        <f>Q734*地域経済性分析・初期条件!$J$71</f>
        <v>0</v>
      </c>
      <c r="R741" s="463">
        <f>R734*地域経済性分析・初期条件!$J$71</f>
        <v>0</v>
      </c>
      <c r="S741" s="463">
        <f>S734*地域経済性分析・初期条件!$J$71</f>
        <v>0</v>
      </c>
      <c r="T741" s="463">
        <f>T734*地域経済性分析・初期条件!$J$71</f>
        <v>0</v>
      </c>
      <c r="U741" s="463">
        <f>U734*地域経済性分析・初期条件!$J$71</f>
        <v>0</v>
      </c>
      <c r="V741" s="463">
        <f>V734*地域経済性分析・初期条件!$J$71</f>
        <v>0</v>
      </c>
      <c r="W741" s="463">
        <f>W734*地域経済性分析・初期条件!$J$71</f>
        <v>0</v>
      </c>
      <c r="X741" s="463">
        <f>X734*地域経済性分析・初期条件!$J$71</f>
        <v>0</v>
      </c>
      <c r="Y741" s="463">
        <f>Y734*地域経済性分析・初期条件!$J$71</f>
        <v>0</v>
      </c>
      <c r="Z741" s="463">
        <f>Z734*地域経済性分析・初期条件!$J$71</f>
        <v>0</v>
      </c>
      <c r="AA741" s="463">
        <f>AA734*地域経済性分析・初期条件!$J$71</f>
        <v>0</v>
      </c>
      <c r="AB741" s="463">
        <f>AB734*地域経済性分析・初期条件!$J$71</f>
        <v>0</v>
      </c>
      <c r="AC741" s="463">
        <f>AC734*地域経済性分析・初期条件!$J$71</f>
        <v>0</v>
      </c>
      <c r="AD741" s="463">
        <f>AD734*地域経済性分析・初期条件!$J$71</f>
        <v>0</v>
      </c>
      <c r="AE741" s="463">
        <f>AE734*地域経済性分析・初期条件!$J$71</f>
        <v>0</v>
      </c>
      <c r="AF741" s="463">
        <f>AF734*地域経済性分析・初期条件!$J$71</f>
        <v>0</v>
      </c>
      <c r="AG741" s="463">
        <f>AG734*地域経済性分析・初期条件!$J$71</f>
        <v>0</v>
      </c>
      <c r="AH741" s="463">
        <f>AH734*地域経済性分析・初期条件!$J$71</f>
        <v>0</v>
      </c>
      <c r="AI741" s="535">
        <f t="shared" si="946"/>
        <v>0</v>
      </c>
      <c r="AJ741" s="535">
        <f t="shared" si="947"/>
        <v>0</v>
      </c>
      <c r="AK741" s="497">
        <f t="shared" si="948"/>
        <v>0</v>
      </c>
    </row>
    <row r="742" spans="1:37" ht="11.5" x14ac:dyDescent="0.25">
      <c r="A742" s="533" t="str">
        <f>A733&amp;B742</f>
        <v>0市町村税収（一次）</v>
      </c>
      <c r="B742" s="425" t="s">
        <v>559</v>
      </c>
      <c r="C742" s="449" t="s">
        <v>33</v>
      </c>
      <c r="D742" s="493">
        <f>D734*地域経済性分析・初期条件!$K$71</f>
        <v>0</v>
      </c>
      <c r="E742" s="463">
        <f>E734*地域経済性分析・初期条件!$K$71</f>
        <v>0</v>
      </c>
      <c r="F742" s="463">
        <f>F734*地域経済性分析・初期条件!$K$71</f>
        <v>0</v>
      </c>
      <c r="G742" s="463">
        <f>G734*地域経済性分析・初期条件!$K$71</f>
        <v>0</v>
      </c>
      <c r="H742" s="463">
        <f>H734*地域経済性分析・初期条件!$K$71</f>
        <v>0</v>
      </c>
      <c r="I742" s="463">
        <f>I734*地域経済性分析・初期条件!$K$71</f>
        <v>0</v>
      </c>
      <c r="J742" s="463">
        <f>J734*地域経済性分析・初期条件!$K$71</f>
        <v>0</v>
      </c>
      <c r="K742" s="463">
        <f>K734*地域経済性分析・初期条件!$K$71</f>
        <v>0</v>
      </c>
      <c r="L742" s="463">
        <f>L734*地域経済性分析・初期条件!$K$71</f>
        <v>0</v>
      </c>
      <c r="M742" s="463">
        <f>M734*地域経済性分析・初期条件!$K$71</f>
        <v>0</v>
      </c>
      <c r="N742" s="463">
        <f>N734*地域経済性分析・初期条件!$K$71</f>
        <v>0</v>
      </c>
      <c r="O742" s="463">
        <f>O734*地域経済性分析・初期条件!$K$71</f>
        <v>0</v>
      </c>
      <c r="P742" s="463">
        <f>P734*地域経済性分析・初期条件!$K$71</f>
        <v>0</v>
      </c>
      <c r="Q742" s="463">
        <f>Q734*地域経済性分析・初期条件!$K$71</f>
        <v>0</v>
      </c>
      <c r="R742" s="463">
        <f>R734*地域経済性分析・初期条件!$K$71</f>
        <v>0</v>
      </c>
      <c r="S742" s="463">
        <f>S734*地域経済性分析・初期条件!$K$71</f>
        <v>0</v>
      </c>
      <c r="T742" s="463">
        <f>T734*地域経済性分析・初期条件!$K$71</f>
        <v>0</v>
      </c>
      <c r="U742" s="463">
        <f>U734*地域経済性分析・初期条件!$K$71</f>
        <v>0</v>
      </c>
      <c r="V742" s="463">
        <f>V734*地域経済性分析・初期条件!$K$71</f>
        <v>0</v>
      </c>
      <c r="W742" s="463">
        <f>W734*地域経済性分析・初期条件!$K$71</f>
        <v>0</v>
      </c>
      <c r="X742" s="463">
        <f>X734*地域経済性分析・初期条件!$K$71</f>
        <v>0</v>
      </c>
      <c r="Y742" s="463">
        <f>Y734*地域経済性分析・初期条件!$K$71</f>
        <v>0</v>
      </c>
      <c r="Z742" s="463">
        <f>Z734*地域経済性分析・初期条件!$K$71</f>
        <v>0</v>
      </c>
      <c r="AA742" s="463">
        <f>AA734*地域経済性分析・初期条件!$K$71</f>
        <v>0</v>
      </c>
      <c r="AB742" s="463">
        <f>AB734*地域経済性分析・初期条件!$K$71</f>
        <v>0</v>
      </c>
      <c r="AC742" s="463">
        <f>AC734*地域経済性分析・初期条件!$K$71</f>
        <v>0</v>
      </c>
      <c r="AD742" s="463">
        <f>AD734*地域経済性分析・初期条件!$K$71</f>
        <v>0</v>
      </c>
      <c r="AE742" s="463">
        <f>AE734*地域経済性分析・初期条件!$K$71</f>
        <v>0</v>
      </c>
      <c r="AF742" s="463">
        <f>AF734*地域経済性分析・初期条件!$K$71</f>
        <v>0</v>
      </c>
      <c r="AG742" s="463">
        <f>AG734*地域経済性分析・初期条件!$K$71</f>
        <v>0</v>
      </c>
      <c r="AH742" s="463">
        <f>AH734*地域経済性分析・初期条件!$K$71</f>
        <v>0</v>
      </c>
      <c r="AI742" s="535">
        <f t="shared" si="946"/>
        <v>0</v>
      </c>
      <c r="AJ742" s="535">
        <f t="shared" si="947"/>
        <v>0</v>
      </c>
      <c r="AK742" s="497">
        <f t="shared" si="948"/>
        <v>0</v>
      </c>
    </row>
    <row r="743" spans="1:37" ht="11.5" x14ac:dyDescent="0.25">
      <c r="A743" s="533" t="str">
        <f>A733&amp;B743</f>
        <v>0従業員の可処分所得（二次以降）</v>
      </c>
      <c r="B743" s="425" t="s">
        <v>561</v>
      </c>
      <c r="C743" s="449" t="s">
        <v>33</v>
      </c>
      <c r="D743" s="493">
        <f>D734*地域経済性分析・初期条件!$L$71</f>
        <v>0</v>
      </c>
      <c r="E743" s="493">
        <f>E734*地域経済性分析・初期条件!$L$71</f>
        <v>0</v>
      </c>
      <c r="F743" s="493">
        <f>F734*地域経済性分析・初期条件!$L$71</f>
        <v>0</v>
      </c>
      <c r="G743" s="493">
        <f>G734*地域経済性分析・初期条件!$L$71</f>
        <v>0</v>
      </c>
      <c r="H743" s="493">
        <f>H734*地域経済性分析・初期条件!$L$71</f>
        <v>0</v>
      </c>
      <c r="I743" s="493">
        <f>I734*地域経済性分析・初期条件!$L$71</f>
        <v>0</v>
      </c>
      <c r="J743" s="493">
        <f>J734*地域経済性分析・初期条件!$L$71</f>
        <v>0</v>
      </c>
      <c r="K743" s="493">
        <f>K734*地域経済性分析・初期条件!$L$71</f>
        <v>0</v>
      </c>
      <c r="L743" s="493">
        <f>L734*地域経済性分析・初期条件!$L$71</f>
        <v>0</v>
      </c>
      <c r="M743" s="493">
        <f>M734*地域経済性分析・初期条件!$L$71</f>
        <v>0</v>
      </c>
      <c r="N743" s="493">
        <f>N734*地域経済性分析・初期条件!$L$71</f>
        <v>0</v>
      </c>
      <c r="O743" s="493">
        <f>O734*地域経済性分析・初期条件!$L$71</f>
        <v>0</v>
      </c>
      <c r="P743" s="493">
        <f>P734*地域経済性分析・初期条件!$L$71</f>
        <v>0</v>
      </c>
      <c r="Q743" s="493">
        <f>Q734*地域経済性分析・初期条件!$L$71</f>
        <v>0</v>
      </c>
      <c r="R743" s="493">
        <f>R734*地域経済性分析・初期条件!$L$71</f>
        <v>0</v>
      </c>
      <c r="S743" s="493">
        <f>S734*地域経済性分析・初期条件!$L$71</f>
        <v>0</v>
      </c>
      <c r="T743" s="493">
        <f>T734*地域経済性分析・初期条件!$L$71</f>
        <v>0</v>
      </c>
      <c r="U743" s="493">
        <f>U734*地域経済性分析・初期条件!$L$71</f>
        <v>0</v>
      </c>
      <c r="V743" s="493">
        <f>V734*地域経済性分析・初期条件!$L$71</f>
        <v>0</v>
      </c>
      <c r="W743" s="493">
        <f>W734*地域経済性分析・初期条件!$L$71</f>
        <v>0</v>
      </c>
      <c r="X743" s="493">
        <f>X734*地域経済性分析・初期条件!$L$71</f>
        <v>0</v>
      </c>
      <c r="Y743" s="493">
        <f>Y734*地域経済性分析・初期条件!$L$71</f>
        <v>0</v>
      </c>
      <c r="Z743" s="493">
        <f>Z734*地域経済性分析・初期条件!$L$71</f>
        <v>0</v>
      </c>
      <c r="AA743" s="493">
        <f>AA734*地域経済性分析・初期条件!$L$71</f>
        <v>0</v>
      </c>
      <c r="AB743" s="493">
        <f>AB734*地域経済性分析・初期条件!$L$71</f>
        <v>0</v>
      </c>
      <c r="AC743" s="493">
        <f>AC734*地域経済性分析・初期条件!$L$71</f>
        <v>0</v>
      </c>
      <c r="AD743" s="493">
        <f>AD734*地域経済性分析・初期条件!$L$71</f>
        <v>0</v>
      </c>
      <c r="AE743" s="493">
        <f>AE734*地域経済性分析・初期条件!$L$71</f>
        <v>0</v>
      </c>
      <c r="AF743" s="493">
        <f>AF734*地域経済性分析・初期条件!$L$71</f>
        <v>0</v>
      </c>
      <c r="AG743" s="493">
        <f>AG734*地域経済性分析・初期条件!$L$71</f>
        <v>0</v>
      </c>
      <c r="AH743" s="493">
        <f>AH734*地域経済性分析・初期条件!$L$71</f>
        <v>0</v>
      </c>
      <c r="AI743" s="535">
        <f>SUM(D743:N743)</f>
        <v>0</v>
      </c>
      <c r="AJ743" s="535">
        <f t="shared" si="947"/>
        <v>0</v>
      </c>
      <c r="AK743" s="497">
        <f t="shared" si="948"/>
        <v>0</v>
      </c>
    </row>
    <row r="744" spans="1:37" ht="11.5" x14ac:dyDescent="0.25">
      <c r="A744" s="533" t="str">
        <f>A733&amp;B744</f>
        <v>0企業の税引後利益（二次以降）</v>
      </c>
      <c r="B744" s="425" t="s">
        <v>562</v>
      </c>
      <c r="C744" s="449" t="s">
        <v>33</v>
      </c>
      <c r="D744" s="493">
        <f>D734*地域経済性分析・初期条件!$M$71</f>
        <v>0</v>
      </c>
      <c r="E744" s="493">
        <f>E734*地域経済性分析・初期条件!$M$71</f>
        <v>0</v>
      </c>
      <c r="F744" s="493">
        <f>F734*地域経済性分析・初期条件!$M$71</f>
        <v>0</v>
      </c>
      <c r="G744" s="493">
        <f>G734*地域経済性分析・初期条件!$M$71</f>
        <v>0</v>
      </c>
      <c r="H744" s="493">
        <f>H734*地域経済性分析・初期条件!$M$71</f>
        <v>0</v>
      </c>
      <c r="I744" s="493">
        <f>I734*地域経済性分析・初期条件!$M$71</f>
        <v>0</v>
      </c>
      <c r="J744" s="493">
        <f>J734*地域経済性分析・初期条件!$M$71</f>
        <v>0</v>
      </c>
      <c r="K744" s="493">
        <f>K734*地域経済性分析・初期条件!$M$71</f>
        <v>0</v>
      </c>
      <c r="L744" s="493">
        <f>L734*地域経済性分析・初期条件!$M$71</f>
        <v>0</v>
      </c>
      <c r="M744" s="493">
        <f>M734*地域経済性分析・初期条件!$M$71</f>
        <v>0</v>
      </c>
      <c r="N744" s="493">
        <f>N734*地域経済性分析・初期条件!$M$71</f>
        <v>0</v>
      </c>
      <c r="O744" s="493">
        <f>O734*地域経済性分析・初期条件!$M$71</f>
        <v>0</v>
      </c>
      <c r="P744" s="493">
        <f>P734*地域経済性分析・初期条件!$M$71</f>
        <v>0</v>
      </c>
      <c r="Q744" s="493">
        <f>Q734*地域経済性分析・初期条件!$M$71</f>
        <v>0</v>
      </c>
      <c r="R744" s="493">
        <f>R734*地域経済性分析・初期条件!$M$71</f>
        <v>0</v>
      </c>
      <c r="S744" s="493">
        <f>S734*地域経済性分析・初期条件!$M$71</f>
        <v>0</v>
      </c>
      <c r="T744" s="493">
        <f>T734*地域経済性分析・初期条件!$M$71</f>
        <v>0</v>
      </c>
      <c r="U744" s="493">
        <f>U734*地域経済性分析・初期条件!$M$71</f>
        <v>0</v>
      </c>
      <c r="V744" s="493">
        <f>V734*地域経済性分析・初期条件!$M$71</f>
        <v>0</v>
      </c>
      <c r="W744" s="493">
        <f>W734*地域経済性分析・初期条件!$M$71</f>
        <v>0</v>
      </c>
      <c r="X744" s="493">
        <f>X734*地域経済性分析・初期条件!$M$71</f>
        <v>0</v>
      </c>
      <c r="Y744" s="493">
        <f>Y734*地域経済性分析・初期条件!$M$71</f>
        <v>0</v>
      </c>
      <c r="Z744" s="493">
        <f>Z734*地域経済性分析・初期条件!$M$71</f>
        <v>0</v>
      </c>
      <c r="AA744" s="493">
        <f>AA734*地域経済性分析・初期条件!$M$71</f>
        <v>0</v>
      </c>
      <c r="AB744" s="493">
        <f>AB734*地域経済性分析・初期条件!$M$71</f>
        <v>0</v>
      </c>
      <c r="AC744" s="493">
        <f>AC734*地域経済性分析・初期条件!$M$71</f>
        <v>0</v>
      </c>
      <c r="AD744" s="493">
        <f>AD734*地域経済性分析・初期条件!$M$71</f>
        <v>0</v>
      </c>
      <c r="AE744" s="493">
        <f>AE734*地域経済性分析・初期条件!$M$71</f>
        <v>0</v>
      </c>
      <c r="AF744" s="493">
        <f>AF734*地域経済性分析・初期条件!$M$71</f>
        <v>0</v>
      </c>
      <c r="AG744" s="493">
        <f>AG734*地域経済性分析・初期条件!$M$71</f>
        <v>0</v>
      </c>
      <c r="AH744" s="493">
        <f>AH734*地域経済性分析・初期条件!$M$71</f>
        <v>0</v>
      </c>
      <c r="AI744" s="535">
        <f>SUM(D744:N744)</f>
        <v>0</v>
      </c>
      <c r="AJ744" s="535">
        <f t="shared" si="947"/>
        <v>0</v>
      </c>
      <c r="AK744" s="497">
        <f t="shared" si="948"/>
        <v>0</v>
      </c>
    </row>
    <row r="745" spans="1:37" ht="11.5" x14ac:dyDescent="0.25">
      <c r="A745" s="533" t="str">
        <f>A733&amp;B745</f>
        <v>0都道府県税収（二次以降）</v>
      </c>
      <c r="B745" s="425" t="s">
        <v>563</v>
      </c>
      <c r="C745" s="449" t="s">
        <v>33</v>
      </c>
      <c r="D745" s="493">
        <f>D734*地域経済性分析・初期条件!$N$71</f>
        <v>0</v>
      </c>
      <c r="E745" s="493">
        <f>E734*地域経済性分析・初期条件!$N$71</f>
        <v>0</v>
      </c>
      <c r="F745" s="493">
        <f>F734*地域経済性分析・初期条件!$N$71</f>
        <v>0</v>
      </c>
      <c r="G745" s="493">
        <f>G734*地域経済性分析・初期条件!$N$71</f>
        <v>0</v>
      </c>
      <c r="H745" s="493">
        <f>H734*地域経済性分析・初期条件!$N$71</f>
        <v>0</v>
      </c>
      <c r="I745" s="493">
        <f>I734*地域経済性分析・初期条件!$N$71</f>
        <v>0</v>
      </c>
      <c r="J745" s="493">
        <f>J734*地域経済性分析・初期条件!$N$71</f>
        <v>0</v>
      </c>
      <c r="K745" s="493">
        <f>K734*地域経済性分析・初期条件!$N$71</f>
        <v>0</v>
      </c>
      <c r="L745" s="493">
        <f>L734*地域経済性分析・初期条件!$N$71</f>
        <v>0</v>
      </c>
      <c r="M745" s="493">
        <f>M734*地域経済性分析・初期条件!$N$71</f>
        <v>0</v>
      </c>
      <c r="N745" s="493">
        <f>N734*地域経済性分析・初期条件!$N$71</f>
        <v>0</v>
      </c>
      <c r="O745" s="493">
        <f>O734*地域経済性分析・初期条件!$N$71</f>
        <v>0</v>
      </c>
      <c r="P745" s="493">
        <f>P734*地域経済性分析・初期条件!$N$71</f>
        <v>0</v>
      </c>
      <c r="Q745" s="493">
        <f>Q734*地域経済性分析・初期条件!$N$71</f>
        <v>0</v>
      </c>
      <c r="R745" s="493">
        <f>R734*地域経済性分析・初期条件!$N$71</f>
        <v>0</v>
      </c>
      <c r="S745" s="493">
        <f>S734*地域経済性分析・初期条件!$N$71</f>
        <v>0</v>
      </c>
      <c r="T745" s="493">
        <f>T734*地域経済性分析・初期条件!$N$71</f>
        <v>0</v>
      </c>
      <c r="U745" s="493">
        <f>U734*地域経済性分析・初期条件!$N$71</f>
        <v>0</v>
      </c>
      <c r="V745" s="493">
        <f>V734*地域経済性分析・初期条件!$N$71</f>
        <v>0</v>
      </c>
      <c r="W745" s="493">
        <f>W734*地域経済性分析・初期条件!$N$71</f>
        <v>0</v>
      </c>
      <c r="X745" s="493">
        <f>X734*地域経済性分析・初期条件!$N$71</f>
        <v>0</v>
      </c>
      <c r="Y745" s="493">
        <f>Y734*地域経済性分析・初期条件!$N$71</f>
        <v>0</v>
      </c>
      <c r="Z745" s="493">
        <f>Z734*地域経済性分析・初期条件!$N$71</f>
        <v>0</v>
      </c>
      <c r="AA745" s="493">
        <f>AA734*地域経済性分析・初期条件!$N$71</f>
        <v>0</v>
      </c>
      <c r="AB745" s="493">
        <f>AB734*地域経済性分析・初期条件!$N$71</f>
        <v>0</v>
      </c>
      <c r="AC745" s="493">
        <f>AC734*地域経済性分析・初期条件!$N$71</f>
        <v>0</v>
      </c>
      <c r="AD745" s="493">
        <f>AD734*地域経済性分析・初期条件!$N$71</f>
        <v>0</v>
      </c>
      <c r="AE745" s="493">
        <f>AE734*地域経済性分析・初期条件!$N$71</f>
        <v>0</v>
      </c>
      <c r="AF745" s="493">
        <f>AF734*地域経済性分析・初期条件!$N$71</f>
        <v>0</v>
      </c>
      <c r="AG745" s="493">
        <f>AG734*地域経済性分析・初期条件!$N$71</f>
        <v>0</v>
      </c>
      <c r="AH745" s="493">
        <f>AH734*地域経済性分析・初期条件!$N$71</f>
        <v>0</v>
      </c>
      <c r="AI745" s="535">
        <f>SUM(D745:N745)</f>
        <v>0</v>
      </c>
      <c r="AJ745" s="535">
        <f t="shared" si="947"/>
        <v>0</v>
      </c>
      <c r="AK745" s="497">
        <f t="shared" si="948"/>
        <v>0</v>
      </c>
    </row>
    <row r="746" spans="1:37" ht="12" thickBot="1" x14ac:dyDescent="0.3">
      <c r="A746" s="684" t="str">
        <f>A733&amp;B746</f>
        <v>0市町村税収（二次以降）</v>
      </c>
      <c r="B746" s="685" t="s">
        <v>564</v>
      </c>
      <c r="C746" s="686" t="s">
        <v>33</v>
      </c>
      <c r="D746" s="687">
        <f>D734*地域経済性分析・初期条件!$O$71</f>
        <v>0</v>
      </c>
      <c r="E746" s="687">
        <f>E734*地域経済性分析・初期条件!$O$71</f>
        <v>0</v>
      </c>
      <c r="F746" s="687">
        <f>F734*地域経済性分析・初期条件!$O$71</f>
        <v>0</v>
      </c>
      <c r="G746" s="687">
        <f>G734*地域経済性分析・初期条件!$O$71</f>
        <v>0</v>
      </c>
      <c r="H746" s="687">
        <f>H734*地域経済性分析・初期条件!$O$71</f>
        <v>0</v>
      </c>
      <c r="I746" s="687">
        <f>I734*地域経済性分析・初期条件!$O$71</f>
        <v>0</v>
      </c>
      <c r="J746" s="687">
        <f>J734*地域経済性分析・初期条件!$O$71</f>
        <v>0</v>
      </c>
      <c r="K746" s="687">
        <f>K734*地域経済性分析・初期条件!$O$71</f>
        <v>0</v>
      </c>
      <c r="L746" s="687">
        <f>L734*地域経済性分析・初期条件!$O$71</f>
        <v>0</v>
      </c>
      <c r="M746" s="687">
        <f>M734*地域経済性分析・初期条件!$O$71</f>
        <v>0</v>
      </c>
      <c r="N746" s="687">
        <f>N734*地域経済性分析・初期条件!$O$71</f>
        <v>0</v>
      </c>
      <c r="O746" s="687">
        <f>O734*地域経済性分析・初期条件!$O$71</f>
        <v>0</v>
      </c>
      <c r="P746" s="687">
        <f>P734*地域経済性分析・初期条件!$O$71</f>
        <v>0</v>
      </c>
      <c r="Q746" s="687">
        <f>Q734*地域経済性分析・初期条件!$O$71</f>
        <v>0</v>
      </c>
      <c r="R746" s="687">
        <f>R734*地域経済性分析・初期条件!$O$71</f>
        <v>0</v>
      </c>
      <c r="S746" s="687">
        <f>S734*地域経済性分析・初期条件!$O$71</f>
        <v>0</v>
      </c>
      <c r="T746" s="687">
        <f>T734*地域経済性分析・初期条件!$O$71</f>
        <v>0</v>
      </c>
      <c r="U746" s="687">
        <f>U734*地域経済性分析・初期条件!$O$71</f>
        <v>0</v>
      </c>
      <c r="V746" s="687">
        <f>V734*地域経済性分析・初期条件!$O$71</f>
        <v>0</v>
      </c>
      <c r="W746" s="687">
        <f>W734*地域経済性分析・初期条件!$O$71</f>
        <v>0</v>
      </c>
      <c r="X746" s="687">
        <f>X734*地域経済性分析・初期条件!$O$71</f>
        <v>0</v>
      </c>
      <c r="Y746" s="687">
        <f>Y734*地域経済性分析・初期条件!$O$71</f>
        <v>0</v>
      </c>
      <c r="Z746" s="687">
        <f>Z734*地域経済性分析・初期条件!$O$71</f>
        <v>0</v>
      </c>
      <c r="AA746" s="687">
        <f>AA734*地域経済性分析・初期条件!$O$71</f>
        <v>0</v>
      </c>
      <c r="AB746" s="687">
        <f>AB734*地域経済性分析・初期条件!$O$71</f>
        <v>0</v>
      </c>
      <c r="AC746" s="687">
        <f>AC734*地域経済性分析・初期条件!$O$71</f>
        <v>0</v>
      </c>
      <c r="AD746" s="687">
        <f>AD734*地域経済性分析・初期条件!$O$71</f>
        <v>0</v>
      </c>
      <c r="AE746" s="687">
        <f>AE734*地域経済性分析・初期条件!$O$71</f>
        <v>0</v>
      </c>
      <c r="AF746" s="687">
        <f>AF734*地域経済性分析・初期条件!$O$71</f>
        <v>0</v>
      </c>
      <c r="AG746" s="687">
        <f>AG734*地域経済性分析・初期条件!$O$71</f>
        <v>0</v>
      </c>
      <c r="AH746" s="687">
        <f>AH734*地域経済性分析・初期条件!$O$71</f>
        <v>0</v>
      </c>
      <c r="AI746" s="688">
        <f>SUM(D746:N746)</f>
        <v>0</v>
      </c>
      <c r="AJ746" s="688">
        <f t="shared" si="947"/>
        <v>0</v>
      </c>
      <c r="AK746" s="689">
        <f t="shared" si="948"/>
        <v>0</v>
      </c>
    </row>
    <row r="747" spans="1:37" ht="12" thickTop="1" x14ac:dyDescent="0.25">
      <c r="A747" s="1347" t="s">
        <v>1157</v>
      </c>
      <c r="B747" s="425"/>
      <c r="C747" s="449" t="s">
        <v>1158</v>
      </c>
      <c r="D747" s="493">
        <f>SUM(D707:D708,D711:D718,D721:D722,D725:D732,D735:D736,D739:D746)</f>
        <v>0</v>
      </c>
      <c r="E747" s="493">
        <f t="shared" ref="E747" si="949">SUM(E707:E708,E711:E718,E721:E722,E725:E732,E735:E736,E739:E746)</f>
        <v>0</v>
      </c>
      <c r="F747" s="493">
        <f t="shared" ref="F747" si="950">SUM(F707:F708,F711:F718,F721:F722,F725:F732,F735:F736,F739:F746)</f>
        <v>0</v>
      </c>
      <c r="G747" s="493">
        <f t="shared" ref="G747" si="951">SUM(G707:G708,G711:G718,G721:G722,G725:G732,G735:G736,G739:G746)</f>
        <v>0</v>
      </c>
      <c r="H747" s="493">
        <f t="shared" ref="H747" si="952">SUM(H707:H708,H711:H718,H721:H722,H725:H732,H735:H736,H739:H746)</f>
        <v>0</v>
      </c>
      <c r="I747" s="493">
        <f t="shared" ref="I747" si="953">SUM(I707:I708,I711:I718,I721:I722,I725:I732,I735:I736,I739:I746)</f>
        <v>0</v>
      </c>
      <c r="J747" s="493">
        <f t="shared" ref="J747" si="954">SUM(J707:J708,J711:J718,J721:J722,J725:J732,J735:J736,J739:J746)</f>
        <v>0</v>
      </c>
      <c r="K747" s="493">
        <f t="shared" ref="K747" si="955">SUM(K707:K708,K711:K718,K721:K722,K725:K732,K735:K736,K739:K746)</f>
        <v>0</v>
      </c>
      <c r="L747" s="493">
        <f t="shared" ref="L747" si="956">SUM(L707:L708,L711:L718,L721:L722,L725:L732,L735:L736,L739:L746)</f>
        <v>0</v>
      </c>
      <c r="M747" s="493">
        <f t="shared" ref="M747" si="957">SUM(M707:M708,M711:M718,M721:M722,M725:M732,M735:M736,M739:M746)</f>
        <v>0</v>
      </c>
      <c r="N747" s="493">
        <f t="shared" ref="N747" si="958">SUM(N707:N708,N711:N718,N721:N722,N725:N732,N735:N736,N739:N746)</f>
        <v>0</v>
      </c>
      <c r="O747" s="493">
        <f t="shared" ref="O747" si="959">SUM(O707:O708,O711:O718,O721:O722,O725:O732,O735:O736,O739:O746)</f>
        <v>0</v>
      </c>
      <c r="P747" s="493">
        <f t="shared" ref="P747" si="960">SUM(P707:P708,P711:P718,P721:P722,P725:P732,P735:P736,P739:P746)</f>
        <v>0</v>
      </c>
      <c r="Q747" s="493">
        <f t="shared" ref="Q747" si="961">SUM(Q707:Q708,Q711:Q718,Q721:Q722,Q725:Q732,Q735:Q736,Q739:Q746)</f>
        <v>0</v>
      </c>
      <c r="R747" s="493">
        <f t="shared" ref="R747" si="962">SUM(R707:R708,R711:R718,R721:R722,R725:R732,R735:R736,R739:R746)</f>
        <v>0</v>
      </c>
      <c r="S747" s="493">
        <f t="shared" ref="S747" si="963">SUM(S707:S708,S711:S718,S721:S722,S725:S732,S735:S736,S739:S746)</f>
        <v>0</v>
      </c>
      <c r="T747" s="493">
        <f t="shared" ref="T747" si="964">SUM(T707:T708,T711:T718,T721:T722,T725:T732,T735:T736,T739:T746)</f>
        <v>0</v>
      </c>
      <c r="U747" s="493">
        <f t="shared" ref="U747" si="965">SUM(U707:U708,U711:U718,U721:U722,U725:U732,U735:U736,U739:U746)</f>
        <v>0</v>
      </c>
      <c r="V747" s="493">
        <f t="shared" ref="V747" si="966">SUM(V707:V708,V711:V718,V721:V722,V725:V732,V735:V736,V739:V746)</f>
        <v>0</v>
      </c>
      <c r="W747" s="493">
        <f t="shared" ref="W747" si="967">SUM(W707:W708,W711:W718,W721:W722,W725:W732,W735:W736,W739:W746)</f>
        <v>0</v>
      </c>
      <c r="X747" s="493">
        <f t="shared" ref="X747" si="968">SUM(X707:X708,X711:X718,X721:X722,X725:X732,X735:X736,X739:X746)</f>
        <v>0</v>
      </c>
      <c r="Y747" s="493">
        <f t="shared" ref="Y747" si="969">SUM(Y707:Y708,Y711:Y718,Y721:Y722,Y725:Y732,Y735:Y736,Y739:Y746)</f>
        <v>0</v>
      </c>
      <c r="Z747" s="493">
        <f t="shared" ref="Z747" si="970">SUM(Z707:Z708,Z711:Z718,Z721:Z722,Z725:Z732,Z735:Z736,Z739:Z746)</f>
        <v>0</v>
      </c>
      <c r="AA747" s="493">
        <f t="shared" ref="AA747" si="971">SUM(AA707:AA708,AA711:AA718,AA721:AA722,AA725:AA732,AA735:AA736,AA739:AA746)</f>
        <v>0</v>
      </c>
      <c r="AB747" s="493">
        <f t="shared" ref="AB747" si="972">SUM(AB707:AB708,AB711:AB718,AB721:AB722,AB725:AB732,AB735:AB736,AB739:AB746)</f>
        <v>0</v>
      </c>
      <c r="AC747" s="493">
        <f t="shared" ref="AC747" si="973">SUM(AC707:AC708,AC711:AC718,AC721:AC722,AC725:AC732,AC735:AC736,AC739:AC746)</f>
        <v>0</v>
      </c>
      <c r="AD747" s="493">
        <f t="shared" ref="AD747" si="974">SUM(AD707:AD708,AD711:AD718,AD721:AD722,AD725:AD732,AD735:AD736,AD739:AD746)</f>
        <v>0</v>
      </c>
      <c r="AE747" s="493">
        <f t="shared" ref="AE747" si="975">SUM(AE707:AE708,AE711:AE718,AE721:AE722,AE725:AE732,AE735:AE736,AE739:AE746)</f>
        <v>0</v>
      </c>
      <c r="AF747" s="493">
        <f t="shared" ref="AF747" si="976">SUM(AF707:AF708,AF711:AF718,AF721:AF722,AF725:AF732,AF735:AF736,AF739:AF746)</f>
        <v>0</v>
      </c>
      <c r="AG747" s="493">
        <f t="shared" ref="AG747" si="977">SUM(AG707:AG708,AG711:AG718,AG721:AG722,AG725:AG732,AG735:AG736,AG739:AG746)</f>
        <v>0</v>
      </c>
      <c r="AH747" s="493">
        <f t="shared" ref="AH747" si="978">SUM(AH707:AH708,AH711:AH718,AH721:AH722,AH725:AH732,AH735:AH736,AH739:AH746)</f>
        <v>0</v>
      </c>
      <c r="AI747" s="535">
        <f t="shared" ref="AI747" si="979">SUM(AI707:AI708,AI711:AI718,AI721:AI722,AI725:AI732,AI735:AI736,AI739:AI746)</f>
        <v>0</v>
      </c>
      <c r="AJ747" s="535">
        <f t="shared" ref="AJ747" si="980">SUM(AJ707:AJ708,AJ711:AJ718,AJ721:AJ722,AJ725:AJ732,AJ735:AJ736,AJ739:AJ746)</f>
        <v>0</v>
      </c>
      <c r="AK747" s="497">
        <f t="shared" ref="AK747" si="981">SUM(AK707:AK708,AK711:AK718,AK721:AK722,AK725:AK732,AK735:AK736,AK739:AK746)</f>
        <v>0</v>
      </c>
    </row>
    <row r="748" spans="1:37" ht="11.5" x14ac:dyDescent="0.25">
      <c r="A748" s="1348" t="s">
        <v>1159</v>
      </c>
      <c r="B748" s="1349"/>
      <c r="C748" s="450" t="s">
        <v>33</v>
      </c>
      <c r="D748" s="1350">
        <f>D704*1.1-D747</f>
        <v>0</v>
      </c>
      <c r="E748" s="1350">
        <f t="shared" ref="E748" si="982">E704*1.1-E747</f>
        <v>0</v>
      </c>
      <c r="F748" s="1350">
        <f t="shared" ref="F748" si="983">F704*1.1-F747</f>
        <v>0</v>
      </c>
      <c r="G748" s="1350">
        <f t="shared" ref="G748" si="984">G704*1.1-G747</f>
        <v>0</v>
      </c>
      <c r="H748" s="1350">
        <f t="shared" ref="H748" si="985">H704*1.1-H747</f>
        <v>0</v>
      </c>
      <c r="I748" s="1350">
        <f t="shared" ref="I748" si="986">I704*1.1-I747</f>
        <v>0</v>
      </c>
      <c r="J748" s="1350">
        <f t="shared" ref="J748" si="987">J704*1.1-J747</f>
        <v>0</v>
      </c>
      <c r="K748" s="1350">
        <f t="shared" ref="K748" si="988">K704*1.1-K747</f>
        <v>0</v>
      </c>
      <c r="L748" s="1350">
        <f t="shared" ref="L748" si="989">L704*1.1-L747</f>
        <v>0</v>
      </c>
      <c r="M748" s="1350">
        <f t="shared" ref="M748" si="990">M704*1.1-M747</f>
        <v>0</v>
      </c>
      <c r="N748" s="1350">
        <f t="shared" ref="N748" si="991">N704*1.1-N747</f>
        <v>0</v>
      </c>
      <c r="O748" s="1350">
        <f t="shared" ref="O748" si="992">O704*1.1-O747</f>
        <v>0</v>
      </c>
      <c r="P748" s="1350">
        <f t="shared" ref="P748" si="993">P704*1.1-P747</f>
        <v>0</v>
      </c>
      <c r="Q748" s="1350">
        <f t="shared" ref="Q748" si="994">Q704*1.1-Q747</f>
        <v>0</v>
      </c>
      <c r="R748" s="1350">
        <f t="shared" ref="R748" si="995">R704*1.1-R747</f>
        <v>0</v>
      </c>
      <c r="S748" s="1350">
        <f t="shared" ref="S748" si="996">S704*1.1-S747</f>
        <v>0</v>
      </c>
      <c r="T748" s="1350">
        <f t="shared" ref="T748" si="997">T704*1.1-T747</f>
        <v>0</v>
      </c>
      <c r="U748" s="1350">
        <f t="shared" ref="U748" si="998">U704*1.1-U747</f>
        <v>0</v>
      </c>
      <c r="V748" s="1350">
        <f t="shared" ref="V748" si="999">V704*1.1-V747</f>
        <v>0</v>
      </c>
      <c r="W748" s="1350">
        <f t="shared" ref="W748" si="1000">W704*1.1-W747</f>
        <v>0</v>
      </c>
      <c r="X748" s="1350">
        <f t="shared" ref="X748" si="1001">X704*1.1-X747</f>
        <v>0</v>
      </c>
      <c r="Y748" s="1350">
        <f t="shared" ref="Y748" si="1002">Y704*1.1-Y747</f>
        <v>0</v>
      </c>
      <c r="Z748" s="1350">
        <f t="shared" ref="Z748" si="1003">Z704*1.1-Z747</f>
        <v>0</v>
      </c>
      <c r="AA748" s="1350">
        <f t="shared" ref="AA748" si="1004">AA704*1.1-AA747</f>
        <v>0</v>
      </c>
      <c r="AB748" s="1350">
        <f t="shared" ref="AB748" si="1005">AB704*1.1-AB747</f>
        <v>0</v>
      </c>
      <c r="AC748" s="1350">
        <f t="shared" ref="AC748" si="1006">AC704*1.1-AC747</f>
        <v>0</v>
      </c>
      <c r="AD748" s="1350">
        <f t="shared" ref="AD748" si="1007">AD704*1.1-AD747</f>
        <v>0</v>
      </c>
      <c r="AE748" s="1350">
        <f t="shared" ref="AE748" si="1008">AE704*1.1-AE747</f>
        <v>0</v>
      </c>
      <c r="AF748" s="1350">
        <f t="shared" ref="AF748" si="1009">AF704*1.1-AF747</f>
        <v>0</v>
      </c>
      <c r="AG748" s="1350">
        <f t="shared" ref="AG748" si="1010">AG704*1.1-AG747</f>
        <v>0</v>
      </c>
      <c r="AH748" s="1350">
        <f t="shared" ref="AH748" si="1011">AH704*1.1-AH747</f>
        <v>0</v>
      </c>
      <c r="AI748" s="537">
        <f t="shared" ref="AI748" si="1012">AI704*1.1-AI747</f>
        <v>0</v>
      </c>
      <c r="AJ748" s="537">
        <f t="shared" ref="AJ748" si="1013">AJ704*1.1-AJ747</f>
        <v>0</v>
      </c>
      <c r="AK748" s="538">
        <f t="shared" ref="AK748" si="1014">AK704*1.1-AK747</f>
        <v>0</v>
      </c>
    </row>
    <row r="749" spans="1:37" ht="11.5" x14ac:dyDescent="0.25">
      <c r="A749" s="425" t="str">
        <f>B46</f>
        <v>＜その他・費目を入力＞</v>
      </c>
      <c r="B749" s="391"/>
      <c r="C749" s="448" t="s">
        <v>33</v>
      </c>
      <c r="D749" s="493"/>
      <c r="E749" s="493">
        <f t="shared" ref="E749:AH749" si="1015">E46</f>
        <v>7300000</v>
      </c>
      <c r="F749" s="493">
        <f t="shared" si="1015"/>
        <v>7300000</v>
      </c>
      <c r="G749" s="493">
        <f t="shared" si="1015"/>
        <v>7300000</v>
      </c>
      <c r="H749" s="493">
        <f t="shared" si="1015"/>
        <v>7300000</v>
      </c>
      <c r="I749" s="493">
        <f t="shared" si="1015"/>
        <v>7300000</v>
      </c>
      <c r="J749" s="493">
        <f t="shared" si="1015"/>
        <v>7300000</v>
      </c>
      <c r="K749" s="493">
        <f t="shared" si="1015"/>
        <v>7300000</v>
      </c>
      <c r="L749" s="493">
        <f t="shared" si="1015"/>
        <v>7300000</v>
      </c>
      <c r="M749" s="493">
        <f t="shared" si="1015"/>
        <v>7300000</v>
      </c>
      <c r="N749" s="493">
        <f t="shared" si="1015"/>
        <v>7300000</v>
      </c>
      <c r="O749" s="493">
        <f t="shared" si="1015"/>
        <v>7300000</v>
      </c>
      <c r="P749" s="493">
        <f t="shared" si="1015"/>
        <v>7300000</v>
      </c>
      <c r="Q749" s="493">
        <f t="shared" si="1015"/>
        <v>7300000</v>
      </c>
      <c r="R749" s="493">
        <f t="shared" si="1015"/>
        <v>7300000</v>
      </c>
      <c r="S749" s="493">
        <f t="shared" si="1015"/>
        <v>7300000</v>
      </c>
      <c r="T749" s="493">
        <f t="shared" si="1015"/>
        <v>7300000</v>
      </c>
      <c r="U749" s="493">
        <f t="shared" si="1015"/>
        <v>7300000</v>
      </c>
      <c r="V749" s="493">
        <f t="shared" si="1015"/>
        <v>7300000</v>
      </c>
      <c r="W749" s="493">
        <f t="shared" si="1015"/>
        <v>7300000</v>
      </c>
      <c r="X749" s="493">
        <f t="shared" si="1015"/>
        <v>7300000</v>
      </c>
      <c r="Y749" s="493">
        <f t="shared" si="1015"/>
        <v>7300000</v>
      </c>
      <c r="Z749" s="493">
        <f t="shared" si="1015"/>
        <v>7300000</v>
      </c>
      <c r="AA749" s="493">
        <f t="shared" si="1015"/>
        <v>7300000</v>
      </c>
      <c r="AB749" s="493">
        <f t="shared" si="1015"/>
        <v>7300000</v>
      </c>
      <c r="AC749" s="493">
        <f t="shared" si="1015"/>
        <v>7300000</v>
      </c>
      <c r="AD749" s="493">
        <f t="shared" si="1015"/>
        <v>7300000</v>
      </c>
      <c r="AE749" s="493">
        <f t="shared" si="1015"/>
        <v>7300000</v>
      </c>
      <c r="AF749" s="493">
        <f t="shared" si="1015"/>
        <v>7300000</v>
      </c>
      <c r="AG749" s="493">
        <f t="shared" si="1015"/>
        <v>7300000</v>
      </c>
      <c r="AH749" s="493">
        <f t="shared" si="1015"/>
        <v>7300000</v>
      </c>
      <c r="AI749" s="535">
        <f>SUM(D749:N749)</f>
        <v>73000000</v>
      </c>
      <c r="AJ749" s="535">
        <f>SUM(D749:X749)</f>
        <v>146000000</v>
      </c>
      <c r="AK749" s="497">
        <f>SUM(D749:AH749)</f>
        <v>219000000</v>
      </c>
    </row>
    <row r="750" spans="1:37" ht="11.5" x14ac:dyDescent="0.25">
      <c r="A750" s="488" t="str">
        <f>地域経済性分析・初期条件!$G$73</f>
        <v>その他のサービス業</v>
      </c>
      <c r="C750" s="449"/>
      <c r="D750" s="493"/>
      <c r="E750" s="463"/>
      <c r="F750" s="464"/>
      <c r="G750" s="463"/>
      <c r="H750" s="463"/>
      <c r="I750" s="463"/>
      <c r="J750" s="463"/>
      <c r="K750" s="463"/>
      <c r="L750" s="463"/>
      <c r="M750" s="463"/>
      <c r="N750" s="463"/>
      <c r="O750" s="463"/>
      <c r="P750" s="463"/>
      <c r="Q750" s="463"/>
      <c r="R750" s="463"/>
      <c r="S750" s="463"/>
      <c r="T750" s="463"/>
      <c r="U750" s="463"/>
      <c r="V750" s="463"/>
      <c r="W750" s="463"/>
      <c r="X750" s="463"/>
      <c r="Y750" s="463"/>
      <c r="Z750" s="463"/>
      <c r="AA750" s="463"/>
      <c r="AB750" s="463"/>
      <c r="AC750" s="463"/>
      <c r="AD750" s="463"/>
      <c r="AE750" s="463"/>
      <c r="AF750" s="463"/>
      <c r="AG750" s="463"/>
      <c r="AH750" s="463"/>
      <c r="AI750" s="535"/>
      <c r="AJ750" s="535"/>
      <c r="AK750" s="497"/>
    </row>
    <row r="751" spans="1:37" ht="11.5" x14ac:dyDescent="0.25">
      <c r="A751" s="533" t="str">
        <f>A750&amp;B751</f>
        <v>その他のサービス業売上（税別）</v>
      </c>
      <c r="B751" s="425" t="s">
        <v>1166</v>
      </c>
      <c r="C751" s="448" t="s">
        <v>33</v>
      </c>
      <c r="D751" s="493">
        <f>D749*地域経済性分析・初期条件!$F$73</f>
        <v>0</v>
      </c>
      <c r="E751" s="493">
        <f>E749*地域経済性分析・初期条件!$F$73</f>
        <v>3650000</v>
      </c>
      <c r="F751" s="493">
        <f>F749*地域経済性分析・初期条件!$F$73</f>
        <v>3650000</v>
      </c>
      <c r="G751" s="493">
        <f>G749*地域経済性分析・初期条件!$F$73</f>
        <v>3650000</v>
      </c>
      <c r="H751" s="493">
        <f>H749*地域経済性分析・初期条件!$F$73</f>
        <v>3650000</v>
      </c>
      <c r="I751" s="493">
        <f>I749*地域経済性分析・初期条件!$F$73</f>
        <v>3650000</v>
      </c>
      <c r="J751" s="493">
        <f>J749*地域経済性分析・初期条件!$F$73</f>
        <v>3650000</v>
      </c>
      <c r="K751" s="493">
        <f>K749*地域経済性分析・初期条件!$F$73</f>
        <v>3650000</v>
      </c>
      <c r="L751" s="493">
        <f>L749*地域経済性分析・初期条件!$F$73</f>
        <v>3650000</v>
      </c>
      <c r="M751" s="493">
        <f>M749*地域経済性分析・初期条件!$F$73</f>
        <v>3650000</v>
      </c>
      <c r="N751" s="493">
        <f>N749*地域経済性分析・初期条件!$F$73</f>
        <v>3650000</v>
      </c>
      <c r="O751" s="493">
        <f>O749*地域経済性分析・初期条件!$F$73</f>
        <v>3650000</v>
      </c>
      <c r="P751" s="493">
        <f>P749*地域経済性分析・初期条件!$F$73</f>
        <v>3650000</v>
      </c>
      <c r="Q751" s="493">
        <f>Q749*地域経済性分析・初期条件!$F$73</f>
        <v>3650000</v>
      </c>
      <c r="R751" s="493">
        <f>R749*地域経済性分析・初期条件!$F$73</f>
        <v>3650000</v>
      </c>
      <c r="S751" s="493">
        <f>S749*地域経済性分析・初期条件!$F$73</f>
        <v>3650000</v>
      </c>
      <c r="T751" s="493">
        <f>T749*地域経済性分析・初期条件!$F$73</f>
        <v>3650000</v>
      </c>
      <c r="U751" s="493">
        <f>U749*地域経済性分析・初期条件!$F$73</f>
        <v>3650000</v>
      </c>
      <c r="V751" s="493">
        <f>V749*地域経済性分析・初期条件!$F$73</f>
        <v>3650000</v>
      </c>
      <c r="W751" s="493">
        <f>W749*地域経済性分析・初期条件!$F$73</f>
        <v>3650000</v>
      </c>
      <c r="X751" s="493">
        <f>X749*地域経済性分析・初期条件!$F$73</f>
        <v>3650000</v>
      </c>
      <c r="Y751" s="493">
        <f>Y749*地域経済性分析・初期条件!$F$73</f>
        <v>3650000</v>
      </c>
      <c r="Z751" s="493">
        <f>Z749*地域経済性分析・初期条件!$F$73</f>
        <v>3650000</v>
      </c>
      <c r="AA751" s="493">
        <f>AA749*地域経済性分析・初期条件!$F$73</f>
        <v>3650000</v>
      </c>
      <c r="AB751" s="493">
        <f>AB749*地域経済性分析・初期条件!$F$73</f>
        <v>3650000</v>
      </c>
      <c r="AC751" s="493">
        <f>AC749*地域経済性分析・初期条件!$F$73</f>
        <v>3650000</v>
      </c>
      <c r="AD751" s="493">
        <f>AD749*地域経済性分析・初期条件!$F$73</f>
        <v>3650000</v>
      </c>
      <c r="AE751" s="493">
        <f>AE749*地域経済性分析・初期条件!$F$73</f>
        <v>3650000</v>
      </c>
      <c r="AF751" s="493">
        <f>AF749*地域経済性分析・初期条件!$F$73</f>
        <v>3650000</v>
      </c>
      <c r="AG751" s="493">
        <f>AG749*地域経済性分析・初期条件!$F$73</f>
        <v>3650000</v>
      </c>
      <c r="AH751" s="493">
        <f>AH749*地域経済性分析・初期条件!$F$73</f>
        <v>3650000</v>
      </c>
      <c r="AI751" s="535">
        <f t="shared" ref="AI751:AI759" si="1016">SUM(D751:N751)</f>
        <v>36500000</v>
      </c>
      <c r="AJ751" s="535">
        <f t="shared" ref="AJ751:AJ759" si="1017">SUM(D751:X751)</f>
        <v>73000000</v>
      </c>
      <c r="AK751" s="497">
        <f t="shared" ref="AK751:AK759" si="1018">SUM(D751:AH751)</f>
        <v>109500000</v>
      </c>
    </row>
    <row r="752" spans="1:37" ht="11.5" x14ac:dyDescent="0.25">
      <c r="A752" s="533" t="str">
        <f>A750&amp;B752</f>
        <v>その他のサービス業消費税（都道府県）</v>
      </c>
      <c r="B752" s="425" t="s">
        <v>270</v>
      </c>
      <c r="C752" s="448" t="s">
        <v>33</v>
      </c>
      <c r="D752" s="493">
        <f>D751*波及効果シート!$D$72</f>
        <v>0</v>
      </c>
      <c r="E752" s="493">
        <f>E751*波及効果シート!$D$72</f>
        <v>40150</v>
      </c>
      <c r="F752" s="493">
        <f>F751*波及効果シート!$D$72</f>
        <v>40150</v>
      </c>
      <c r="G752" s="493">
        <f>G751*波及効果シート!$D$72</f>
        <v>40150</v>
      </c>
      <c r="H752" s="493">
        <f>H751*波及効果シート!$D$72</f>
        <v>40150</v>
      </c>
      <c r="I752" s="493">
        <f>I751*波及効果シート!$D$72</f>
        <v>40150</v>
      </c>
      <c r="J752" s="493">
        <f>J751*波及効果シート!$D$72</f>
        <v>40150</v>
      </c>
      <c r="K752" s="493">
        <f>K751*波及効果シート!$D$72</f>
        <v>40150</v>
      </c>
      <c r="L752" s="493">
        <f>L751*波及効果シート!$D$72</f>
        <v>40150</v>
      </c>
      <c r="M752" s="493">
        <f>M751*波及効果シート!$D$72</f>
        <v>40150</v>
      </c>
      <c r="N752" s="493">
        <f>N751*波及効果シート!$D$72</f>
        <v>40150</v>
      </c>
      <c r="O752" s="493">
        <f>O751*波及効果シート!$D$72</f>
        <v>40150</v>
      </c>
      <c r="P752" s="493">
        <f>P751*波及効果シート!$D$72</f>
        <v>40150</v>
      </c>
      <c r="Q752" s="493">
        <f>Q751*波及効果シート!$D$72</f>
        <v>40150</v>
      </c>
      <c r="R752" s="493">
        <f>R751*波及効果シート!$D$72</f>
        <v>40150</v>
      </c>
      <c r="S752" s="493">
        <f>S751*波及効果シート!$D$72</f>
        <v>40150</v>
      </c>
      <c r="T752" s="493">
        <f>T751*波及効果シート!$D$72</f>
        <v>40150</v>
      </c>
      <c r="U752" s="493">
        <f>U751*波及効果シート!$D$72</f>
        <v>40150</v>
      </c>
      <c r="V752" s="493">
        <f>V751*波及効果シート!$D$72</f>
        <v>40150</v>
      </c>
      <c r="W752" s="493">
        <f>W751*波及効果シート!$D$72</f>
        <v>40150</v>
      </c>
      <c r="X752" s="493">
        <f>X751*波及効果シート!$D$72</f>
        <v>40150</v>
      </c>
      <c r="Y752" s="493">
        <f>Y751*波及効果シート!$D$72</f>
        <v>40150</v>
      </c>
      <c r="Z752" s="493">
        <f>Z751*波及効果シート!$D$72</f>
        <v>40150</v>
      </c>
      <c r="AA752" s="493">
        <f>AA751*波及効果シート!$D$72</f>
        <v>40150</v>
      </c>
      <c r="AB752" s="493">
        <f>AB751*波及効果シート!$D$72</f>
        <v>40150</v>
      </c>
      <c r="AC752" s="493">
        <f>AC751*波及効果シート!$D$72</f>
        <v>40150</v>
      </c>
      <c r="AD752" s="493">
        <f>AD751*波及効果シート!$D$72</f>
        <v>40150</v>
      </c>
      <c r="AE752" s="493">
        <f>AE751*波及効果シート!$D$72</f>
        <v>40150</v>
      </c>
      <c r="AF752" s="493">
        <f>AF751*波及効果シート!$D$72</f>
        <v>40150</v>
      </c>
      <c r="AG752" s="493">
        <f>AG751*波及効果シート!$D$72</f>
        <v>40150</v>
      </c>
      <c r="AH752" s="493">
        <f>AH751*波及効果シート!$D$72</f>
        <v>40150</v>
      </c>
      <c r="AI752" s="535">
        <f t="shared" si="1016"/>
        <v>401500</v>
      </c>
      <c r="AJ752" s="535">
        <f t="shared" si="1017"/>
        <v>803000</v>
      </c>
      <c r="AK752" s="497">
        <f t="shared" si="1018"/>
        <v>1204500</v>
      </c>
    </row>
    <row r="753" spans="1:37" ht="11.5" x14ac:dyDescent="0.25">
      <c r="A753" s="533" t="str">
        <f>A750&amp;B753</f>
        <v>その他のサービス業消費税（市町村）</v>
      </c>
      <c r="B753" s="425" t="s">
        <v>1156</v>
      </c>
      <c r="C753" s="449" t="s">
        <v>33</v>
      </c>
      <c r="D753" s="493">
        <f>D751*波及効果シート!$D$74</f>
        <v>0</v>
      </c>
      <c r="E753" s="493">
        <f>E751*波及効果シート!$D$74</f>
        <v>40150</v>
      </c>
      <c r="F753" s="493">
        <f>F751*波及効果シート!$D$74</f>
        <v>40150</v>
      </c>
      <c r="G753" s="493">
        <f>G751*波及効果シート!$D$74</f>
        <v>40150</v>
      </c>
      <c r="H753" s="493">
        <f>H751*波及効果シート!$D$74</f>
        <v>40150</v>
      </c>
      <c r="I753" s="493">
        <f>I751*波及効果シート!$D$74</f>
        <v>40150</v>
      </c>
      <c r="J753" s="493">
        <f>J751*波及効果シート!$D$74</f>
        <v>40150</v>
      </c>
      <c r="K753" s="493">
        <f>K751*波及効果シート!$D$74</f>
        <v>40150</v>
      </c>
      <c r="L753" s="493">
        <f>L751*波及効果シート!$D$74</f>
        <v>40150</v>
      </c>
      <c r="M753" s="493">
        <f>M751*波及効果シート!$D$74</f>
        <v>40150</v>
      </c>
      <c r="N753" s="493">
        <f>N751*波及効果シート!$D$74</f>
        <v>40150</v>
      </c>
      <c r="O753" s="493">
        <f>O751*波及効果シート!$D$74</f>
        <v>40150</v>
      </c>
      <c r="P753" s="493">
        <f>P751*波及効果シート!$D$74</f>
        <v>40150</v>
      </c>
      <c r="Q753" s="493">
        <f>Q751*波及効果シート!$D$74</f>
        <v>40150</v>
      </c>
      <c r="R753" s="493">
        <f>R751*波及効果シート!$D$74</f>
        <v>40150</v>
      </c>
      <c r="S753" s="493">
        <f>S751*波及効果シート!$D$74</f>
        <v>40150</v>
      </c>
      <c r="T753" s="493">
        <f>T751*波及効果シート!$D$74</f>
        <v>40150</v>
      </c>
      <c r="U753" s="493">
        <f>U751*波及効果シート!$D$74</f>
        <v>40150</v>
      </c>
      <c r="V753" s="493">
        <f>V751*波及効果シート!$D$74</f>
        <v>40150</v>
      </c>
      <c r="W753" s="493">
        <f>W751*波及効果シート!$D$74</f>
        <v>40150</v>
      </c>
      <c r="X753" s="493">
        <f>X751*波及効果シート!$D$74</f>
        <v>40150</v>
      </c>
      <c r="Y753" s="493">
        <f>Y751*波及効果シート!$D$74</f>
        <v>40150</v>
      </c>
      <c r="Z753" s="493">
        <f>Z751*波及効果シート!$D$74</f>
        <v>40150</v>
      </c>
      <c r="AA753" s="493">
        <f>AA751*波及効果シート!$D$74</f>
        <v>40150</v>
      </c>
      <c r="AB753" s="493">
        <f>AB751*波及効果シート!$D$74</f>
        <v>40150</v>
      </c>
      <c r="AC753" s="493">
        <f>AC751*波及効果シート!$D$74</f>
        <v>40150</v>
      </c>
      <c r="AD753" s="493">
        <f>AD751*波及効果シート!$D$74</f>
        <v>40150</v>
      </c>
      <c r="AE753" s="493">
        <f>AE751*波及効果シート!$D$74</f>
        <v>40150</v>
      </c>
      <c r="AF753" s="493">
        <f>AF751*波及効果シート!$D$74</f>
        <v>40150</v>
      </c>
      <c r="AG753" s="493">
        <f>AG751*波及効果シート!$D$74</f>
        <v>40150</v>
      </c>
      <c r="AH753" s="493">
        <f>AH751*波及効果シート!$D$74</f>
        <v>40150</v>
      </c>
      <c r="AI753" s="535">
        <f t="shared" si="1016"/>
        <v>401500</v>
      </c>
      <c r="AJ753" s="535">
        <f t="shared" si="1017"/>
        <v>803000</v>
      </c>
      <c r="AK753" s="497">
        <f t="shared" si="1018"/>
        <v>1204500</v>
      </c>
    </row>
    <row r="754" spans="1:37" ht="11.5" x14ac:dyDescent="0.25">
      <c r="A754" s="533" t="str">
        <f>A750&amp;B754</f>
        <v>その他のサービス業所得税（国税）</v>
      </c>
      <c r="B754" s="425" t="s">
        <v>577</v>
      </c>
      <c r="C754" s="449" t="s">
        <v>33</v>
      </c>
      <c r="D754" s="493">
        <f>D751*地域経済性分析・初期条件!$P$73</f>
        <v>0</v>
      </c>
      <c r="E754" s="493">
        <f>E751*地域経済性分析・初期条件!$P$73</f>
        <v>211031.21740758524</v>
      </c>
      <c r="F754" s="493">
        <f>F751*地域経済性分析・初期条件!$P$73</f>
        <v>211031.21740758524</v>
      </c>
      <c r="G754" s="493">
        <f>G751*地域経済性分析・初期条件!$P$73</f>
        <v>211031.21740758524</v>
      </c>
      <c r="H754" s="493">
        <f>H751*地域経済性分析・初期条件!$P$73</f>
        <v>211031.21740758524</v>
      </c>
      <c r="I754" s="493">
        <f>I751*地域経済性分析・初期条件!$P$73</f>
        <v>211031.21740758524</v>
      </c>
      <c r="J754" s="493">
        <f>J751*地域経済性分析・初期条件!$P$73</f>
        <v>211031.21740758524</v>
      </c>
      <c r="K754" s="493">
        <f>K751*地域経済性分析・初期条件!$P$73</f>
        <v>211031.21740758524</v>
      </c>
      <c r="L754" s="493">
        <f>L751*地域経済性分析・初期条件!$P$73</f>
        <v>211031.21740758524</v>
      </c>
      <c r="M754" s="493">
        <f>M751*地域経済性分析・初期条件!$P$73</f>
        <v>211031.21740758524</v>
      </c>
      <c r="N754" s="493">
        <f>N751*地域経済性分析・初期条件!$P$73</f>
        <v>211031.21740758524</v>
      </c>
      <c r="O754" s="493">
        <f>O751*地域経済性分析・初期条件!$P$73</f>
        <v>211031.21740758524</v>
      </c>
      <c r="P754" s="493">
        <f>P751*地域経済性分析・初期条件!$P$73</f>
        <v>211031.21740758524</v>
      </c>
      <c r="Q754" s="493">
        <f>Q751*地域経済性分析・初期条件!$P$73</f>
        <v>211031.21740758524</v>
      </c>
      <c r="R754" s="493">
        <f>R751*地域経済性分析・初期条件!$P$73</f>
        <v>211031.21740758524</v>
      </c>
      <c r="S754" s="493">
        <f>S751*地域経済性分析・初期条件!$P$73</f>
        <v>211031.21740758524</v>
      </c>
      <c r="T754" s="493">
        <f>T751*地域経済性分析・初期条件!$P$73</f>
        <v>211031.21740758524</v>
      </c>
      <c r="U754" s="493">
        <f>U751*地域経済性分析・初期条件!$P$73</f>
        <v>211031.21740758524</v>
      </c>
      <c r="V754" s="493">
        <f>V751*地域経済性分析・初期条件!$P$73</f>
        <v>211031.21740758524</v>
      </c>
      <c r="W754" s="493">
        <f>W751*地域経済性分析・初期条件!$P$73</f>
        <v>211031.21740758524</v>
      </c>
      <c r="X754" s="493">
        <f>X751*地域経済性分析・初期条件!$P$73</f>
        <v>211031.21740758524</v>
      </c>
      <c r="Y754" s="493">
        <f>Y751*地域経済性分析・初期条件!$P$73</f>
        <v>211031.21740758524</v>
      </c>
      <c r="Z754" s="493">
        <f>Z751*地域経済性分析・初期条件!$P$73</f>
        <v>211031.21740758524</v>
      </c>
      <c r="AA754" s="493">
        <f>AA751*地域経済性分析・初期条件!$P$73</f>
        <v>211031.21740758524</v>
      </c>
      <c r="AB754" s="493">
        <f>AB751*地域経済性分析・初期条件!$P$73</f>
        <v>211031.21740758524</v>
      </c>
      <c r="AC754" s="493">
        <f>AC751*地域経済性分析・初期条件!$P$73</f>
        <v>211031.21740758524</v>
      </c>
      <c r="AD754" s="493">
        <f>AD751*地域経済性分析・初期条件!$P$73</f>
        <v>211031.21740758524</v>
      </c>
      <c r="AE754" s="493">
        <f>AE751*地域経済性分析・初期条件!$P$73</f>
        <v>211031.21740758524</v>
      </c>
      <c r="AF754" s="493">
        <f>AF751*地域経済性分析・初期条件!$P$73</f>
        <v>211031.21740758524</v>
      </c>
      <c r="AG754" s="493">
        <f>AG751*地域経済性分析・初期条件!$P$73</f>
        <v>211031.21740758524</v>
      </c>
      <c r="AH754" s="493">
        <f>AH751*地域経済性分析・初期条件!$P$73</f>
        <v>211031.21740758524</v>
      </c>
      <c r="AI754" s="535">
        <f t="shared" si="1016"/>
        <v>2110312.1740758517</v>
      </c>
      <c r="AJ754" s="535">
        <f t="shared" si="1017"/>
        <v>4220624.3481517034</v>
      </c>
      <c r="AK754" s="497">
        <f t="shared" si="1018"/>
        <v>6330936.5222275546</v>
      </c>
    </row>
    <row r="755" spans="1:37" ht="11.5" x14ac:dyDescent="0.25">
      <c r="A755" s="533" t="str">
        <f>A750&amp;B755</f>
        <v>その他のサービス業法人税（国税）</v>
      </c>
      <c r="B755" s="425" t="s">
        <v>576</v>
      </c>
      <c r="C755" s="449" t="s">
        <v>33</v>
      </c>
      <c r="D755" s="493">
        <f>D751*地域経済性分析・初期条件!$Q$73</f>
        <v>0</v>
      </c>
      <c r="E755" s="493">
        <f>E751*地域経済性分析・初期条件!$Q$73</f>
        <v>34088.58147904378</v>
      </c>
      <c r="F755" s="493">
        <f>F751*地域経済性分析・初期条件!$Q$73</f>
        <v>34088.58147904378</v>
      </c>
      <c r="G755" s="493">
        <f>G751*地域経済性分析・初期条件!$Q$73</f>
        <v>34088.58147904378</v>
      </c>
      <c r="H755" s="493">
        <f>H751*地域経済性分析・初期条件!$Q$73</f>
        <v>34088.58147904378</v>
      </c>
      <c r="I755" s="493">
        <f>I751*地域経済性分析・初期条件!$Q$73</f>
        <v>34088.58147904378</v>
      </c>
      <c r="J755" s="493">
        <f>J751*地域経済性分析・初期条件!$Q$73</f>
        <v>34088.58147904378</v>
      </c>
      <c r="K755" s="493">
        <f>K751*地域経済性分析・初期条件!$Q$73</f>
        <v>34088.58147904378</v>
      </c>
      <c r="L755" s="493">
        <f>L751*地域経済性分析・初期条件!$Q$73</f>
        <v>34088.58147904378</v>
      </c>
      <c r="M755" s="493">
        <f>M751*地域経済性分析・初期条件!$Q$73</f>
        <v>34088.58147904378</v>
      </c>
      <c r="N755" s="493">
        <f>N751*地域経済性分析・初期条件!$Q$73</f>
        <v>34088.58147904378</v>
      </c>
      <c r="O755" s="493">
        <f>O751*地域経済性分析・初期条件!$Q$73</f>
        <v>34088.58147904378</v>
      </c>
      <c r="P755" s="493">
        <f>P751*地域経済性分析・初期条件!$Q$73</f>
        <v>34088.58147904378</v>
      </c>
      <c r="Q755" s="493">
        <f>Q751*地域経済性分析・初期条件!$Q$73</f>
        <v>34088.58147904378</v>
      </c>
      <c r="R755" s="493">
        <f>R751*地域経済性分析・初期条件!$Q$73</f>
        <v>34088.58147904378</v>
      </c>
      <c r="S755" s="493">
        <f>S751*地域経済性分析・初期条件!$Q$73</f>
        <v>34088.58147904378</v>
      </c>
      <c r="T755" s="493">
        <f>T751*地域経済性分析・初期条件!$Q$73</f>
        <v>34088.58147904378</v>
      </c>
      <c r="U755" s="493">
        <f>U751*地域経済性分析・初期条件!$Q$73</f>
        <v>34088.58147904378</v>
      </c>
      <c r="V755" s="493">
        <f>V751*地域経済性分析・初期条件!$Q$73</f>
        <v>34088.58147904378</v>
      </c>
      <c r="W755" s="493">
        <f>W751*地域経済性分析・初期条件!$Q$73</f>
        <v>34088.58147904378</v>
      </c>
      <c r="X755" s="493">
        <f>X751*地域経済性分析・初期条件!$Q$73</f>
        <v>34088.58147904378</v>
      </c>
      <c r="Y755" s="493">
        <f>Y751*地域経済性分析・初期条件!$Q$73</f>
        <v>34088.58147904378</v>
      </c>
      <c r="Z755" s="493">
        <f>Z751*地域経済性分析・初期条件!$Q$73</f>
        <v>34088.58147904378</v>
      </c>
      <c r="AA755" s="493">
        <f>AA751*地域経済性分析・初期条件!$Q$73</f>
        <v>34088.58147904378</v>
      </c>
      <c r="AB755" s="493">
        <f>AB751*地域経済性分析・初期条件!$Q$73</f>
        <v>34088.58147904378</v>
      </c>
      <c r="AC755" s="493">
        <f>AC751*地域経済性分析・初期条件!$Q$73</f>
        <v>34088.58147904378</v>
      </c>
      <c r="AD755" s="493">
        <f>AD751*地域経済性分析・初期条件!$Q$73</f>
        <v>34088.58147904378</v>
      </c>
      <c r="AE755" s="493">
        <f>AE751*地域経済性分析・初期条件!$Q$73</f>
        <v>34088.58147904378</v>
      </c>
      <c r="AF755" s="493">
        <f>AF751*地域経済性分析・初期条件!$Q$73</f>
        <v>34088.58147904378</v>
      </c>
      <c r="AG755" s="493">
        <f>AG751*地域経済性分析・初期条件!$Q$73</f>
        <v>34088.58147904378</v>
      </c>
      <c r="AH755" s="493">
        <f>AH751*地域経済性分析・初期条件!$Q$73</f>
        <v>34088.58147904378</v>
      </c>
      <c r="AI755" s="535">
        <f t="shared" si="1016"/>
        <v>340885.81479043775</v>
      </c>
      <c r="AJ755" s="535">
        <f t="shared" si="1017"/>
        <v>681771.62958087563</v>
      </c>
      <c r="AK755" s="497">
        <f t="shared" si="1018"/>
        <v>1022657.4443713138</v>
      </c>
    </row>
    <row r="756" spans="1:37" ht="11.5" x14ac:dyDescent="0.25">
      <c r="A756" s="533" t="str">
        <f>A750&amp;B756</f>
        <v>その他のサービス業従業員の可処分所得（一次）</v>
      </c>
      <c r="B756" s="425" t="s">
        <v>556</v>
      </c>
      <c r="C756" s="448" t="s">
        <v>33</v>
      </c>
      <c r="D756" s="493">
        <f>D751*地域経済性分析・初期条件!$H$73</f>
        <v>0</v>
      </c>
      <c r="E756" s="493">
        <f>E751*地域経済性分析・初期条件!$H$73</f>
        <v>736060.92878203059</v>
      </c>
      <c r="F756" s="493">
        <f>F751*地域経済性分析・初期条件!$H$73</f>
        <v>736060.92878203059</v>
      </c>
      <c r="G756" s="493">
        <f>G751*地域経済性分析・初期条件!$H$73</f>
        <v>736060.92878203059</v>
      </c>
      <c r="H756" s="493">
        <f>H751*地域経済性分析・初期条件!$H$73</f>
        <v>736060.92878203059</v>
      </c>
      <c r="I756" s="493">
        <f>I751*地域経済性分析・初期条件!$H$73</f>
        <v>736060.92878203059</v>
      </c>
      <c r="J756" s="493">
        <f>J751*地域経済性分析・初期条件!$H$73</f>
        <v>736060.92878203059</v>
      </c>
      <c r="K756" s="493">
        <f>K751*地域経済性分析・初期条件!$H$73</f>
        <v>736060.92878203059</v>
      </c>
      <c r="L756" s="493">
        <f>L751*地域経済性分析・初期条件!$H$73</f>
        <v>736060.92878203059</v>
      </c>
      <c r="M756" s="493">
        <f>M751*地域経済性分析・初期条件!$H$73</f>
        <v>736060.92878203059</v>
      </c>
      <c r="N756" s="493">
        <f>N751*地域経済性分析・初期条件!$H$73</f>
        <v>736060.92878203059</v>
      </c>
      <c r="O756" s="493">
        <f>O751*地域経済性分析・初期条件!$H$73</f>
        <v>736060.92878203059</v>
      </c>
      <c r="P756" s="493">
        <f>P751*地域経済性分析・初期条件!$H$73</f>
        <v>736060.92878203059</v>
      </c>
      <c r="Q756" s="493">
        <f>Q751*地域経済性分析・初期条件!$H$73</f>
        <v>736060.92878203059</v>
      </c>
      <c r="R756" s="493">
        <f>R751*地域経済性分析・初期条件!$H$73</f>
        <v>736060.92878203059</v>
      </c>
      <c r="S756" s="493">
        <f>S751*地域経済性分析・初期条件!$H$73</f>
        <v>736060.92878203059</v>
      </c>
      <c r="T756" s="493">
        <f>T751*地域経済性分析・初期条件!$H$73</f>
        <v>736060.92878203059</v>
      </c>
      <c r="U756" s="493">
        <f>U751*地域経済性分析・初期条件!$H$73</f>
        <v>736060.92878203059</v>
      </c>
      <c r="V756" s="493">
        <f>V751*地域経済性分析・初期条件!$H$73</f>
        <v>736060.92878203059</v>
      </c>
      <c r="W756" s="493">
        <f>W751*地域経済性分析・初期条件!$H$73</f>
        <v>736060.92878203059</v>
      </c>
      <c r="X756" s="493">
        <f>X751*地域経済性分析・初期条件!$H$73</f>
        <v>736060.92878203059</v>
      </c>
      <c r="Y756" s="493">
        <f>Y751*地域経済性分析・初期条件!$H$73</f>
        <v>736060.92878203059</v>
      </c>
      <c r="Z756" s="493">
        <f>Z751*地域経済性分析・初期条件!$H$73</f>
        <v>736060.92878203059</v>
      </c>
      <c r="AA756" s="493">
        <f>AA751*地域経済性分析・初期条件!$H$73</f>
        <v>736060.92878203059</v>
      </c>
      <c r="AB756" s="493">
        <f>AB751*地域経済性分析・初期条件!$H$73</f>
        <v>736060.92878203059</v>
      </c>
      <c r="AC756" s="493">
        <f>AC751*地域経済性分析・初期条件!$H$73</f>
        <v>736060.92878203059</v>
      </c>
      <c r="AD756" s="493">
        <f>AD751*地域経済性分析・初期条件!$H$73</f>
        <v>736060.92878203059</v>
      </c>
      <c r="AE756" s="493">
        <f>AE751*地域経済性分析・初期条件!$H$73</f>
        <v>736060.92878203059</v>
      </c>
      <c r="AF756" s="493">
        <f>AF751*地域経済性分析・初期条件!$H$73</f>
        <v>736060.92878203059</v>
      </c>
      <c r="AG756" s="493">
        <f>AG751*地域経済性分析・初期条件!$H$73</f>
        <v>736060.92878203059</v>
      </c>
      <c r="AH756" s="493">
        <f>AH751*地域経済性分析・初期条件!$H$73</f>
        <v>736060.92878203059</v>
      </c>
      <c r="AI756" s="535">
        <f t="shared" si="1016"/>
        <v>7360609.2878203075</v>
      </c>
      <c r="AJ756" s="535">
        <f t="shared" si="1017"/>
        <v>14721218.575640617</v>
      </c>
      <c r="AK756" s="497">
        <f t="shared" si="1018"/>
        <v>22081827.863460924</v>
      </c>
    </row>
    <row r="757" spans="1:37" ht="11.5" x14ac:dyDescent="0.25">
      <c r="A757" s="533" t="str">
        <f>A750&amp;B757</f>
        <v>その他のサービス業企業の税引後利益（一次）</v>
      </c>
      <c r="B757" s="425" t="s">
        <v>557</v>
      </c>
      <c r="C757" s="448" t="s">
        <v>33</v>
      </c>
      <c r="D757" s="493">
        <f>D751*地域経済性分析・初期条件!$I$73</f>
        <v>0</v>
      </c>
      <c r="E757" s="493">
        <f>E751*地域経済性分析・初期条件!$I$73</f>
        <v>168359.48994581617</v>
      </c>
      <c r="F757" s="493">
        <f>F751*地域経済性分析・初期条件!$I$73</f>
        <v>168359.48994581617</v>
      </c>
      <c r="G757" s="493">
        <f>G751*地域経済性分析・初期条件!$I$73</f>
        <v>168359.48994581617</v>
      </c>
      <c r="H757" s="493">
        <f>H751*地域経済性分析・初期条件!$I$73</f>
        <v>168359.48994581617</v>
      </c>
      <c r="I757" s="493">
        <f>I751*地域経済性分析・初期条件!$I$73</f>
        <v>168359.48994581617</v>
      </c>
      <c r="J757" s="493">
        <f>J751*地域経済性分析・初期条件!$I$73</f>
        <v>168359.48994581617</v>
      </c>
      <c r="K757" s="493">
        <f>K751*地域経済性分析・初期条件!$I$73</f>
        <v>168359.48994581617</v>
      </c>
      <c r="L757" s="493">
        <f>L751*地域経済性分析・初期条件!$I$73</f>
        <v>168359.48994581617</v>
      </c>
      <c r="M757" s="493">
        <f>M751*地域経済性分析・初期条件!$I$73</f>
        <v>168359.48994581617</v>
      </c>
      <c r="N757" s="493">
        <f>N751*地域経済性分析・初期条件!$I$73</f>
        <v>168359.48994581617</v>
      </c>
      <c r="O757" s="493">
        <f>O751*地域経済性分析・初期条件!$I$73</f>
        <v>168359.48994581617</v>
      </c>
      <c r="P757" s="493">
        <f>P751*地域経済性分析・初期条件!$I$73</f>
        <v>168359.48994581617</v>
      </c>
      <c r="Q757" s="493">
        <f>Q751*地域経済性分析・初期条件!$I$73</f>
        <v>168359.48994581617</v>
      </c>
      <c r="R757" s="493">
        <f>R751*地域経済性分析・初期条件!$I$73</f>
        <v>168359.48994581617</v>
      </c>
      <c r="S757" s="493">
        <f>S751*地域経済性分析・初期条件!$I$73</f>
        <v>168359.48994581617</v>
      </c>
      <c r="T757" s="493">
        <f>T751*地域経済性分析・初期条件!$I$73</f>
        <v>168359.48994581617</v>
      </c>
      <c r="U757" s="493">
        <f>U751*地域経済性分析・初期条件!$I$73</f>
        <v>168359.48994581617</v>
      </c>
      <c r="V757" s="493">
        <f>V751*地域経済性分析・初期条件!$I$73</f>
        <v>168359.48994581617</v>
      </c>
      <c r="W757" s="493">
        <f>W751*地域経済性分析・初期条件!$I$73</f>
        <v>168359.48994581617</v>
      </c>
      <c r="X757" s="493">
        <f>X751*地域経済性分析・初期条件!$I$73</f>
        <v>168359.48994581617</v>
      </c>
      <c r="Y757" s="493">
        <f>Y751*地域経済性分析・初期条件!$I$73</f>
        <v>168359.48994581617</v>
      </c>
      <c r="Z757" s="493">
        <f>Z751*地域経済性分析・初期条件!$I$73</f>
        <v>168359.48994581617</v>
      </c>
      <c r="AA757" s="493">
        <f>AA751*地域経済性分析・初期条件!$I$73</f>
        <v>168359.48994581617</v>
      </c>
      <c r="AB757" s="493">
        <f>AB751*地域経済性分析・初期条件!$I$73</f>
        <v>168359.48994581617</v>
      </c>
      <c r="AC757" s="493">
        <f>AC751*地域経済性分析・初期条件!$I$73</f>
        <v>168359.48994581617</v>
      </c>
      <c r="AD757" s="493">
        <f>AD751*地域経済性分析・初期条件!$I$73</f>
        <v>168359.48994581617</v>
      </c>
      <c r="AE757" s="493">
        <f>AE751*地域経済性分析・初期条件!$I$73</f>
        <v>168359.48994581617</v>
      </c>
      <c r="AF757" s="493">
        <f>AF751*地域経済性分析・初期条件!$I$73</f>
        <v>168359.48994581617</v>
      </c>
      <c r="AG757" s="493">
        <f>AG751*地域経済性分析・初期条件!$I$73</f>
        <v>168359.48994581617</v>
      </c>
      <c r="AH757" s="493">
        <f>AH751*地域経済性分析・初期条件!$I$73</f>
        <v>168359.48994581617</v>
      </c>
      <c r="AI757" s="535">
        <f t="shared" si="1016"/>
        <v>1683594.8994581613</v>
      </c>
      <c r="AJ757" s="535">
        <f t="shared" si="1017"/>
        <v>3367189.798916324</v>
      </c>
      <c r="AK757" s="497">
        <f t="shared" si="1018"/>
        <v>5050784.6983744847</v>
      </c>
    </row>
    <row r="758" spans="1:37" ht="11.5" x14ac:dyDescent="0.25">
      <c r="A758" s="533" t="str">
        <f>A750&amp;B758</f>
        <v>その他のサービス業都道府県税収（一次）</v>
      </c>
      <c r="B758" s="425" t="s">
        <v>558</v>
      </c>
      <c r="C758" s="448" t="s">
        <v>33</v>
      </c>
      <c r="D758" s="493">
        <f>D751*地域経済性分析・初期条件!$J$73</f>
        <v>0</v>
      </c>
      <c r="E758" s="493">
        <f>E751*地域経済性分析・初期条件!$J$73</f>
        <v>86912.97790308253</v>
      </c>
      <c r="F758" s="493">
        <f>F751*地域経済性分析・初期条件!$J$73</f>
        <v>86912.97790308253</v>
      </c>
      <c r="G758" s="493">
        <f>G751*地域経済性分析・初期条件!$J$73</f>
        <v>86912.97790308253</v>
      </c>
      <c r="H758" s="493">
        <f>H751*地域経済性分析・初期条件!$J$73</f>
        <v>86912.97790308253</v>
      </c>
      <c r="I758" s="493">
        <f>I751*地域経済性分析・初期条件!$J$73</f>
        <v>86912.97790308253</v>
      </c>
      <c r="J758" s="493">
        <f>J751*地域経済性分析・初期条件!$J$73</f>
        <v>86912.97790308253</v>
      </c>
      <c r="K758" s="493">
        <f>K751*地域経済性分析・初期条件!$J$73</f>
        <v>86912.97790308253</v>
      </c>
      <c r="L758" s="493">
        <f>L751*地域経済性分析・初期条件!$J$73</f>
        <v>86912.97790308253</v>
      </c>
      <c r="M758" s="493">
        <f>M751*地域経済性分析・初期条件!$J$73</f>
        <v>86912.97790308253</v>
      </c>
      <c r="N758" s="493">
        <f>N751*地域経済性分析・初期条件!$J$73</f>
        <v>86912.97790308253</v>
      </c>
      <c r="O758" s="493">
        <f>O751*地域経済性分析・初期条件!$J$73</f>
        <v>86912.97790308253</v>
      </c>
      <c r="P758" s="493">
        <f>P751*地域経済性分析・初期条件!$J$73</f>
        <v>86912.97790308253</v>
      </c>
      <c r="Q758" s="493">
        <f>Q751*地域経済性分析・初期条件!$J$73</f>
        <v>86912.97790308253</v>
      </c>
      <c r="R758" s="493">
        <f>R751*地域経済性分析・初期条件!$J$73</f>
        <v>86912.97790308253</v>
      </c>
      <c r="S758" s="493">
        <f>S751*地域経済性分析・初期条件!$J$73</f>
        <v>86912.97790308253</v>
      </c>
      <c r="T758" s="493">
        <f>T751*地域経済性分析・初期条件!$J$73</f>
        <v>86912.97790308253</v>
      </c>
      <c r="U758" s="493">
        <f>U751*地域経済性分析・初期条件!$J$73</f>
        <v>86912.97790308253</v>
      </c>
      <c r="V758" s="493">
        <f>V751*地域経済性分析・初期条件!$J$73</f>
        <v>86912.97790308253</v>
      </c>
      <c r="W758" s="493">
        <f>W751*地域経済性分析・初期条件!$J$73</f>
        <v>86912.97790308253</v>
      </c>
      <c r="X758" s="493">
        <f>X751*地域経済性分析・初期条件!$J$73</f>
        <v>86912.97790308253</v>
      </c>
      <c r="Y758" s="493">
        <f>Y751*地域経済性分析・初期条件!$J$73</f>
        <v>86912.97790308253</v>
      </c>
      <c r="Z758" s="493">
        <f>Z751*地域経済性分析・初期条件!$J$73</f>
        <v>86912.97790308253</v>
      </c>
      <c r="AA758" s="493">
        <f>AA751*地域経済性分析・初期条件!$J$73</f>
        <v>86912.97790308253</v>
      </c>
      <c r="AB758" s="493">
        <f>AB751*地域経済性分析・初期条件!$J$73</f>
        <v>86912.97790308253</v>
      </c>
      <c r="AC758" s="493">
        <f>AC751*地域経済性分析・初期条件!$J$73</f>
        <v>86912.97790308253</v>
      </c>
      <c r="AD758" s="493">
        <f>AD751*地域経済性分析・初期条件!$J$73</f>
        <v>86912.97790308253</v>
      </c>
      <c r="AE758" s="493">
        <f>AE751*地域経済性分析・初期条件!$J$73</f>
        <v>86912.97790308253</v>
      </c>
      <c r="AF758" s="493">
        <f>AF751*地域経済性分析・初期条件!$J$73</f>
        <v>86912.97790308253</v>
      </c>
      <c r="AG758" s="493">
        <f>AG751*地域経済性分析・初期条件!$J$73</f>
        <v>86912.97790308253</v>
      </c>
      <c r="AH758" s="493">
        <f>AH751*地域経済性分析・初期条件!$J$73</f>
        <v>86912.97790308253</v>
      </c>
      <c r="AI758" s="535">
        <f t="shared" si="1016"/>
        <v>869129.77903082513</v>
      </c>
      <c r="AJ758" s="535">
        <f t="shared" si="1017"/>
        <v>1738259.5580616503</v>
      </c>
      <c r="AK758" s="497">
        <f t="shared" si="1018"/>
        <v>2607389.3370924755</v>
      </c>
    </row>
    <row r="759" spans="1:37" ht="11.5" x14ac:dyDescent="0.25">
      <c r="A759" s="533" t="str">
        <f>A750&amp;B759</f>
        <v>その他のサービス業市町村税収（一次）</v>
      </c>
      <c r="B759" s="425" t="s">
        <v>559</v>
      </c>
      <c r="C759" s="449" t="s">
        <v>33</v>
      </c>
      <c r="D759" s="493">
        <f>D751*地域経済性分析・初期条件!$K$73</f>
        <v>0</v>
      </c>
      <c r="E759" s="493">
        <f>E751*地域経済性分析・初期条件!$K$73</f>
        <v>45960.101380659828</v>
      </c>
      <c r="F759" s="493">
        <f>F751*地域経済性分析・初期条件!$K$73</f>
        <v>45960.101380659828</v>
      </c>
      <c r="G759" s="493">
        <f>G751*地域経済性分析・初期条件!$K$73</f>
        <v>45960.101380659828</v>
      </c>
      <c r="H759" s="493">
        <f>H751*地域経済性分析・初期条件!$K$73</f>
        <v>45960.101380659828</v>
      </c>
      <c r="I759" s="493">
        <f>I751*地域経済性分析・初期条件!$K$73</f>
        <v>45960.101380659828</v>
      </c>
      <c r="J759" s="493">
        <f>J751*地域経済性分析・初期条件!$K$73</f>
        <v>45960.101380659828</v>
      </c>
      <c r="K759" s="493">
        <f>K751*地域経済性分析・初期条件!$K$73</f>
        <v>45960.101380659828</v>
      </c>
      <c r="L759" s="493">
        <f>L751*地域経済性分析・初期条件!$K$73</f>
        <v>45960.101380659828</v>
      </c>
      <c r="M759" s="493">
        <f>M751*地域経済性分析・初期条件!$K$73</f>
        <v>45960.101380659828</v>
      </c>
      <c r="N759" s="493">
        <f>N751*地域経済性分析・初期条件!$K$73</f>
        <v>45960.101380659828</v>
      </c>
      <c r="O759" s="493">
        <f>O751*地域経済性分析・初期条件!$K$73</f>
        <v>45960.101380659828</v>
      </c>
      <c r="P759" s="493">
        <f>P751*地域経済性分析・初期条件!$K$73</f>
        <v>45960.101380659828</v>
      </c>
      <c r="Q759" s="493">
        <f>Q751*地域経済性分析・初期条件!$K$73</f>
        <v>45960.101380659828</v>
      </c>
      <c r="R759" s="493">
        <f>R751*地域経済性分析・初期条件!$K$73</f>
        <v>45960.101380659828</v>
      </c>
      <c r="S759" s="493">
        <f>S751*地域経済性分析・初期条件!$K$73</f>
        <v>45960.101380659828</v>
      </c>
      <c r="T759" s="493">
        <f>T751*地域経済性分析・初期条件!$K$73</f>
        <v>45960.101380659828</v>
      </c>
      <c r="U759" s="493">
        <f>U751*地域経済性分析・初期条件!$K$73</f>
        <v>45960.101380659828</v>
      </c>
      <c r="V759" s="493">
        <f>V751*地域経済性分析・初期条件!$K$73</f>
        <v>45960.101380659828</v>
      </c>
      <c r="W759" s="493">
        <f>W751*地域経済性分析・初期条件!$K$73</f>
        <v>45960.101380659828</v>
      </c>
      <c r="X759" s="493">
        <f>X751*地域経済性分析・初期条件!$K$73</f>
        <v>45960.101380659828</v>
      </c>
      <c r="Y759" s="493">
        <f>Y751*地域経済性分析・初期条件!$K$73</f>
        <v>45960.101380659828</v>
      </c>
      <c r="Z759" s="493">
        <f>Z751*地域経済性分析・初期条件!$K$73</f>
        <v>45960.101380659828</v>
      </c>
      <c r="AA759" s="493">
        <f>AA751*地域経済性分析・初期条件!$K$73</f>
        <v>45960.101380659828</v>
      </c>
      <c r="AB759" s="493">
        <f>AB751*地域経済性分析・初期条件!$K$73</f>
        <v>45960.101380659828</v>
      </c>
      <c r="AC759" s="493">
        <f>AC751*地域経済性分析・初期条件!$K$73</f>
        <v>45960.101380659828</v>
      </c>
      <c r="AD759" s="493">
        <f>AD751*地域経済性分析・初期条件!$K$73</f>
        <v>45960.101380659828</v>
      </c>
      <c r="AE759" s="493">
        <f>AE751*地域経済性分析・初期条件!$K$73</f>
        <v>45960.101380659828</v>
      </c>
      <c r="AF759" s="493">
        <f>AF751*地域経済性分析・初期条件!$K$73</f>
        <v>45960.101380659828</v>
      </c>
      <c r="AG759" s="493">
        <f>AG751*地域経済性分析・初期条件!$K$73</f>
        <v>45960.101380659828</v>
      </c>
      <c r="AH759" s="493">
        <f>AH751*地域経済性分析・初期条件!$K$73</f>
        <v>45960.101380659828</v>
      </c>
      <c r="AI759" s="535">
        <f t="shared" si="1016"/>
        <v>459601.01380659838</v>
      </c>
      <c r="AJ759" s="535">
        <f t="shared" si="1017"/>
        <v>919202.02761319687</v>
      </c>
      <c r="AK759" s="497">
        <f t="shared" si="1018"/>
        <v>1378803.0414197946</v>
      </c>
    </row>
    <row r="760" spans="1:37" ht="11.5" x14ac:dyDescent="0.25">
      <c r="A760" s="533" t="str">
        <f>A750&amp;B760</f>
        <v>その他のサービス業従業員の可処分所得（二次以降）</v>
      </c>
      <c r="B760" s="425" t="s">
        <v>561</v>
      </c>
      <c r="C760" s="449" t="s">
        <v>33</v>
      </c>
      <c r="D760" s="493">
        <f>D751*地域経済性分析・初期条件!$L$73</f>
        <v>0</v>
      </c>
      <c r="E760" s="493">
        <f>E751*地域経済性分析・初期条件!$L$73</f>
        <v>275672.13743881509</v>
      </c>
      <c r="F760" s="493">
        <f>F751*地域経済性分析・初期条件!$L$73</f>
        <v>275672.13743881509</v>
      </c>
      <c r="G760" s="493">
        <f>G751*地域経済性分析・初期条件!$L$73</f>
        <v>275672.13743881509</v>
      </c>
      <c r="H760" s="493">
        <f>H751*地域経済性分析・初期条件!$L$73</f>
        <v>275672.13743881509</v>
      </c>
      <c r="I760" s="493">
        <f>I751*地域経済性分析・初期条件!$L$73</f>
        <v>275672.13743881509</v>
      </c>
      <c r="J760" s="493">
        <f>J751*地域経済性分析・初期条件!$L$73</f>
        <v>275672.13743881509</v>
      </c>
      <c r="K760" s="493">
        <f>K751*地域経済性分析・初期条件!$L$73</f>
        <v>275672.13743881509</v>
      </c>
      <c r="L760" s="493">
        <f>L751*地域経済性分析・初期条件!$L$73</f>
        <v>275672.13743881509</v>
      </c>
      <c r="M760" s="493">
        <f>M751*地域経済性分析・初期条件!$L$73</f>
        <v>275672.13743881509</v>
      </c>
      <c r="N760" s="493">
        <f>N751*地域経済性分析・初期条件!$L$73</f>
        <v>275672.13743881509</v>
      </c>
      <c r="O760" s="493">
        <f>O751*地域経済性分析・初期条件!$L$73</f>
        <v>275672.13743881509</v>
      </c>
      <c r="P760" s="493">
        <f>P751*地域経済性分析・初期条件!$L$73</f>
        <v>275672.13743881509</v>
      </c>
      <c r="Q760" s="493">
        <f>Q751*地域経済性分析・初期条件!$L$73</f>
        <v>275672.13743881509</v>
      </c>
      <c r="R760" s="493">
        <f>R751*地域経済性分析・初期条件!$L$73</f>
        <v>275672.13743881509</v>
      </c>
      <c r="S760" s="493">
        <f>S751*地域経済性分析・初期条件!$L$73</f>
        <v>275672.13743881509</v>
      </c>
      <c r="T760" s="493">
        <f>T751*地域経済性分析・初期条件!$L$73</f>
        <v>275672.13743881509</v>
      </c>
      <c r="U760" s="493">
        <f>U751*地域経済性分析・初期条件!$L$73</f>
        <v>275672.13743881509</v>
      </c>
      <c r="V760" s="493">
        <f>V751*地域経済性分析・初期条件!$L$73</f>
        <v>275672.13743881509</v>
      </c>
      <c r="W760" s="493">
        <f>W751*地域経済性分析・初期条件!$L$73</f>
        <v>275672.13743881509</v>
      </c>
      <c r="X760" s="493">
        <f>X751*地域経済性分析・初期条件!$L$73</f>
        <v>275672.13743881509</v>
      </c>
      <c r="Y760" s="493">
        <f>Y751*地域経済性分析・初期条件!$L$73</f>
        <v>275672.13743881509</v>
      </c>
      <c r="Z760" s="493">
        <f>Z751*地域経済性分析・初期条件!$L$73</f>
        <v>275672.13743881509</v>
      </c>
      <c r="AA760" s="493">
        <f>AA751*地域経済性分析・初期条件!$L$73</f>
        <v>275672.13743881509</v>
      </c>
      <c r="AB760" s="493">
        <f>AB751*地域経済性分析・初期条件!$L$73</f>
        <v>275672.13743881509</v>
      </c>
      <c r="AC760" s="493">
        <f>AC751*地域経済性分析・初期条件!$L$73</f>
        <v>275672.13743881509</v>
      </c>
      <c r="AD760" s="493">
        <f>AD751*地域経済性分析・初期条件!$L$73</f>
        <v>275672.13743881509</v>
      </c>
      <c r="AE760" s="493">
        <f>AE751*地域経済性分析・初期条件!$L$73</f>
        <v>275672.13743881509</v>
      </c>
      <c r="AF760" s="493">
        <f>AF751*地域経済性分析・初期条件!$L$73</f>
        <v>275672.13743881509</v>
      </c>
      <c r="AG760" s="493">
        <f>AG751*地域経済性分析・初期条件!$L$73</f>
        <v>275672.13743881509</v>
      </c>
      <c r="AH760" s="493">
        <f>AH751*地域経済性分析・初期条件!$L$73</f>
        <v>275672.13743881509</v>
      </c>
      <c r="AI760" s="535">
        <f>SUM(D760:N760)</f>
        <v>2756721.3743881509</v>
      </c>
      <c r="AJ760" s="535">
        <f>SUM(D760:X760)</f>
        <v>5513442.7487763017</v>
      </c>
      <c r="AK760" s="497">
        <f>SUM(D760:AH760)</f>
        <v>8270164.1231644526</v>
      </c>
    </row>
    <row r="761" spans="1:37" ht="11.5" x14ac:dyDescent="0.25">
      <c r="A761" s="533" t="str">
        <f>A750&amp;B761</f>
        <v>その他のサービス業企業の税引後利益（二次以降）</v>
      </c>
      <c r="B761" s="425" t="s">
        <v>562</v>
      </c>
      <c r="C761" s="449" t="s">
        <v>33</v>
      </c>
      <c r="D761" s="493">
        <f>D751*地域経済性分析・初期条件!$M$73</f>
        <v>0</v>
      </c>
      <c r="E761" s="493">
        <f>E751*地域経済性分析・初期条件!$M$73</f>
        <v>158750.14073963527</v>
      </c>
      <c r="F761" s="493">
        <f>F751*地域経済性分析・初期条件!$M$73</f>
        <v>158750.14073963527</v>
      </c>
      <c r="G761" s="493">
        <f>G751*地域経済性分析・初期条件!$M$73</f>
        <v>158750.14073963527</v>
      </c>
      <c r="H761" s="493">
        <f>H751*地域経済性分析・初期条件!$M$73</f>
        <v>158750.14073963527</v>
      </c>
      <c r="I761" s="493">
        <f>I751*地域経済性分析・初期条件!$M$73</f>
        <v>158750.14073963527</v>
      </c>
      <c r="J761" s="493">
        <f>J751*地域経済性分析・初期条件!$M$73</f>
        <v>158750.14073963527</v>
      </c>
      <c r="K761" s="493">
        <f>K751*地域経済性分析・初期条件!$M$73</f>
        <v>158750.14073963527</v>
      </c>
      <c r="L761" s="493">
        <f>L751*地域経済性分析・初期条件!$M$73</f>
        <v>158750.14073963527</v>
      </c>
      <c r="M761" s="493">
        <f>M751*地域経済性分析・初期条件!$M$73</f>
        <v>158750.14073963527</v>
      </c>
      <c r="N761" s="493">
        <f>N751*地域経済性分析・初期条件!$M$73</f>
        <v>158750.14073963527</v>
      </c>
      <c r="O761" s="493">
        <f>O751*地域経済性分析・初期条件!$M$73</f>
        <v>158750.14073963527</v>
      </c>
      <c r="P761" s="493">
        <f>P751*地域経済性分析・初期条件!$M$73</f>
        <v>158750.14073963527</v>
      </c>
      <c r="Q761" s="493">
        <f>Q751*地域経済性分析・初期条件!$M$73</f>
        <v>158750.14073963527</v>
      </c>
      <c r="R761" s="493">
        <f>R751*地域経済性分析・初期条件!$M$73</f>
        <v>158750.14073963527</v>
      </c>
      <c r="S761" s="493">
        <f>S751*地域経済性分析・初期条件!$M$73</f>
        <v>158750.14073963527</v>
      </c>
      <c r="T761" s="493">
        <f>T751*地域経済性分析・初期条件!$M$73</f>
        <v>158750.14073963527</v>
      </c>
      <c r="U761" s="493">
        <f>U751*地域経済性分析・初期条件!$M$73</f>
        <v>158750.14073963527</v>
      </c>
      <c r="V761" s="493">
        <f>V751*地域経済性分析・初期条件!$M$73</f>
        <v>158750.14073963527</v>
      </c>
      <c r="W761" s="493">
        <f>W751*地域経済性分析・初期条件!$M$73</f>
        <v>158750.14073963527</v>
      </c>
      <c r="X761" s="493">
        <f>X751*地域経済性分析・初期条件!$M$73</f>
        <v>158750.14073963527</v>
      </c>
      <c r="Y761" s="493">
        <f>Y751*地域経済性分析・初期条件!$M$73</f>
        <v>158750.14073963527</v>
      </c>
      <c r="Z761" s="493">
        <f>Z751*地域経済性分析・初期条件!$M$73</f>
        <v>158750.14073963527</v>
      </c>
      <c r="AA761" s="493">
        <f>AA751*地域経済性分析・初期条件!$M$73</f>
        <v>158750.14073963527</v>
      </c>
      <c r="AB761" s="493">
        <f>AB751*地域経済性分析・初期条件!$M$73</f>
        <v>158750.14073963527</v>
      </c>
      <c r="AC761" s="493">
        <f>AC751*地域経済性分析・初期条件!$M$73</f>
        <v>158750.14073963527</v>
      </c>
      <c r="AD761" s="493">
        <f>AD751*地域経済性分析・初期条件!$M$73</f>
        <v>158750.14073963527</v>
      </c>
      <c r="AE761" s="493">
        <f>AE751*地域経済性分析・初期条件!$M$73</f>
        <v>158750.14073963527</v>
      </c>
      <c r="AF761" s="493">
        <f>AF751*地域経済性分析・初期条件!$M$73</f>
        <v>158750.14073963527</v>
      </c>
      <c r="AG761" s="493">
        <f>AG751*地域経済性分析・初期条件!$M$73</f>
        <v>158750.14073963527</v>
      </c>
      <c r="AH761" s="493">
        <f>AH751*地域経済性分析・初期条件!$M$73</f>
        <v>158750.14073963527</v>
      </c>
      <c r="AI761" s="535">
        <f>SUM(D761:N761)</f>
        <v>1587501.4073963531</v>
      </c>
      <c r="AJ761" s="535">
        <f>SUM(D761:X761)</f>
        <v>3175002.8147927048</v>
      </c>
      <c r="AK761" s="497">
        <f>SUM(D761:AH761)</f>
        <v>4762504.2221890576</v>
      </c>
    </row>
    <row r="762" spans="1:37" ht="11.5" x14ac:dyDescent="0.25">
      <c r="A762" s="533" t="str">
        <f>A750&amp;B762</f>
        <v>その他のサービス業都道府県税収（二次以降）</v>
      </c>
      <c r="B762" s="425" t="s">
        <v>563</v>
      </c>
      <c r="C762" s="449" t="s">
        <v>33</v>
      </c>
      <c r="D762" s="493">
        <f>D751*地域経済性分析・初期条件!$N$73</f>
        <v>0</v>
      </c>
      <c r="E762" s="493">
        <f>E751*地域経済性分析・初期条件!$N$73</f>
        <v>45184.377386537439</v>
      </c>
      <c r="F762" s="493">
        <f>F751*地域経済性分析・初期条件!$N$73</f>
        <v>45184.377386537439</v>
      </c>
      <c r="G762" s="493">
        <f>G751*地域経済性分析・初期条件!$N$73</f>
        <v>45184.377386537439</v>
      </c>
      <c r="H762" s="493">
        <f>H751*地域経済性分析・初期条件!$N$73</f>
        <v>45184.377386537439</v>
      </c>
      <c r="I762" s="493">
        <f>I751*地域経済性分析・初期条件!$N$73</f>
        <v>45184.377386537439</v>
      </c>
      <c r="J762" s="493">
        <f>J751*地域経済性分析・初期条件!$N$73</f>
        <v>45184.377386537439</v>
      </c>
      <c r="K762" s="493">
        <f>K751*地域経済性分析・初期条件!$N$73</f>
        <v>45184.377386537439</v>
      </c>
      <c r="L762" s="493">
        <f>L751*地域経済性分析・初期条件!$N$73</f>
        <v>45184.377386537439</v>
      </c>
      <c r="M762" s="493">
        <f>M751*地域経済性分析・初期条件!$N$73</f>
        <v>45184.377386537439</v>
      </c>
      <c r="N762" s="493">
        <f>N751*地域経済性分析・初期条件!$N$73</f>
        <v>45184.377386537439</v>
      </c>
      <c r="O762" s="493">
        <f>O751*地域経済性分析・初期条件!$N$73</f>
        <v>45184.377386537439</v>
      </c>
      <c r="P762" s="493">
        <f>P751*地域経済性分析・初期条件!$N$73</f>
        <v>45184.377386537439</v>
      </c>
      <c r="Q762" s="493">
        <f>Q751*地域経済性分析・初期条件!$N$73</f>
        <v>45184.377386537439</v>
      </c>
      <c r="R762" s="493">
        <f>R751*地域経済性分析・初期条件!$N$73</f>
        <v>45184.377386537439</v>
      </c>
      <c r="S762" s="493">
        <f>S751*地域経済性分析・初期条件!$N$73</f>
        <v>45184.377386537439</v>
      </c>
      <c r="T762" s="493">
        <f>T751*地域経済性分析・初期条件!$N$73</f>
        <v>45184.377386537439</v>
      </c>
      <c r="U762" s="493">
        <f>U751*地域経済性分析・初期条件!$N$73</f>
        <v>45184.377386537439</v>
      </c>
      <c r="V762" s="493">
        <f>V751*地域経済性分析・初期条件!$N$73</f>
        <v>45184.377386537439</v>
      </c>
      <c r="W762" s="493">
        <f>W751*地域経済性分析・初期条件!$N$73</f>
        <v>45184.377386537439</v>
      </c>
      <c r="X762" s="493">
        <f>X751*地域経済性分析・初期条件!$N$73</f>
        <v>45184.377386537439</v>
      </c>
      <c r="Y762" s="493">
        <f>Y751*地域経済性分析・初期条件!$N$73</f>
        <v>45184.377386537439</v>
      </c>
      <c r="Z762" s="493">
        <f>Z751*地域経済性分析・初期条件!$N$73</f>
        <v>45184.377386537439</v>
      </c>
      <c r="AA762" s="493">
        <f>AA751*地域経済性分析・初期条件!$N$73</f>
        <v>45184.377386537439</v>
      </c>
      <c r="AB762" s="493">
        <f>AB751*地域経済性分析・初期条件!$N$73</f>
        <v>45184.377386537439</v>
      </c>
      <c r="AC762" s="493">
        <f>AC751*地域経済性分析・初期条件!$N$73</f>
        <v>45184.377386537439</v>
      </c>
      <c r="AD762" s="493">
        <f>AD751*地域経済性分析・初期条件!$N$73</f>
        <v>45184.377386537439</v>
      </c>
      <c r="AE762" s="493">
        <f>AE751*地域経済性分析・初期条件!$N$73</f>
        <v>45184.377386537439</v>
      </c>
      <c r="AF762" s="493">
        <f>AF751*地域経済性分析・初期条件!$N$73</f>
        <v>45184.377386537439</v>
      </c>
      <c r="AG762" s="493">
        <f>AG751*地域経済性分析・初期条件!$N$73</f>
        <v>45184.377386537439</v>
      </c>
      <c r="AH762" s="493">
        <f>AH751*地域経済性分析・初期条件!$N$73</f>
        <v>45184.377386537439</v>
      </c>
      <c r="AI762" s="535">
        <f>SUM(D762:N762)</f>
        <v>451843.77386537439</v>
      </c>
      <c r="AJ762" s="535">
        <f>SUM(D762:X762)</f>
        <v>903687.54773074831</v>
      </c>
      <c r="AK762" s="497">
        <f>SUM(D762:AH762)</f>
        <v>1355531.3215961221</v>
      </c>
    </row>
    <row r="763" spans="1:37" ht="11.5" x14ac:dyDescent="0.25">
      <c r="A763" s="533" t="str">
        <f>A750&amp;B763</f>
        <v>その他のサービス業市町村税収（二次以降）</v>
      </c>
      <c r="B763" s="425" t="s">
        <v>564</v>
      </c>
      <c r="C763" s="449" t="s">
        <v>33</v>
      </c>
      <c r="D763" s="493">
        <f>D751*地域経済性分析・初期条件!$O$73</f>
        <v>0</v>
      </c>
      <c r="E763" s="493">
        <f>E751*地域経済性分析・初期条件!$O$73</f>
        <v>18681.233992533322</v>
      </c>
      <c r="F763" s="493">
        <f>F751*地域経済性分析・初期条件!$O$73</f>
        <v>18681.233992533322</v>
      </c>
      <c r="G763" s="493">
        <f>G751*地域経済性分析・初期条件!$O$73</f>
        <v>18681.233992533322</v>
      </c>
      <c r="H763" s="493">
        <f>H751*地域経済性分析・初期条件!$O$73</f>
        <v>18681.233992533322</v>
      </c>
      <c r="I763" s="493">
        <f>I751*地域経済性分析・初期条件!$O$73</f>
        <v>18681.233992533322</v>
      </c>
      <c r="J763" s="493">
        <f>J751*地域経済性分析・初期条件!$O$73</f>
        <v>18681.233992533322</v>
      </c>
      <c r="K763" s="493">
        <f>K751*地域経済性分析・初期条件!$O$73</f>
        <v>18681.233992533322</v>
      </c>
      <c r="L763" s="493">
        <f>L751*地域経済性分析・初期条件!$O$73</f>
        <v>18681.233992533322</v>
      </c>
      <c r="M763" s="493">
        <f>M751*地域経済性分析・初期条件!$O$73</f>
        <v>18681.233992533322</v>
      </c>
      <c r="N763" s="493">
        <f>N751*地域経済性分析・初期条件!$O$73</f>
        <v>18681.233992533322</v>
      </c>
      <c r="O763" s="493">
        <f>O751*地域経済性分析・初期条件!$O$73</f>
        <v>18681.233992533322</v>
      </c>
      <c r="P763" s="493">
        <f>P751*地域経済性分析・初期条件!$O$73</f>
        <v>18681.233992533322</v>
      </c>
      <c r="Q763" s="493">
        <f>Q751*地域経済性分析・初期条件!$O$73</f>
        <v>18681.233992533322</v>
      </c>
      <c r="R763" s="493">
        <f>R751*地域経済性分析・初期条件!$O$73</f>
        <v>18681.233992533322</v>
      </c>
      <c r="S763" s="493">
        <f>S751*地域経済性分析・初期条件!$O$73</f>
        <v>18681.233992533322</v>
      </c>
      <c r="T763" s="493">
        <f>T751*地域経済性分析・初期条件!$O$73</f>
        <v>18681.233992533322</v>
      </c>
      <c r="U763" s="493">
        <f>U751*地域経済性分析・初期条件!$O$73</f>
        <v>18681.233992533322</v>
      </c>
      <c r="V763" s="493">
        <f>V751*地域経済性分析・初期条件!$O$73</f>
        <v>18681.233992533322</v>
      </c>
      <c r="W763" s="493">
        <f>W751*地域経済性分析・初期条件!$O$73</f>
        <v>18681.233992533322</v>
      </c>
      <c r="X763" s="493">
        <f>X751*地域経済性分析・初期条件!$O$73</f>
        <v>18681.233992533322</v>
      </c>
      <c r="Y763" s="493">
        <f>Y751*地域経済性分析・初期条件!$O$73</f>
        <v>18681.233992533322</v>
      </c>
      <c r="Z763" s="493">
        <f>Z751*地域経済性分析・初期条件!$O$73</f>
        <v>18681.233992533322</v>
      </c>
      <c r="AA763" s="493">
        <f>AA751*地域経済性分析・初期条件!$O$73</f>
        <v>18681.233992533322</v>
      </c>
      <c r="AB763" s="493">
        <f>AB751*地域経済性分析・初期条件!$O$73</f>
        <v>18681.233992533322</v>
      </c>
      <c r="AC763" s="493">
        <f>AC751*地域経済性分析・初期条件!$O$73</f>
        <v>18681.233992533322</v>
      </c>
      <c r="AD763" s="493">
        <f>AD751*地域経済性分析・初期条件!$O$73</f>
        <v>18681.233992533322</v>
      </c>
      <c r="AE763" s="493">
        <f>AE751*地域経済性分析・初期条件!$O$73</f>
        <v>18681.233992533322</v>
      </c>
      <c r="AF763" s="493">
        <f>AF751*地域経済性分析・初期条件!$O$73</f>
        <v>18681.233992533322</v>
      </c>
      <c r="AG763" s="493">
        <f>AG751*地域経済性分析・初期条件!$O$73</f>
        <v>18681.233992533322</v>
      </c>
      <c r="AH763" s="493">
        <f>AH751*地域経済性分析・初期条件!$O$73</f>
        <v>18681.233992533322</v>
      </c>
      <c r="AI763" s="535">
        <f>SUM(D763:N763)</f>
        <v>186812.33992533322</v>
      </c>
      <c r="AJ763" s="535">
        <f>SUM(D763:X763)</f>
        <v>373624.67985066632</v>
      </c>
      <c r="AK763" s="497">
        <f>SUM(D763:AH763)</f>
        <v>560437.01977599924</v>
      </c>
    </row>
    <row r="764" spans="1:37" ht="11.5" x14ac:dyDescent="0.25">
      <c r="A764" s="488">
        <f>地域経済性分析・初期条件!$G$74</f>
        <v>0</v>
      </c>
      <c r="C764" s="449"/>
      <c r="D764" s="493"/>
      <c r="E764" s="493"/>
      <c r="F764" s="463"/>
      <c r="G764" s="463"/>
      <c r="H764" s="463"/>
      <c r="I764" s="463"/>
      <c r="J764" s="463"/>
      <c r="K764" s="463"/>
      <c r="L764" s="463"/>
      <c r="M764" s="463"/>
      <c r="N764" s="463"/>
      <c r="O764" s="463"/>
      <c r="P764" s="463"/>
      <c r="Q764" s="463"/>
      <c r="R764" s="463"/>
      <c r="S764" s="463"/>
      <c r="T764" s="463"/>
      <c r="U764" s="463"/>
      <c r="V764" s="463"/>
      <c r="W764" s="463"/>
      <c r="X764" s="463"/>
      <c r="Y764" s="463"/>
      <c r="Z764" s="463"/>
      <c r="AA764" s="463"/>
      <c r="AB764" s="463"/>
      <c r="AC764" s="463"/>
      <c r="AD764" s="463"/>
      <c r="AE764" s="463"/>
      <c r="AF764" s="463"/>
      <c r="AG764" s="463"/>
      <c r="AH764" s="463"/>
      <c r="AI764" s="535"/>
      <c r="AJ764" s="535"/>
      <c r="AK764" s="497"/>
    </row>
    <row r="765" spans="1:37" ht="11.5" x14ac:dyDescent="0.25">
      <c r="A765" s="533" t="str">
        <f>A764&amp;B765</f>
        <v>0売上（税別）</v>
      </c>
      <c r="B765" s="425" t="s">
        <v>1166</v>
      </c>
      <c r="C765" s="448" t="s">
        <v>33</v>
      </c>
      <c r="D765" s="493">
        <f>D749*地域経済性分析・初期条件!$F$74</f>
        <v>0</v>
      </c>
      <c r="E765" s="493">
        <f>E749*地域経済性分析・初期条件!$F$74</f>
        <v>0</v>
      </c>
      <c r="F765" s="493">
        <f>F749*地域経済性分析・初期条件!$F$74</f>
        <v>0</v>
      </c>
      <c r="G765" s="493">
        <f>G749*地域経済性分析・初期条件!$F$74</f>
        <v>0</v>
      </c>
      <c r="H765" s="493">
        <f>H749*地域経済性分析・初期条件!$F$74</f>
        <v>0</v>
      </c>
      <c r="I765" s="493">
        <f>I749*地域経済性分析・初期条件!$F$74</f>
        <v>0</v>
      </c>
      <c r="J765" s="493">
        <f>J749*地域経済性分析・初期条件!$F$74</f>
        <v>0</v>
      </c>
      <c r="K765" s="493">
        <f>K749*地域経済性分析・初期条件!$F$74</f>
        <v>0</v>
      </c>
      <c r="L765" s="493">
        <f>L749*地域経済性分析・初期条件!$F$74</f>
        <v>0</v>
      </c>
      <c r="M765" s="493">
        <f>M749*地域経済性分析・初期条件!$F$74</f>
        <v>0</v>
      </c>
      <c r="N765" s="493">
        <f>N749*地域経済性分析・初期条件!$F$74</f>
        <v>0</v>
      </c>
      <c r="O765" s="493">
        <f>O749*地域経済性分析・初期条件!$F$74</f>
        <v>0</v>
      </c>
      <c r="P765" s="493">
        <f>P749*地域経済性分析・初期条件!$F$74</f>
        <v>0</v>
      </c>
      <c r="Q765" s="493">
        <f>Q749*地域経済性分析・初期条件!$F$74</f>
        <v>0</v>
      </c>
      <c r="R765" s="493">
        <f>R749*地域経済性分析・初期条件!$F$74</f>
        <v>0</v>
      </c>
      <c r="S765" s="493">
        <f>S749*地域経済性分析・初期条件!$F$74</f>
        <v>0</v>
      </c>
      <c r="T765" s="493">
        <f>T749*地域経済性分析・初期条件!$F$74</f>
        <v>0</v>
      </c>
      <c r="U765" s="493">
        <f>U749*地域経済性分析・初期条件!$F$74</f>
        <v>0</v>
      </c>
      <c r="V765" s="493">
        <f>V749*地域経済性分析・初期条件!$F$74</f>
        <v>0</v>
      </c>
      <c r="W765" s="493">
        <f>W749*地域経済性分析・初期条件!$F$74</f>
        <v>0</v>
      </c>
      <c r="X765" s="493">
        <f>X749*地域経済性分析・初期条件!$F$74</f>
        <v>0</v>
      </c>
      <c r="Y765" s="493">
        <f>Y749*地域経済性分析・初期条件!$F$74</f>
        <v>0</v>
      </c>
      <c r="Z765" s="493">
        <f>Z749*地域経済性分析・初期条件!$F$74</f>
        <v>0</v>
      </c>
      <c r="AA765" s="493">
        <f>AA749*地域経済性分析・初期条件!$F$74</f>
        <v>0</v>
      </c>
      <c r="AB765" s="493">
        <f>AB749*地域経済性分析・初期条件!$F$74</f>
        <v>0</v>
      </c>
      <c r="AC765" s="493">
        <f>AC749*地域経済性分析・初期条件!$F$74</f>
        <v>0</v>
      </c>
      <c r="AD765" s="493">
        <f>AD749*地域経済性分析・初期条件!$F$74</f>
        <v>0</v>
      </c>
      <c r="AE765" s="493">
        <f>AE749*地域経済性分析・初期条件!$F$74</f>
        <v>0</v>
      </c>
      <c r="AF765" s="493">
        <f>AF749*地域経済性分析・初期条件!$F$74</f>
        <v>0</v>
      </c>
      <c r="AG765" s="493">
        <f>AG749*地域経済性分析・初期条件!$F$74</f>
        <v>0</v>
      </c>
      <c r="AH765" s="493">
        <f>AH749*地域経済性分析・初期条件!$F$74</f>
        <v>0</v>
      </c>
      <c r="AI765" s="535">
        <f t="shared" ref="AI765" si="1019">SUM(D765:N765)</f>
        <v>0</v>
      </c>
      <c r="AJ765" s="535">
        <f>SUM(D765:X765)</f>
        <v>0</v>
      </c>
      <c r="AK765" s="497">
        <f>SUM(D765:AH765)</f>
        <v>0</v>
      </c>
    </row>
    <row r="766" spans="1:37" ht="11.5" x14ac:dyDescent="0.25">
      <c r="A766" s="533" t="str">
        <f>A764&amp;B766</f>
        <v>0消費税（都道府県）</v>
      </c>
      <c r="B766" s="425" t="s">
        <v>270</v>
      </c>
      <c r="C766" s="448" t="s">
        <v>33</v>
      </c>
      <c r="D766" s="493">
        <f>D765*波及効果シート!$D$72</f>
        <v>0</v>
      </c>
      <c r="E766" s="493">
        <f>E765*波及効果シート!$D$72</f>
        <v>0</v>
      </c>
      <c r="F766" s="493">
        <f>F765*波及効果シート!$D$72</f>
        <v>0</v>
      </c>
      <c r="G766" s="493">
        <f>G765*波及効果シート!$D$72</f>
        <v>0</v>
      </c>
      <c r="H766" s="493">
        <f>H765*波及効果シート!$D$72</f>
        <v>0</v>
      </c>
      <c r="I766" s="493">
        <f>I765*波及効果シート!$D$72</f>
        <v>0</v>
      </c>
      <c r="J766" s="493">
        <f>J765*波及効果シート!$D$72</f>
        <v>0</v>
      </c>
      <c r="K766" s="493">
        <f>K765*波及効果シート!$D$72</f>
        <v>0</v>
      </c>
      <c r="L766" s="493">
        <f>L765*波及効果シート!$D$72</f>
        <v>0</v>
      </c>
      <c r="M766" s="493">
        <f>M765*波及効果シート!$D$72</f>
        <v>0</v>
      </c>
      <c r="N766" s="493">
        <f>N765*波及効果シート!$D$72</f>
        <v>0</v>
      </c>
      <c r="O766" s="493">
        <f>O765*波及効果シート!$D$72</f>
        <v>0</v>
      </c>
      <c r="P766" s="493">
        <f>P765*波及効果シート!$D$72</f>
        <v>0</v>
      </c>
      <c r="Q766" s="493">
        <f>Q765*波及効果シート!$D$72</f>
        <v>0</v>
      </c>
      <c r="R766" s="493">
        <f>R765*波及効果シート!$D$72</f>
        <v>0</v>
      </c>
      <c r="S766" s="493">
        <f>S765*波及効果シート!$D$72</f>
        <v>0</v>
      </c>
      <c r="T766" s="493">
        <f>T765*波及効果シート!$D$72</f>
        <v>0</v>
      </c>
      <c r="U766" s="493">
        <f>U765*波及効果シート!$D$72</f>
        <v>0</v>
      </c>
      <c r="V766" s="493">
        <f>V765*波及効果シート!$D$72</f>
        <v>0</v>
      </c>
      <c r="W766" s="493">
        <f>W765*波及効果シート!$D$72</f>
        <v>0</v>
      </c>
      <c r="X766" s="493">
        <f>X765*波及効果シート!$D$72</f>
        <v>0</v>
      </c>
      <c r="Y766" s="493">
        <f>Y765*波及効果シート!$D$72</f>
        <v>0</v>
      </c>
      <c r="Z766" s="493">
        <f>Z765*波及効果シート!$D$72</f>
        <v>0</v>
      </c>
      <c r="AA766" s="493">
        <f>AA765*波及効果シート!$D$72</f>
        <v>0</v>
      </c>
      <c r="AB766" s="493">
        <f>AB765*波及効果シート!$D$72</f>
        <v>0</v>
      </c>
      <c r="AC766" s="493">
        <f>AC765*波及効果シート!$D$72</f>
        <v>0</v>
      </c>
      <c r="AD766" s="493">
        <f>AD765*波及効果シート!$D$72</f>
        <v>0</v>
      </c>
      <c r="AE766" s="493">
        <f>AE765*波及効果シート!$D$72</f>
        <v>0</v>
      </c>
      <c r="AF766" s="493">
        <f>AF765*波及効果シート!$D$72</f>
        <v>0</v>
      </c>
      <c r="AG766" s="493">
        <f>AG765*波及効果シート!$D$72</f>
        <v>0</v>
      </c>
      <c r="AH766" s="493">
        <f>AH765*波及効果シート!$D$72</f>
        <v>0</v>
      </c>
      <c r="AI766" s="535">
        <f t="shared" ref="AI766:AI767" si="1020">SUM(D766:N766)</f>
        <v>0</v>
      </c>
      <c r="AJ766" s="535">
        <f t="shared" ref="AJ766:AJ767" si="1021">SUM(D766:X766)</f>
        <v>0</v>
      </c>
      <c r="AK766" s="497">
        <f t="shared" ref="AK766:AK767" si="1022">SUM(D766:AH766)</f>
        <v>0</v>
      </c>
    </row>
    <row r="767" spans="1:37" ht="11.5" x14ac:dyDescent="0.25">
      <c r="A767" s="533" t="str">
        <f>A764&amp;B767</f>
        <v>0消費税（市町村）</v>
      </c>
      <c r="B767" s="425" t="s">
        <v>1156</v>
      </c>
      <c r="C767" s="449" t="s">
        <v>33</v>
      </c>
      <c r="D767" s="493">
        <f>D765*波及効果シート!$D$74</f>
        <v>0</v>
      </c>
      <c r="E767" s="493">
        <f>E765*波及効果シート!$D$74</f>
        <v>0</v>
      </c>
      <c r="F767" s="493">
        <f>F765*波及効果シート!$D$74</f>
        <v>0</v>
      </c>
      <c r="G767" s="493">
        <f>G765*波及効果シート!$D$74</f>
        <v>0</v>
      </c>
      <c r="H767" s="493">
        <f>H765*波及効果シート!$D$74</f>
        <v>0</v>
      </c>
      <c r="I767" s="493">
        <f>I765*波及効果シート!$D$74</f>
        <v>0</v>
      </c>
      <c r="J767" s="493">
        <f>J765*波及効果シート!$D$74</f>
        <v>0</v>
      </c>
      <c r="K767" s="493">
        <f>K765*波及効果シート!$D$74</f>
        <v>0</v>
      </c>
      <c r="L767" s="493">
        <f>L765*波及効果シート!$D$74</f>
        <v>0</v>
      </c>
      <c r="M767" s="493">
        <f>M765*波及効果シート!$D$74</f>
        <v>0</v>
      </c>
      <c r="N767" s="493">
        <f>N765*波及効果シート!$D$74</f>
        <v>0</v>
      </c>
      <c r="O767" s="493">
        <f>O765*波及効果シート!$D$74</f>
        <v>0</v>
      </c>
      <c r="P767" s="493">
        <f>P765*波及効果シート!$D$74</f>
        <v>0</v>
      </c>
      <c r="Q767" s="493">
        <f>Q765*波及効果シート!$D$74</f>
        <v>0</v>
      </c>
      <c r="R767" s="493">
        <f>R765*波及効果シート!$D$74</f>
        <v>0</v>
      </c>
      <c r="S767" s="493">
        <f>S765*波及効果シート!$D$74</f>
        <v>0</v>
      </c>
      <c r="T767" s="493">
        <f>T765*波及効果シート!$D$74</f>
        <v>0</v>
      </c>
      <c r="U767" s="493">
        <f>U765*波及効果シート!$D$74</f>
        <v>0</v>
      </c>
      <c r="V767" s="493">
        <f>V765*波及効果シート!$D$74</f>
        <v>0</v>
      </c>
      <c r="W767" s="493">
        <f>W765*波及効果シート!$D$74</f>
        <v>0</v>
      </c>
      <c r="X767" s="493">
        <f>X765*波及効果シート!$D$74</f>
        <v>0</v>
      </c>
      <c r="Y767" s="493">
        <f>Y765*波及効果シート!$D$74</f>
        <v>0</v>
      </c>
      <c r="Z767" s="493">
        <f>Z765*波及効果シート!$D$74</f>
        <v>0</v>
      </c>
      <c r="AA767" s="493">
        <f>AA765*波及効果シート!$D$74</f>
        <v>0</v>
      </c>
      <c r="AB767" s="493">
        <f>AB765*波及効果シート!$D$74</f>
        <v>0</v>
      </c>
      <c r="AC767" s="493">
        <f>AC765*波及効果シート!$D$74</f>
        <v>0</v>
      </c>
      <c r="AD767" s="493">
        <f>AD765*波及効果シート!$D$74</f>
        <v>0</v>
      </c>
      <c r="AE767" s="493">
        <f>AE765*波及効果シート!$D$74</f>
        <v>0</v>
      </c>
      <c r="AF767" s="493">
        <f>AF765*波及効果シート!$D$74</f>
        <v>0</v>
      </c>
      <c r="AG767" s="493">
        <f>AG765*波及効果シート!$D$74</f>
        <v>0</v>
      </c>
      <c r="AH767" s="493">
        <f>AH765*波及効果シート!$D$74</f>
        <v>0</v>
      </c>
      <c r="AI767" s="535">
        <f t="shared" si="1020"/>
        <v>0</v>
      </c>
      <c r="AJ767" s="535">
        <f t="shared" si="1021"/>
        <v>0</v>
      </c>
      <c r="AK767" s="497">
        <f t="shared" si="1022"/>
        <v>0</v>
      </c>
    </row>
    <row r="768" spans="1:37" ht="11.5" x14ac:dyDescent="0.25">
      <c r="A768" s="533" t="str">
        <f>A764&amp;B768</f>
        <v>0所得税（国税）</v>
      </c>
      <c r="B768" s="425" t="s">
        <v>577</v>
      </c>
      <c r="C768" s="449" t="s">
        <v>33</v>
      </c>
      <c r="D768" s="493">
        <f>D765*地域経済性分析・初期条件!$P$74</f>
        <v>0</v>
      </c>
      <c r="E768" s="493">
        <f>E765*地域経済性分析・初期条件!$P$74</f>
        <v>0</v>
      </c>
      <c r="F768" s="493">
        <f>F765*地域経済性分析・初期条件!$P$74</f>
        <v>0</v>
      </c>
      <c r="G768" s="493">
        <f>G765*地域経済性分析・初期条件!$P$74</f>
        <v>0</v>
      </c>
      <c r="H768" s="493">
        <f>H765*地域経済性分析・初期条件!$P$74</f>
        <v>0</v>
      </c>
      <c r="I768" s="493">
        <f>I765*地域経済性分析・初期条件!$P$74</f>
        <v>0</v>
      </c>
      <c r="J768" s="493">
        <f>J765*地域経済性分析・初期条件!$P$74</f>
        <v>0</v>
      </c>
      <c r="K768" s="493">
        <f>K765*地域経済性分析・初期条件!$P$74</f>
        <v>0</v>
      </c>
      <c r="L768" s="493">
        <f>L765*地域経済性分析・初期条件!$P$74</f>
        <v>0</v>
      </c>
      <c r="M768" s="493">
        <f>M765*地域経済性分析・初期条件!$P$74</f>
        <v>0</v>
      </c>
      <c r="N768" s="493">
        <f>N765*地域経済性分析・初期条件!$P$74</f>
        <v>0</v>
      </c>
      <c r="O768" s="493">
        <f>O765*地域経済性分析・初期条件!$P$74</f>
        <v>0</v>
      </c>
      <c r="P768" s="493">
        <f>P765*地域経済性分析・初期条件!$P$74</f>
        <v>0</v>
      </c>
      <c r="Q768" s="493">
        <f>Q765*地域経済性分析・初期条件!$P$74</f>
        <v>0</v>
      </c>
      <c r="R768" s="493">
        <f>R765*地域経済性分析・初期条件!$P$74</f>
        <v>0</v>
      </c>
      <c r="S768" s="493">
        <f>S765*地域経済性分析・初期条件!$P$74</f>
        <v>0</v>
      </c>
      <c r="T768" s="493">
        <f>T765*地域経済性分析・初期条件!$P$74</f>
        <v>0</v>
      </c>
      <c r="U768" s="493">
        <f>U765*地域経済性分析・初期条件!$P$74</f>
        <v>0</v>
      </c>
      <c r="V768" s="493">
        <f>V765*地域経済性分析・初期条件!$P$74</f>
        <v>0</v>
      </c>
      <c r="W768" s="493">
        <f>W765*地域経済性分析・初期条件!$P$74</f>
        <v>0</v>
      </c>
      <c r="X768" s="493">
        <f>X765*地域経済性分析・初期条件!$P$74</f>
        <v>0</v>
      </c>
      <c r="Y768" s="493">
        <f>Y765*地域経済性分析・初期条件!$P$74</f>
        <v>0</v>
      </c>
      <c r="Z768" s="493">
        <f>Z765*地域経済性分析・初期条件!$P$74</f>
        <v>0</v>
      </c>
      <c r="AA768" s="493">
        <f>AA765*地域経済性分析・初期条件!$P$74</f>
        <v>0</v>
      </c>
      <c r="AB768" s="493">
        <f>AB765*地域経済性分析・初期条件!$P$74</f>
        <v>0</v>
      </c>
      <c r="AC768" s="493">
        <f>AC765*地域経済性分析・初期条件!$P$74</f>
        <v>0</v>
      </c>
      <c r="AD768" s="493">
        <f>AD765*地域経済性分析・初期条件!$P$74</f>
        <v>0</v>
      </c>
      <c r="AE768" s="493">
        <f>AE765*地域経済性分析・初期条件!$P$74</f>
        <v>0</v>
      </c>
      <c r="AF768" s="493">
        <f>AF765*地域経済性分析・初期条件!$P$74</f>
        <v>0</v>
      </c>
      <c r="AG768" s="493">
        <f>AG765*地域経済性分析・初期条件!$P$74</f>
        <v>0</v>
      </c>
      <c r="AH768" s="493">
        <f>AH765*地域経済性分析・初期条件!$P$74</f>
        <v>0</v>
      </c>
      <c r="AI768" s="535">
        <f t="shared" ref="AI768:AI773" si="1023">SUM(D768:N768)</f>
        <v>0</v>
      </c>
      <c r="AJ768" s="535">
        <f>SUM(D768:X768)</f>
        <v>0</v>
      </c>
      <c r="AK768" s="497">
        <f>SUM(D768:AH768)</f>
        <v>0</v>
      </c>
    </row>
    <row r="769" spans="1:37" ht="11.5" x14ac:dyDescent="0.25">
      <c r="A769" s="533" t="str">
        <f>A764&amp;B769</f>
        <v>0法人税（国税）</v>
      </c>
      <c r="B769" s="425" t="s">
        <v>576</v>
      </c>
      <c r="C769" s="449" t="s">
        <v>33</v>
      </c>
      <c r="D769" s="493">
        <f>D765*地域経済性分析・初期条件!$Q$74</f>
        <v>0</v>
      </c>
      <c r="E769" s="493">
        <f>E765*地域経済性分析・初期条件!$Q$74</f>
        <v>0</v>
      </c>
      <c r="F769" s="493">
        <f>F765*地域経済性分析・初期条件!$Q$74</f>
        <v>0</v>
      </c>
      <c r="G769" s="493">
        <f>G765*地域経済性分析・初期条件!$Q$74</f>
        <v>0</v>
      </c>
      <c r="H769" s="493">
        <f>H765*地域経済性分析・初期条件!$Q$74</f>
        <v>0</v>
      </c>
      <c r="I769" s="493">
        <f>I765*地域経済性分析・初期条件!$Q$74</f>
        <v>0</v>
      </c>
      <c r="J769" s="493">
        <f>J765*地域経済性分析・初期条件!$Q$74</f>
        <v>0</v>
      </c>
      <c r="K769" s="493">
        <f>K765*地域経済性分析・初期条件!$Q$74</f>
        <v>0</v>
      </c>
      <c r="L769" s="493">
        <f>L765*地域経済性分析・初期条件!$Q$74</f>
        <v>0</v>
      </c>
      <c r="M769" s="493">
        <f>M765*地域経済性分析・初期条件!$Q$74</f>
        <v>0</v>
      </c>
      <c r="N769" s="493">
        <f>N765*地域経済性分析・初期条件!$Q$74</f>
        <v>0</v>
      </c>
      <c r="O769" s="493">
        <f>O765*地域経済性分析・初期条件!$Q$74</f>
        <v>0</v>
      </c>
      <c r="P769" s="493">
        <f>P765*地域経済性分析・初期条件!$Q$74</f>
        <v>0</v>
      </c>
      <c r="Q769" s="493">
        <f>Q765*地域経済性分析・初期条件!$Q$74</f>
        <v>0</v>
      </c>
      <c r="R769" s="493">
        <f>R765*地域経済性分析・初期条件!$Q$74</f>
        <v>0</v>
      </c>
      <c r="S769" s="493">
        <f>S765*地域経済性分析・初期条件!$Q$74</f>
        <v>0</v>
      </c>
      <c r="T769" s="493">
        <f>T765*地域経済性分析・初期条件!$Q$74</f>
        <v>0</v>
      </c>
      <c r="U769" s="493">
        <f>U765*地域経済性分析・初期条件!$Q$74</f>
        <v>0</v>
      </c>
      <c r="V769" s="493">
        <f>V765*地域経済性分析・初期条件!$Q$74</f>
        <v>0</v>
      </c>
      <c r="W769" s="493">
        <f>W765*地域経済性分析・初期条件!$Q$74</f>
        <v>0</v>
      </c>
      <c r="X769" s="493">
        <f>X765*地域経済性分析・初期条件!$Q$74</f>
        <v>0</v>
      </c>
      <c r="Y769" s="493">
        <f>Y765*地域経済性分析・初期条件!$Q$74</f>
        <v>0</v>
      </c>
      <c r="Z769" s="493">
        <f>Z765*地域経済性分析・初期条件!$Q$74</f>
        <v>0</v>
      </c>
      <c r="AA769" s="493">
        <f>AA765*地域経済性分析・初期条件!$Q$74</f>
        <v>0</v>
      </c>
      <c r="AB769" s="493">
        <f>AB765*地域経済性分析・初期条件!$Q$74</f>
        <v>0</v>
      </c>
      <c r="AC769" s="493">
        <f>AC765*地域経済性分析・初期条件!$Q$74</f>
        <v>0</v>
      </c>
      <c r="AD769" s="493">
        <f>AD765*地域経済性分析・初期条件!$Q$74</f>
        <v>0</v>
      </c>
      <c r="AE769" s="493">
        <f>AE765*地域経済性分析・初期条件!$Q$74</f>
        <v>0</v>
      </c>
      <c r="AF769" s="493">
        <f>AF765*地域経済性分析・初期条件!$Q$74</f>
        <v>0</v>
      </c>
      <c r="AG769" s="493">
        <f>AG765*地域経済性分析・初期条件!$Q$74</f>
        <v>0</v>
      </c>
      <c r="AH769" s="493">
        <f>AH765*地域経済性分析・初期条件!$Q$74</f>
        <v>0</v>
      </c>
      <c r="AI769" s="535">
        <f t="shared" si="1023"/>
        <v>0</v>
      </c>
      <c r="AJ769" s="535">
        <f>SUM(D769:X769)</f>
        <v>0</v>
      </c>
      <c r="AK769" s="497">
        <f>SUM(D769:AH769)</f>
        <v>0</v>
      </c>
    </row>
    <row r="770" spans="1:37" ht="11.5" x14ac:dyDescent="0.25">
      <c r="A770" s="533" t="str">
        <f>A764&amp;B770</f>
        <v>0従業員の可処分所得（一次）</v>
      </c>
      <c r="B770" s="425" t="s">
        <v>556</v>
      </c>
      <c r="C770" s="448" t="s">
        <v>33</v>
      </c>
      <c r="D770" s="493">
        <f>D765*地域経済性分析・初期条件!$H$74</f>
        <v>0</v>
      </c>
      <c r="E770" s="493">
        <f>E765*地域経済性分析・初期条件!$H$74</f>
        <v>0</v>
      </c>
      <c r="F770" s="493">
        <f>F765*地域経済性分析・初期条件!$H$74</f>
        <v>0</v>
      </c>
      <c r="G770" s="493">
        <f>G765*地域経済性分析・初期条件!$H$74</f>
        <v>0</v>
      </c>
      <c r="H770" s="493">
        <f>H765*地域経済性分析・初期条件!$H$74</f>
        <v>0</v>
      </c>
      <c r="I770" s="493">
        <f>I765*地域経済性分析・初期条件!$H$74</f>
        <v>0</v>
      </c>
      <c r="J770" s="493">
        <f>J765*地域経済性分析・初期条件!$H$74</f>
        <v>0</v>
      </c>
      <c r="K770" s="493">
        <f>K765*地域経済性分析・初期条件!$H$74</f>
        <v>0</v>
      </c>
      <c r="L770" s="493">
        <f>L765*地域経済性分析・初期条件!$H$74</f>
        <v>0</v>
      </c>
      <c r="M770" s="493">
        <f>M765*地域経済性分析・初期条件!$H$74</f>
        <v>0</v>
      </c>
      <c r="N770" s="493">
        <f>N765*地域経済性分析・初期条件!$H$74</f>
        <v>0</v>
      </c>
      <c r="O770" s="493">
        <f>O765*地域経済性分析・初期条件!$H$74</f>
        <v>0</v>
      </c>
      <c r="P770" s="493">
        <f>P765*地域経済性分析・初期条件!$H$74</f>
        <v>0</v>
      </c>
      <c r="Q770" s="493">
        <f>Q765*地域経済性分析・初期条件!$H$74</f>
        <v>0</v>
      </c>
      <c r="R770" s="493">
        <f>R765*地域経済性分析・初期条件!$H$74</f>
        <v>0</v>
      </c>
      <c r="S770" s="493">
        <f>S765*地域経済性分析・初期条件!$H$74</f>
        <v>0</v>
      </c>
      <c r="T770" s="493">
        <f>T765*地域経済性分析・初期条件!$H$74</f>
        <v>0</v>
      </c>
      <c r="U770" s="493">
        <f>U765*地域経済性分析・初期条件!$H$74</f>
        <v>0</v>
      </c>
      <c r="V770" s="493">
        <f>V765*地域経済性分析・初期条件!$H$74</f>
        <v>0</v>
      </c>
      <c r="W770" s="493">
        <f>W765*地域経済性分析・初期条件!$H$74</f>
        <v>0</v>
      </c>
      <c r="X770" s="493">
        <f>X765*地域経済性分析・初期条件!$H$74</f>
        <v>0</v>
      </c>
      <c r="Y770" s="493">
        <f>Y765*地域経済性分析・初期条件!$H$74</f>
        <v>0</v>
      </c>
      <c r="Z770" s="493">
        <f>Z765*地域経済性分析・初期条件!$H$74</f>
        <v>0</v>
      </c>
      <c r="AA770" s="493">
        <f>AA765*地域経済性分析・初期条件!$H$74</f>
        <v>0</v>
      </c>
      <c r="AB770" s="493">
        <f>AB765*地域経済性分析・初期条件!$H$74</f>
        <v>0</v>
      </c>
      <c r="AC770" s="493">
        <f>AC765*地域経済性分析・初期条件!$H$74</f>
        <v>0</v>
      </c>
      <c r="AD770" s="493">
        <f>AD765*地域経済性分析・初期条件!$H$74</f>
        <v>0</v>
      </c>
      <c r="AE770" s="493">
        <f>AE765*地域経済性分析・初期条件!$H$74</f>
        <v>0</v>
      </c>
      <c r="AF770" s="493">
        <f>AF765*地域経済性分析・初期条件!$H$74</f>
        <v>0</v>
      </c>
      <c r="AG770" s="493">
        <f>AG765*地域経済性分析・初期条件!$H$74</f>
        <v>0</v>
      </c>
      <c r="AH770" s="493">
        <f>AH765*地域経済性分析・初期条件!$H$74</f>
        <v>0</v>
      </c>
      <c r="AI770" s="535">
        <f t="shared" si="1023"/>
        <v>0</v>
      </c>
      <c r="AJ770" s="535">
        <f t="shared" ref="AJ770:AJ777" si="1024">SUM(D770:X770)</f>
        <v>0</v>
      </c>
      <c r="AK770" s="497">
        <f t="shared" ref="AK770:AK777" si="1025">SUM(D770:AH770)</f>
        <v>0</v>
      </c>
    </row>
    <row r="771" spans="1:37" ht="11.5" x14ac:dyDescent="0.25">
      <c r="A771" s="533" t="str">
        <f>A764&amp;B771</f>
        <v>0企業の税引後利益（一次）</v>
      </c>
      <c r="B771" s="425" t="s">
        <v>557</v>
      </c>
      <c r="C771" s="448" t="s">
        <v>33</v>
      </c>
      <c r="D771" s="493">
        <f>D765*地域経済性分析・初期条件!$I$74</f>
        <v>0</v>
      </c>
      <c r="E771" s="493">
        <f>E765*地域経済性分析・初期条件!$I$74</f>
        <v>0</v>
      </c>
      <c r="F771" s="493">
        <f>F765*地域経済性分析・初期条件!$I$74</f>
        <v>0</v>
      </c>
      <c r="G771" s="493">
        <f>G765*地域経済性分析・初期条件!$I$74</f>
        <v>0</v>
      </c>
      <c r="H771" s="493">
        <f>H765*地域経済性分析・初期条件!$I$74</f>
        <v>0</v>
      </c>
      <c r="I771" s="493">
        <f>I765*地域経済性分析・初期条件!$I$74</f>
        <v>0</v>
      </c>
      <c r="J771" s="493">
        <f>J765*地域経済性分析・初期条件!$I$74</f>
        <v>0</v>
      </c>
      <c r="K771" s="493">
        <f>K765*地域経済性分析・初期条件!$I$74</f>
        <v>0</v>
      </c>
      <c r="L771" s="493">
        <f>L765*地域経済性分析・初期条件!$I$74</f>
        <v>0</v>
      </c>
      <c r="M771" s="493">
        <f>M765*地域経済性分析・初期条件!$I$74</f>
        <v>0</v>
      </c>
      <c r="N771" s="493">
        <f>N765*地域経済性分析・初期条件!$I$74</f>
        <v>0</v>
      </c>
      <c r="O771" s="493">
        <f>O765*地域経済性分析・初期条件!$I$74</f>
        <v>0</v>
      </c>
      <c r="P771" s="493">
        <f>P765*地域経済性分析・初期条件!$I$74</f>
        <v>0</v>
      </c>
      <c r="Q771" s="493">
        <f>Q765*地域経済性分析・初期条件!$I$74</f>
        <v>0</v>
      </c>
      <c r="R771" s="493">
        <f>R765*地域経済性分析・初期条件!$I$74</f>
        <v>0</v>
      </c>
      <c r="S771" s="493">
        <f>S765*地域経済性分析・初期条件!$I$74</f>
        <v>0</v>
      </c>
      <c r="T771" s="493">
        <f>T765*地域経済性分析・初期条件!$I$74</f>
        <v>0</v>
      </c>
      <c r="U771" s="493">
        <f>U765*地域経済性分析・初期条件!$I$74</f>
        <v>0</v>
      </c>
      <c r="V771" s="493">
        <f>V765*地域経済性分析・初期条件!$I$74</f>
        <v>0</v>
      </c>
      <c r="W771" s="493">
        <f>W765*地域経済性分析・初期条件!$I$74</f>
        <v>0</v>
      </c>
      <c r="X771" s="493">
        <f>X765*地域経済性分析・初期条件!$I$74</f>
        <v>0</v>
      </c>
      <c r="Y771" s="493">
        <f>Y765*地域経済性分析・初期条件!$I$74</f>
        <v>0</v>
      </c>
      <c r="Z771" s="493">
        <f>Z765*地域経済性分析・初期条件!$I$74</f>
        <v>0</v>
      </c>
      <c r="AA771" s="493">
        <f>AA765*地域経済性分析・初期条件!$I$74</f>
        <v>0</v>
      </c>
      <c r="AB771" s="493">
        <f>AB765*地域経済性分析・初期条件!$I$74</f>
        <v>0</v>
      </c>
      <c r="AC771" s="493">
        <f>AC765*地域経済性分析・初期条件!$I$74</f>
        <v>0</v>
      </c>
      <c r="AD771" s="493">
        <f>AD765*地域経済性分析・初期条件!$I$74</f>
        <v>0</v>
      </c>
      <c r="AE771" s="493">
        <f>AE765*地域経済性分析・初期条件!$I$74</f>
        <v>0</v>
      </c>
      <c r="AF771" s="493">
        <f>AF765*地域経済性分析・初期条件!$I$74</f>
        <v>0</v>
      </c>
      <c r="AG771" s="493">
        <f>AG765*地域経済性分析・初期条件!$I$74</f>
        <v>0</v>
      </c>
      <c r="AH771" s="493">
        <f>AH765*地域経済性分析・初期条件!$I$74</f>
        <v>0</v>
      </c>
      <c r="AI771" s="535">
        <f t="shared" si="1023"/>
        <v>0</v>
      </c>
      <c r="AJ771" s="535">
        <f t="shared" si="1024"/>
        <v>0</v>
      </c>
      <c r="AK771" s="497">
        <f t="shared" si="1025"/>
        <v>0</v>
      </c>
    </row>
    <row r="772" spans="1:37" ht="11.5" x14ac:dyDescent="0.25">
      <c r="A772" s="533" t="str">
        <f>A764&amp;B772</f>
        <v>0都道府県税収（一次）</v>
      </c>
      <c r="B772" s="425" t="s">
        <v>558</v>
      </c>
      <c r="C772" s="448" t="s">
        <v>33</v>
      </c>
      <c r="D772" s="493">
        <f>D765*地域経済性分析・初期条件!$J$74</f>
        <v>0</v>
      </c>
      <c r="E772" s="493">
        <f>E765*地域経済性分析・初期条件!$J$74</f>
        <v>0</v>
      </c>
      <c r="F772" s="493">
        <f>F765*地域経済性分析・初期条件!$J$74</f>
        <v>0</v>
      </c>
      <c r="G772" s="493">
        <f>G765*地域経済性分析・初期条件!$J$74</f>
        <v>0</v>
      </c>
      <c r="H772" s="493">
        <f>H765*地域経済性分析・初期条件!$J$74</f>
        <v>0</v>
      </c>
      <c r="I772" s="493">
        <f>I765*地域経済性分析・初期条件!$J$74</f>
        <v>0</v>
      </c>
      <c r="J772" s="493">
        <f>J765*地域経済性分析・初期条件!$J$74</f>
        <v>0</v>
      </c>
      <c r="K772" s="493">
        <f>K765*地域経済性分析・初期条件!$J$74</f>
        <v>0</v>
      </c>
      <c r="L772" s="493">
        <f>L765*地域経済性分析・初期条件!$J$74</f>
        <v>0</v>
      </c>
      <c r="M772" s="493">
        <f>M765*地域経済性分析・初期条件!$J$74</f>
        <v>0</v>
      </c>
      <c r="N772" s="493">
        <f>N765*地域経済性分析・初期条件!$J$74</f>
        <v>0</v>
      </c>
      <c r="O772" s="493">
        <f>O765*地域経済性分析・初期条件!$J$74</f>
        <v>0</v>
      </c>
      <c r="P772" s="493">
        <f>P765*地域経済性分析・初期条件!$J$74</f>
        <v>0</v>
      </c>
      <c r="Q772" s="493">
        <f>Q765*地域経済性分析・初期条件!$J$74</f>
        <v>0</v>
      </c>
      <c r="R772" s="493">
        <f>R765*地域経済性分析・初期条件!$J$74</f>
        <v>0</v>
      </c>
      <c r="S772" s="493">
        <f>S765*地域経済性分析・初期条件!$J$74</f>
        <v>0</v>
      </c>
      <c r="T772" s="493">
        <f>T765*地域経済性分析・初期条件!$J$74</f>
        <v>0</v>
      </c>
      <c r="U772" s="493">
        <f>U765*地域経済性分析・初期条件!$J$74</f>
        <v>0</v>
      </c>
      <c r="V772" s="493">
        <f>V765*地域経済性分析・初期条件!$J$74</f>
        <v>0</v>
      </c>
      <c r="W772" s="493">
        <f>W765*地域経済性分析・初期条件!$J$74</f>
        <v>0</v>
      </c>
      <c r="X772" s="493">
        <f>X765*地域経済性分析・初期条件!$J$74</f>
        <v>0</v>
      </c>
      <c r="Y772" s="493">
        <f>Y765*地域経済性分析・初期条件!$J$74</f>
        <v>0</v>
      </c>
      <c r="Z772" s="493">
        <f>Z765*地域経済性分析・初期条件!$J$74</f>
        <v>0</v>
      </c>
      <c r="AA772" s="493">
        <f>AA765*地域経済性分析・初期条件!$J$74</f>
        <v>0</v>
      </c>
      <c r="AB772" s="493">
        <f>AB765*地域経済性分析・初期条件!$J$74</f>
        <v>0</v>
      </c>
      <c r="AC772" s="493">
        <f>AC765*地域経済性分析・初期条件!$J$74</f>
        <v>0</v>
      </c>
      <c r="AD772" s="493">
        <f>AD765*地域経済性分析・初期条件!$J$74</f>
        <v>0</v>
      </c>
      <c r="AE772" s="493">
        <f>AE765*地域経済性分析・初期条件!$J$74</f>
        <v>0</v>
      </c>
      <c r="AF772" s="493">
        <f>AF765*地域経済性分析・初期条件!$J$74</f>
        <v>0</v>
      </c>
      <c r="AG772" s="493">
        <f>AG765*地域経済性分析・初期条件!$J$74</f>
        <v>0</v>
      </c>
      <c r="AH772" s="493">
        <f>AH765*地域経済性分析・初期条件!$J$74</f>
        <v>0</v>
      </c>
      <c r="AI772" s="535">
        <f t="shared" si="1023"/>
        <v>0</v>
      </c>
      <c r="AJ772" s="535">
        <f t="shared" si="1024"/>
        <v>0</v>
      </c>
      <c r="AK772" s="497">
        <f t="shared" si="1025"/>
        <v>0</v>
      </c>
    </row>
    <row r="773" spans="1:37" ht="11.5" x14ac:dyDescent="0.25">
      <c r="A773" s="533" t="str">
        <f>A764&amp;B773</f>
        <v>0市町村税収（一次）</v>
      </c>
      <c r="B773" s="425" t="s">
        <v>559</v>
      </c>
      <c r="C773" s="449" t="s">
        <v>33</v>
      </c>
      <c r="D773" s="493">
        <f>D765*地域経済性分析・初期条件!$K$74</f>
        <v>0</v>
      </c>
      <c r="E773" s="493">
        <f>E765*地域経済性分析・初期条件!$K$74</f>
        <v>0</v>
      </c>
      <c r="F773" s="493">
        <f>F765*地域経済性分析・初期条件!$K$74</f>
        <v>0</v>
      </c>
      <c r="G773" s="493">
        <f>G765*地域経済性分析・初期条件!$K$74</f>
        <v>0</v>
      </c>
      <c r="H773" s="493">
        <f>H765*地域経済性分析・初期条件!$K$74</f>
        <v>0</v>
      </c>
      <c r="I773" s="493">
        <f>I765*地域経済性分析・初期条件!$K$74</f>
        <v>0</v>
      </c>
      <c r="J773" s="493">
        <f>J765*地域経済性分析・初期条件!$K$74</f>
        <v>0</v>
      </c>
      <c r="K773" s="493">
        <f>K765*地域経済性分析・初期条件!$K$74</f>
        <v>0</v>
      </c>
      <c r="L773" s="493">
        <f>L765*地域経済性分析・初期条件!$K$74</f>
        <v>0</v>
      </c>
      <c r="M773" s="493">
        <f>M765*地域経済性分析・初期条件!$K$74</f>
        <v>0</v>
      </c>
      <c r="N773" s="493">
        <f>N765*地域経済性分析・初期条件!$K$74</f>
        <v>0</v>
      </c>
      <c r="O773" s="493">
        <f>O765*地域経済性分析・初期条件!$K$74</f>
        <v>0</v>
      </c>
      <c r="P773" s="493">
        <f>P765*地域経済性分析・初期条件!$K$74</f>
        <v>0</v>
      </c>
      <c r="Q773" s="493">
        <f>Q765*地域経済性分析・初期条件!$K$74</f>
        <v>0</v>
      </c>
      <c r="R773" s="493">
        <f>R765*地域経済性分析・初期条件!$K$74</f>
        <v>0</v>
      </c>
      <c r="S773" s="493">
        <f>S765*地域経済性分析・初期条件!$K$74</f>
        <v>0</v>
      </c>
      <c r="T773" s="493">
        <f>T765*地域経済性分析・初期条件!$K$74</f>
        <v>0</v>
      </c>
      <c r="U773" s="493">
        <f>U765*地域経済性分析・初期条件!$K$74</f>
        <v>0</v>
      </c>
      <c r="V773" s="493">
        <f>V765*地域経済性分析・初期条件!$K$74</f>
        <v>0</v>
      </c>
      <c r="W773" s="493">
        <f>W765*地域経済性分析・初期条件!$K$74</f>
        <v>0</v>
      </c>
      <c r="X773" s="493">
        <f>X765*地域経済性分析・初期条件!$K$74</f>
        <v>0</v>
      </c>
      <c r="Y773" s="493">
        <f>Y765*地域経済性分析・初期条件!$K$74</f>
        <v>0</v>
      </c>
      <c r="Z773" s="493">
        <f>Z765*地域経済性分析・初期条件!$K$74</f>
        <v>0</v>
      </c>
      <c r="AA773" s="493">
        <f>AA765*地域経済性分析・初期条件!$K$74</f>
        <v>0</v>
      </c>
      <c r="AB773" s="493">
        <f>AB765*地域経済性分析・初期条件!$K$74</f>
        <v>0</v>
      </c>
      <c r="AC773" s="493">
        <f>AC765*地域経済性分析・初期条件!$K$74</f>
        <v>0</v>
      </c>
      <c r="AD773" s="493">
        <f>AD765*地域経済性分析・初期条件!$K$74</f>
        <v>0</v>
      </c>
      <c r="AE773" s="493">
        <f>AE765*地域経済性分析・初期条件!$K$74</f>
        <v>0</v>
      </c>
      <c r="AF773" s="493">
        <f>AF765*地域経済性分析・初期条件!$K$74</f>
        <v>0</v>
      </c>
      <c r="AG773" s="493">
        <f>AG765*地域経済性分析・初期条件!$K$74</f>
        <v>0</v>
      </c>
      <c r="AH773" s="493">
        <f>AH765*地域経済性分析・初期条件!$K$74</f>
        <v>0</v>
      </c>
      <c r="AI773" s="535">
        <f t="shared" si="1023"/>
        <v>0</v>
      </c>
      <c r="AJ773" s="535">
        <f t="shared" si="1024"/>
        <v>0</v>
      </c>
      <c r="AK773" s="497">
        <f t="shared" si="1025"/>
        <v>0</v>
      </c>
    </row>
    <row r="774" spans="1:37" ht="11.5" x14ac:dyDescent="0.25">
      <c r="A774" s="533" t="str">
        <f>A764&amp;B774</f>
        <v>0従業員の可処分所得（二次以降）</v>
      </c>
      <c r="B774" s="425" t="s">
        <v>561</v>
      </c>
      <c r="C774" s="449" t="s">
        <v>33</v>
      </c>
      <c r="D774" s="493">
        <f>D765*地域経済性分析・初期条件!$L$74</f>
        <v>0</v>
      </c>
      <c r="E774" s="493">
        <f>E765*地域経済性分析・初期条件!$L$74</f>
        <v>0</v>
      </c>
      <c r="F774" s="493">
        <f>F765*地域経済性分析・初期条件!$L$74</f>
        <v>0</v>
      </c>
      <c r="G774" s="493">
        <f>G765*地域経済性分析・初期条件!$L$74</f>
        <v>0</v>
      </c>
      <c r="H774" s="493">
        <f>H765*地域経済性分析・初期条件!$L$74</f>
        <v>0</v>
      </c>
      <c r="I774" s="493">
        <f>I765*地域経済性分析・初期条件!$L$74</f>
        <v>0</v>
      </c>
      <c r="J774" s="493">
        <f>J765*地域経済性分析・初期条件!$L$74</f>
        <v>0</v>
      </c>
      <c r="K774" s="493">
        <f>K765*地域経済性分析・初期条件!$L$74</f>
        <v>0</v>
      </c>
      <c r="L774" s="493">
        <f>L765*地域経済性分析・初期条件!$L$74</f>
        <v>0</v>
      </c>
      <c r="M774" s="493">
        <f>M765*地域経済性分析・初期条件!$L$74</f>
        <v>0</v>
      </c>
      <c r="N774" s="493">
        <f>N765*地域経済性分析・初期条件!$L$74</f>
        <v>0</v>
      </c>
      <c r="O774" s="493">
        <f>O765*地域経済性分析・初期条件!$L$74</f>
        <v>0</v>
      </c>
      <c r="P774" s="493">
        <f>P765*地域経済性分析・初期条件!$L$74</f>
        <v>0</v>
      </c>
      <c r="Q774" s="493">
        <f>Q765*地域経済性分析・初期条件!$L$74</f>
        <v>0</v>
      </c>
      <c r="R774" s="493">
        <f>R765*地域経済性分析・初期条件!$L$74</f>
        <v>0</v>
      </c>
      <c r="S774" s="493">
        <f>S765*地域経済性分析・初期条件!$L$74</f>
        <v>0</v>
      </c>
      <c r="T774" s="493">
        <f>T765*地域経済性分析・初期条件!$L$74</f>
        <v>0</v>
      </c>
      <c r="U774" s="493">
        <f>U765*地域経済性分析・初期条件!$L$74</f>
        <v>0</v>
      </c>
      <c r="V774" s="493">
        <f>V765*地域経済性分析・初期条件!$L$74</f>
        <v>0</v>
      </c>
      <c r="W774" s="493">
        <f>W765*地域経済性分析・初期条件!$L$74</f>
        <v>0</v>
      </c>
      <c r="X774" s="493">
        <f>X765*地域経済性分析・初期条件!$L$74</f>
        <v>0</v>
      </c>
      <c r="Y774" s="493">
        <f>Y765*地域経済性分析・初期条件!$L$74</f>
        <v>0</v>
      </c>
      <c r="Z774" s="493">
        <f>Z765*地域経済性分析・初期条件!$L$74</f>
        <v>0</v>
      </c>
      <c r="AA774" s="493">
        <f>AA765*地域経済性分析・初期条件!$L$74</f>
        <v>0</v>
      </c>
      <c r="AB774" s="493">
        <f>AB765*地域経済性分析・初期条件!$L$74</f>
        <v>0</v>
      </c>
      <c r="AC774" s="493">
        <f>AC765*地域経済性分析・初期条件!$L$74</f>
        <v>0</v>
      </c>
      <c r="AD774" s="493">
        <f>AD765*地域経済性分析・初期条件!$L$74</f>
        <v>0</v>
      </c>
      <c r="AE774" s="493">
        <f>AE765*地域経済性分析・初期条件!$L$74</f>
        <v>0</v>
      </c>
      <c r="AF774" s="493">
        <f>AF765*地域経済性分析・初期条件!$L$74</f>
        <v>0</v>
      </c>
      <c r="AG774" s="493">
        <f>AG765*地域経済性分析・初期条件!$L$74</f>
        <v>0</v>
      </c>
      <c r="AH774" s="493">
        <f>AH765*地域経済性分析・初期条件!$L$74</f>
        <v>0</v>
      </c>
      <c r="AI774" s="535">
        <f>SUM(D774:N774)</f>
        <v>0</v>
      </c>
      <c r="AJ774" s="535">
        <f t="shared" si="1024"/>
        <v>0</v>
      </c>
      <c r="AK774" s="497">
        <f t="shared" si="1025"/>
        <v>0</v>
      </c>
    </row>
    <row r="775" spans="1:37" ht="11.5" x14ac:dyDescent="0.25">
      <c r="A775" s="533" t="str">
        <f>A764&amp;B775</f>
        <v>0企業の税引後利益（二次以降）</v>
      </c>
      <c r="B775" s="425" t="s">
        <v>562</v>
      </c>
      <c r="C775" s="449" t="s">
        <v>33</v>
      </c>
      <c r="D775" s="493">
        <f>D765*地域経済性分析・初期条件!$M$74</f>
        <v>0</v>
      </c>
      <c r="E775" s="493">
        <f>E765*地域経済性分析・初期条件!$M$74</f>
        <v>0</v>
      </c>
      <c r="F775" s="493">
        <f>F765*地域経済性分析・初期条件!$M$74</f>
        <v>0</v>
      </c>
      <c r="G775" s="493">
        <f>G765*地域経済性分析・初期条件!$M$74</f>
        <v>0</v>
      </c>
      <c r="H775" s="493">
        <f>H765*地域経済性分析・初期条件!$M$74</f>
        <v>0</v>
      </c>
      <c r="I775" s="493">
        <f>I765*地域経済性分析・初期条件!$M$74</f>
        <v>0</v>
      </c>
      <c r="J775" s="493">
        <f>J765*地域経済性分析・初期条件!$M$74</f>
        <v>0</v>
      </c>
      <c r="K775" s="493">
        <f>K765*地域経済性分析・初期条件!$M$74</f>
        <v>0</v>
      </c>
      <c r="L775" s="493">
        <f>L765*地域経済性分析・初期条件!$M$74</f>
        <v>0</v>
      </c>
      <c r="M775" s="493">
        <f>M765*地域経済性分析・初期条件!$M$74</f>
        <v>0</v>
      </c>
      <c r="N775" s="493">
        <f>N765*地域経済性分析・初期条件!$M$74</f>
        <v>0</v>
      </c>
      <c r="O775" s="493">
        <f>O765*地域経済性分析・初期条件!$M$74</f>
        <v>0</v>
      </c>
      <c r="P775" s="493">
        <f>P765*地域経済性分析・初期条件!$M$74</f>
        <v>0</v>
      </c>
      <c r="Q775" s="493">
        <f>Q765*地域経済性分析・初期条件!$M$74</f>
        <v>0</v>
      </c>
      <c r="R775" s="493">
        <f>R765*地域経済性分析・初期条件!$M$74</f>
        <v>0</v>
      </c>
      <c r="S775" s="493">
        <f>S765*地域経済性分析・初期条件!$M$74</f>
        <v>0</v>
      </c>
      <c r="T775" s="493">
        <f>T765*地域経済性分析・初期条件!$M$74</f>
        <v>0</v>
      </c>
      <c r="U775" s="493">
        <f>U765*地域経済性分析・初期条件!$M$74</f>
        <v>0</v>
      </c>
      <c r="V775" s="493">
        <f>V765*地域経済性分析・初期条件!$M$74</f>
        <v>0</v>
      </c>
      <c r="W775" s="493">
        <f>W765*地域経済性分析・初期条件!$M$74</f>
        <v>0</v>
      </c>
      <c r="X775" s="493">
        <f>X765*地域経済性分析・初期条件!$M$74</f>
        <v>0</v>
      </c>
      <c r="Y775" s="493">
        <f>Y765*地域経済性分析・初期条件!$M$74</f>
        <v>0</v>
      </c>
      <c r="Z775" s="493">
        <f>Z765*地域経済性分析・初期条件!$M$74</f>
        <v>0</v>
      </c>
      <c r="AA775" s="493">
        <f>AA765*地域経済性分析・初期条件!$M$74</f>
        <v>0</v>
      </c>
      <c r="AB775" s="493">
        <f>AB765*地域経済性分析・初期条件!$M$74</f>
        <v>0</v>
      </c>
      <c r="AC775" s="493">
        <f>AC765*地域経済性分析・初期条件!$M$74</f>
        <v>0</v>
      </c>
      <c r="AD775" s="493">
        <f>AD765*地域経済性分析・初期条件!$M$74</f>
        <v>0</v>
      </c>
      <c r="AE775" s="493">
        <f>AE765*地域経済性分析・初期条件!$M$74</f>
        <v>0</v>
      </c>
      <c r="AF775" s="493">
        <f>AF765*地域経済性分析・初期条件!$M$74</f>
        <v>0</v>
      </c>
      <c r="AG775" s="493">
        <f>AG765*地域経済性分析・初期条件!$M$74</f>
        <v>0</v>
      </c>
      <c r="AH775" s="493">
        <f>AH765*地域経済性分析・初期条件!$M$74</f>
        <v>0</v>
      </c>
      <c r="AI775" s="535">
        <f>SUM(D775:N775)</f>
        <v>0</v>
      </c>
      <c r="AJ775" s="535">
        <f t="shared" si="1024"/>
        <v>0</v>
      </c>
      <c r="AK775" s="497">
        <f t="shared" si="1025"/>
        <v>0</v>
      </c>
    </row>
    <row r="776" spans="1:37" ht="11.5" x14ac:dyDescent="0.25">
      <c r="A776" s="533" t="str">
        <f>A764&amp;B776</f>
        <v>0都道府県税収（二次以降）</v>
      </c>
      <c r="B776" s="425" t="s">
        <v>563</v>
      </c>
      <c r="C776" s="449" t="s">
        <v>33</v>
      </c>
      <c r="D776" s="493">
        <f>D765*地域経済性分析・初期条件!$N$74</f>
        <v>0</v>
      </c>
      <c r="E776" s="493">
        <f>E765*地域経済性分析・初期条件!$N$74</f>
        <v>0</v>
      </c>
      <c r="F776" s="493">
        <f>F765*地域経済性分析・初期条件!$N$74</f>
        <v>0</v>
      </c>
      <c r="G776" s="493">
        <f>G765*地域経済性分析・初期条件!$N$74</f>
        <v>0</v>
      </c>
      <c r="H776" s="493">
        <f>H765*地域経済性分析・初期条件!$N$74</f>
        <v>0</v>
      </c>
      <c r="I776" s="493">
        <f>I765*地域経済性分析・初期条件!$N$74</f>
        <v>0</v>
      </c>
      <c r="J776" s="493">
        <f>J765*地域経済性分析・初期条件!$N$74</f>
        <v>0</v>
      </c>
      <c r="K776" s="493">
        <f>K765*地域経済性分析・初期条件!$N$74</f>
        <v>0</v>
      </c>
      <c r="L776" s="493">
        <f>L765*地域経済性分析・初期条件!$N$74</f>
        <v>0</v>
      </c>
      <c r="M776" s="493">
        <f>M765*地域経済性分析・初期条件!$N$74</f>
        <v>0</v>
      </c>
      <c r="N776" s="493">
        <f>N765*地域経済性分析・初期条件!$N$74</f>
        <v>0</v>
      </c>
      <c r="O776" s="493">
        <f>O765*地域経済性分析・初期条件!$N$74</f>
        <v>0</v>
      </c>
      <c r="P776" s="493">
        <f>P765*地域経済性分析・初期条件!$N$74</f>
        <v>0</v>
      </c>
      <c r="Q776" s="493">
        <f>Q765*地域経済性分析・初期条件!$N$74</f>
        <v>0</v>
      </c>
      <c r="R776" s="493">
        <f>R765*地域経済性分析・初期条件!$N$74</f>
        <v>0</v>
      </c>
      <c r="S776" s="493">
        <f>S765*地域経済性分析・初期条件!$N$74</f>
        <v>0</v>
      </c>
      <c r="T776" s="493">
        <f>T765*地域経済性分析・初期条件!$N$74</f>
        <v>0</v>
      </c>
      <c r="U776" s="493">
        <f>U765*地域経済性分析・初期条件!$N$74</f>
        <v>0</v>
      </c>
      <c r="V776" s="493">
        <f>V765*地域経済性分析・初期条件!$N$74</f>
        <v>0</v>
      </c>
      <c r="W776" s="493">
        <f>W765*地域経済性分析・初期条件!$N$74</f>
        <v>0</v>
      </c>
      <c r="X776" s="493">
        <f>X765*地域経済性分析・初期条件!$N$74</f>
        <v>0</v>
      </c>
      <c r="Y776" s="493">
        <f>Y765*地域経済性分析・初期条件!$N$74</f>
        <v>0</v>
      </c>
      <c r="Z776" s="493">
        <f>Z765*地域経済性分析・初期条件!$N$74</f>
        <v>0</v>
      </c>
      <c r="AA776" s="493">
        <f>AA765*地域経済性分析・初期条件!$N$74</f>
        <v>0</v>
      </c>
      <c r="AB776" s="493">
        <f>AB765*地域経済性分析・初期条件!$N$74</f>
        <v>0</v>
      </c>
      <c r="AC776" s="493">
        <f>AC765*地域経済性分析・初期条件!$N$74</f>
        <v>0</v>
      </c>
      <c r="AD776" s="493">
        <f>AD765*地域経済性分析・初期条件!$N$74</f>
        <v>0</v>
      </c>
      <c r="AE776" s="493">
        <f>AE765*地域経済性分析・初期条件!$N$74</f>
        <v>0</v>
      </c>
      <c r="AF776" s="493">
        <f>AF765*地域経済性分析・初期条件!$N$74</f>
        <v>0</v>
      </c>
      <c r="AG776" s="493">
        <f>AG765*地域経済性分析・初期条件!$N$74</f>
        <v>0</v>
      </c>
      <c r="AH776" s="493">
        <f>AH765*地域経済性分析・初期条件!$N$74</f>
        <v>0</v>
      </c>
      <c r="AI776" s="535">
        <f>SUM(D776:N776)</f>
        <v>0</v>
      </c>
      <c r="AJ776" s="535">
        <f t="shared" si="1024"/>
        <v>0</v>
      </c>
      <c r="AK776" s="497">
        <f t="shared" si="1025"/>
        <v>0</v>
      </c>
    </row>
    <row r="777" spans="1:37" ht="11.5" x14ac:dyDescent="0.25">
      <c r="A777" s="533" t="str">
        <f>A764&amp;B777</f>
        <v>0市町村税収（二次以降）</v>
      </c>
      <c r="B777" s="425" t="s">
        <v>564</v>
      </c>
      <c r="C777" s="449" t="s">
        <v>33</v>
      </c>
      <c r="D777" s="493">
        <f>D765*地域経済性分析・初期条件!$O$74</f>
        <v>0</v>
      </c>
      <c r="E777" s="493">
        <f>E765*地域経済性分析・初期条件!$O$74</f>
        <v>0</v>
      </c>
      <c r="F777" s="493">
        <f>F765*地域経済性分析・初期条件!$O$74</f>
        <v>0</v>
      </c>
      <c r="G777" s="493">
        <f>G765*地域経済性分析・初期条件!$O$74</f>
        <v>0</v>
      </c>
      <c r="H777" s="493">
        <f>H765*地域経済性分析・初期条件!$O$74</f>
        <v>0</v>
      </c>
      <c r="I777" s="493">
        <f>I765*地域経済性分析・初期条件!$O$74</f>
        <v>0</v>
      </c>
      <c r="J777" s="493">
        <f>J765*地域経済性分析・初期条件!$O$74</f>
        <v>0</v>
      </c>
      <c r="K777" s="493">
        <f>K765*地域経済性分析・初期条件!$O$74</f>
        <v>0</v>
      </c>
      <c r="L777" s="493">
        <f>L765*地域経済性分析・初期条件!$O$74</f>
        <v>0</v>
      </c>
      <c r="M777" s="493">
        <f>M765*地域経済性分析・初期条件!$O$74</f>
        <v>0</v>
      </c>
      <c r="N777" s="493">
        <f>N765*地域経済性分析・初期条件!$O$74</f>
        <v>0</v>
      </c>
      <c r="O777" s="493">
        <f>O765*地域経済性分析・初期条件!$O$74</f>
        <v>0</v>
      </c>
      <c r="P777" s="493">
        <f>P765*地域経済性分析・初期条件!$O$74</f>
        <v>0</v>
      </c>
      <c r="Q777" s="493">
        <f>Q765*地域経済性分析・初期条件!$O$74</f>
        <v>0</v>
      </c>
      <c r="R777" s="493">
        <f>R765*地域経済性分析・初期条件!$O$74</f>
        <v>0</v>
      </c>
      <c r="S777" s="493">
        <f>S765*地域経済性分析・初期条件!$O$74</f>
        <v>0</v>
      </c>
      <c r="T777" s="493">
        <f>T765*地域経済性分析・初期条件!$O$74</f>
        <v>0</v>
      </c>
      <c r="U777" s="493">
        <f>U765*地域経済性分析・初期条件!$O$74</f>
        <v>0</v>
      </c>
      <c r="V777" s="493">
        <f>V765*地域経済性分析・初期条件!$O$74</f>
        <v>0</v>
      </c>
      <c r="W777" s="493">
        <f>W765*地域経済性分析・初期条件!$O$74</f>
        <v>0</v>
      </c>
      <c r="X777" s="493">
        <f>X765*地域経済性分析・初期条件!$O$74</f>
        <v>0</v>
      </c>
      <c r="Y777" s="493">
        <f>Y765*地域経済性分析・初期条件!$O$74</f>
        <v>0</v>
      </c>
      <c r="Z777" s="493">
        <f>Z765*地域経済性分析・初期条件!$O$74</f>
        <v>0</v>
      </c>
      <c r="AA777" s="493">
        <f>AA765*地域経済性分析・初期条件!$O$74</f>
        <v>0</v>
      </c>
      <c r="AB777" s="493">
        <f>AB765*地域経済性分析・初期条件!$O$74</f>
        <v>0</v>
      </c>
      <c r="AC777" s="493">
        <f>AC765*地域経済性分析・初期条件!$O$74</f>
        <v>0</v>
      </c>
      <c r="AD777" s="493">
        <f>AD765*地域経済性分析・初期条件!$O$74</f>
        <v>0</v>
      </c>
      <c r="AE777" s="493">
        <f>AE765*地域経済性分析・初期条件!$O$74</f>
        <v>0</v>
      </c>
      <c r="AF777" s="493">
        <f>AF765*地域経済性分析・初期条件!$O$74</f>
        <v>0</v>
      </c>
      <c r="AG777" s="493">
        <f>AG765*地域経済性分析・初期条件!$O$74</f>
        <v>0</v>
      </c>
      <c r="AH777" s="493">
        <f>AH765*地域経済性分析・初期条件!$O$74</f>
        <v>0</v>
      </c>
      <c r="AI777" s="535">
        <f>SUM(D777:N777)</f>
        <v>0</v>
      </c>
      <c r="AJ777" s="535">
        <f t="shared" si="1024"/>
        <v>0</v>
      </c>
      <c r="AK777" s="497">
        <f t="shared" si="1025"/>
        <v>0</v>
      </c>
    </row>
    <row r="778" spans="1:37" ht="11.5" x14ac:dyDescent="0.25">
      <c r="A778" s="488">
        <f>地域経済性分析・初期条件!$G$75</f>
        <v>0</v>
      </c>
      <c r="C778" s="449"/>
      <c r="D778" s="493"/>
      <c r="E778" s="493"/>
      <c r="F778" s="463"/>
      <c r="G778" s="463"/>
      <c r="H778" s="463"/>
      <c r="I778" s="463"/>
      <c r="J778" s="463"/>
      <c r="K778" s="463"/>
      <c r="L778" s="463"/>
      <c r="M778" s="463"/>
      <c r="N778" s="463"/>
      <c r="O778" s="463"/>
      <c r="P778" s="463"/>
      <c r="Q778" s="463"/>
      <c r="R778" s="463"/>
      <c r="S778" s="463"/>
      <c r="T778" s="463"/>
      <c r="U778" s="463"/>
      <c r="V778" s="463"/>
      <c r="W778" s="463"/>
      <c r="X778" s="463"/>
      <c r="Y778" s="463"/>
      <c r="Z778" s="463"/>
      <c r="AA778" s="463"/>
      <c r="AB778" s="463"/>
      <c r="AC778" s="463"/>
      <c r="AD778" s="463"/>
      <c r="AE778" s="463"/>
      <c r="AF778" s="463"/>
      <c r="AG778" s="463"/>
      <c r="AH778" s="463"/>
      <c r="AI778" s="535"/>
      <c r="AJ778" s="535"/>
      <c r="AK778" s="497"/>
    </row>
    <row r="779" spans="1:37" ht="11.5" x14ac:dyDescent="0.25">
      <c r="A779" s="533" t="str">
        <f>A778&amp;B779</f>
        <v>0売上（税別）</v>
      </c>
      <c r="B779" s="425" t="s">
        <v>1166</v>
      </c>
      <c r="C779" s="448" t="s">
        <v>33</v>
      </c>
      <c r="D779" s="493">
        <f>D749*地域経済性分析・初期条件!$F$75</f>
        <v>0</v>
      </c>
      <c r="E779" s="493">
        <f>E749*地域経済性分析・初期条件!$F$75</f>
        <v>0</v>
      </c>
      <c r="F779" s="493">
        <f>F749*地域経済性分析・初期条件!$F$75</f>
        <v>0</v>
      </c>
      <c r="G779" s="493">
        <f>G749*地域経済性分析・初期条件!$F$75</f>
        <v>0</v>
      </c>
      <c r="H779" s="493">
        <f>H749*地域経済性分析・初期条件!$F$75</f>
        <v>0</v>
      </c>
      <c r="I779" s="493">
        <f>I749*地域経済性分析・初期条件!$F$75</f>
        <v>0</v>
      </c>
      <c r="J779" s="493">
        <f>J749*地域経済性分析・初期条件!$F$75</f>
        <v>0</v>
      </c>
      <c r="K779" s="493">
        <f>K749*地域経済性分析・初期条件!$F$75</f>
        <v>0</v>
      </c>
      <c r="L779" s="493">
        <f>L749*地域経済性分析・初期条件!$F$75</f>
        <v>0</v>
      </c>
      <c r="M779" s="493">
        <f>M749*地域経済性分析・初期条件!$F$75</f>
        <v>0</v>
      </c>
      <c r="N779" s="493">
        <f>N749*地域経済性分析・初期条件!$F$75</f>
        <v>0</v>
      </c>
      <c r="O779" s="493">
        <f>O749*地域経済性分析・初期条件!$F$75</f>
        <v>0</v>
      </c>
      <c r="P779" s="493">
        <f>P749*地域経済性分析・初期条件!$F$75</f>
        <v>0</v>
      </c>
      <c r="Q779" s="493">
        <f>Q749*地域経済性分析・初期条件!$F$75</f>
        <v>0</v>
      </c>
      <c r="R779" s="493">
        <f>R749*地域経済性分析・初期条件!$F$75</f>
        <v>0</v>
      </c>
      <c r="S779" s="493">
        <f>S749*地域経済性分析・初期条件!$F$75</f>
        <v>0</v>
      </c>
      <c r="T779" s="493">
        <f>T749*地域経済性分析・初期条件!$F$75</f>
        <v>0</v>
      </c>
      <c r="U779" s="493">
        <f>U749*地域経済性分析・初期条件!$F$75</f>
        <v>0</v>
      </c>
      <c r="V779" s="493">
        <f>V749*地域経済性分析・初期条件!$F$75</f>
        <v>0</v>
      </c>
      <c r="W779" s="493">
        <f>W749*地域経済性分析・初期条件!$F$75</f>
        <v>0</v>
      </c>
      <c r="X779" s="493">
        <f>X749*地域経済性分析・初期条件!$F$75</f>
        <v>0</v>
      </c>
      <c r="Y779" s="493">
        <f>Y749*地域経済性分析・初期条件!$F$75</f>
        <v>0</v>
      </c>
      <c r="Z779" s="493">
        <f>Z749*地域経済性分析・初期条件!$F$75</f>
        <v>0</v>
      </c>
      <c r="AA779" s="493">
        <f>AA749*地域経済性分析・初期条件!$F$75</f>
        <v>0</v>
      </c>
      <c r="AB779" s="493">
        <f>AB749*地域経済性分析・初期条件!$F$75</f>
        <v>0</v>
      </c>
      <c r="AC779" s="493">
        <f>AC749*地域経済性分析・初期条件!$F$75</f>
        <v>0</v>
      </c>
      <c r="AD779" s="493">
        <f>AD749*地域経済性分析・初期条件!$F$75</f>
        <v>0</v>
      </c>
      <c r="AE779" s="493">
        <f>AE749*地域経済性分析・初期条件!$F$75</f>
        <v>0</v>
      </c>
      <c r="AF779" s="493">
        <f>AF749*地域経済性分析・初期条件!$F$75</f>
        <v>0</v>
      </c>
      <c r="AG779" s="493">
        <f>AG749*地域経済性分析・初期条件!$F$75</f>
        <v>0</v>
      </c>
      <c r="AH779" s="493">
        <f>AH749*地域経済性分析・初期条件!$F$75</f>
        <v>0</v>
      </c>
      <c r="AI779" s="535">
        <f t="shared" ref="AI779" si="1026">SUM(D779:N779)</f>
        <v>0</v>
      </c>
      <c r="AJ779" s="535">
        <f>SUM(D779:X779)</f>
        <v>0</v>
      </c>
      <c r="AK779" s="497">
        <f>SUM(D779:AH779)</f>
        <v>0</v>
      </c>
    </row>
    <row r="780" spans="1:37" ht="11.5" x14ac:dyDescent="0.25">
      <c r="A780" s="533" t="str">
        <f>A778&amp;B780</f>
        <v>0消費税（都道府県）</v>
      </c>
      <c r="B780" s="425" t="s">
        <v>270</v>
      </c>
      <c r="C780" s="448" t="s">
        <v>33</v>
      </c>
      <c r="D780" s="493">
        <f>D779*波及効果シート!$D$72</f>
        <v>0</v>
      </c>
      <c r="E780" s="493">
        <f>E779*波及効果シート!$D$72</f>
        <v>0</v>
      </c>
      <c r="F780" s="493">
        <f>F779*波及効果シート!$D$72</f>
        <v>0</v>
      </c>
      <c r="G780" s="493">
        <f>G779*波及効果シート!$D$72</f>
        <v>0</v>
      </c>
      <c r="H780" s="493">
        <f>H779*波及効果シート!$D$72</f>
        <v>0</v>
      </c>
      <c r="I780" s="493">
        <f>I779*波及効果シート!$D$72</f>
        <v>0</v>
      </c>
      <c r="J780" s="493">
        <f>J779*波及効果シート!$D$72</f>
        <v>0</v>
      </c>
      <c r="K780" s="493">
        <f>K779*波及効果シート!$D$72</f>
        <v>0</v>
      </c>
      <c r="L780" s="493">
        <f>L779*波及効果シート!$D$72</f>
        <v>0</v>
      </c>
      <c r="M780" s="493">
        <f>M779*波及効果シート!$D$72</f>
        <v>0</v>
      </c>
      <c r="N780" s="493">
        <f>N779*波及効果シート!$D$72</f>
        <v>0</v>
      </c>
      <c r="O780" s="493">
        <f>O779*波及効果シート!$D$72</f>
        <v>0</v>
      </c>
      <c r="P780" s="493">
        <f>P779*波及効果シート!$D$72</f>
        <v>0</v>
      </c>
      <c r="Q780" s="493">
        <f>Q779*波及効果シート!$D$72</f>
        <v>0</v>
      </c>
      <c r="R780" s="493">
        <f>R779*波及効果シート!$D$72</f>
        <v>0</v>
      </c>
      <c r="S780" s="493">
        <f>S779*波及効果シート!$D$72</f>
        <v>0</v>
      </c>
      <c r="T780" s="493">
        <f>T779*波及効果シート!$D$72</f>
        <v>0</v>
      </c>
      <c r="U780" s="493">
        <f>U779*波及効果シート!$D$72</f>
        <v>0</v>
      </c>
      <c r="V780" s="493">
        <f>V779*波及効果シート!$D$72</f>
        <v>0</v>
      </c>
      <c r="W780" s="493">
        <f>W779*波及効果シート!$D$72</f>
        <v>0</v>
      </c>
      <c r="X780" s="493">
        <f>X779*波及効果シート!$D$72</f>
        <v>0</v>
      </c>
      <c r="Y780" s="493">
        <f>Y779*波及効果シート!$D$72</f>
        <v>0</v>
      </c>
      <c r="Z780" s="493">
        <f>Z779*波及効果シート!$D$72</f>
        <v>0</v>
      </c>
      <c r="AA780" s="493">
        <f>AA779*波及効果シート!$D$72</f>
        <v>0</v>
      </c>
      <c r="AB780" s="493">
        <f>AB779*波及効果シート!$D$72</f>
        <v>0</v>
      </c>
      <c r="AC780" s="493">
        <f>AC779*波及効果シート!$D$72</f>
        <v>0</v>
      </c>
      <c r="AD780" s="493">
        <f>AD779*波及効果シート!$D$72</f>
        <v>0</v>
      </c>
      <c r="AE780" s="493">
        <f>AE779*波及効果シート!$D$72</f>
        <v>0</v>
      </c>
      <c r="AF780" s="493">
        <f>AF779*波及効果シート!$D$72</f>
        <v>0</v>
      </c>
      <c r="AG780" s="493">
        <f>AG779*波及効果シート!$D$72</f>
        <v>0</v>
      </c>
      <c r="AH780" s="493">
        <f>AH779*波及効果シート!$D$72</f>
        <v>0</v>
      </c>
      <c r="AI780" s="535">
        <f t="shared" ref="AI780:AI781" si="1027">SUM(D780:N780)</f>
        <v>0</v>
      </c>
      <c r="AJ780" s="535">
        <f t="shared" ref="AJ780:AJ781" si="1028">SUM(D780:X780)</f>
        <v>0</v>
      </c>
      <c r="AK780" s="497">
        <f t="shared" ref="AK780:AK781" si="1029">SUM(D780:AH780)</f>
        <v>0</v>
      </c>
    </row>
    <row r="781" spans="1:37" ht="11.5" x14ac:dyDescent="0.25">
      <c r="A781" s="533" t="str">
        <f>A778&amp;B781</f>
        <v>0消費税（市町村）</v>
      </c>
      <c r="B781" s="425" t="s">
        <v>1156</v>
      </c>
      <c r="C781" s="449" t="s">
        <v>33</v>
      </c>
      <c r="D781" s="493">
        <f>D779*波及効果シート!$D$74</f>
        <v>0</v>
      </c>
      <c r="E781" s="493">
        <f>E779*波及効果シート!$D$74</f>
        <v>0</v>
      </c>
      <c r="F781" s="493">
        <f>F779*波及効果シート!$D$74</f>
        <v>0</v>
      </c>
      <c r="G781" s="493">
        <f>G779*波及効果シート!$D$74</f>
        <v>0</v>
      </c>
      <c r="H781" s="493">
        <f>H779*波及効果シート!$D$74</f>
        <v>0</v>
      </c>
      <c r="I781" s="493">
        <f>I779*波及効果シート!$D$74</f>
        <v>0</v>
      </c>
      <c r="J781" s="493">
        <f>J779*波及効果シート!$D$74</f>
        <v>0</v>
      </c>
      <c r="K781" s="493">
        <f>K779*波及効果シート!$D$74</f>
        <v>0</v>
      </c>
      <c r="L781" s="493">
        <f>L779*波及効果シート!$D$74</f>
        <v>0</v>
      </c>
      <c r="M781" s="493">
        <f>M779*波及効果シート!$D$74</f>
        <v>0</v>
      </c>
      <c r="N781" s="493">
        <f>N779*波及効果シート!$D$74</f>
        <v>0</v>
      </c>
      <c r="O781" s="493">
        <f>O779*波及効果シート!$D$74</f>
        <v>0</v>
      </c>
      <c r="P781" s="493">
        <f>P779*波及効果シート!$D$74</f>
        <v>0</v>
      </c>
      <c r="Q781" s="493">
        <f>Q779*波及効果シート!$D$74</f>
        <v>0</v>
      </c>
      <c r="R781" s="493">
        <f>R779*波及効果シート!$D$74</f>
        <v>0</v>
      </c>
      <c r="S781" s="493">
        <f>S779*波及効果シート!$D$74</f>
        <v>0</v>
      </c>
      <c r="T781" s="493">
        <f>T779*波及効果シート!$D$74</f>
        <v>0</v>
      </c>
      <c r="U781" s="493">
        <f>U779*波及効果シート!$D$74</f>
        <v>0</v>
      </c>
      <c r="V781" s="493">
        <f>V779*波及効果シート!$D$74</f>
        <v>0</v>
      </c>
      <c r="W781" s="493">
        <f>W779*波及効果シート!$D$74</f>
        <v>0</v>
      </c>
      <c r="X781" s="493">
        <f>X779*波及効果シート!$D$74</f>
        <v>0</v>
      </c>
      <c r="Y781" s="493">
        <f>Y779*波及効果シート!$D$74</f>
        <v>0</v>
      </c>
      <c r="Z781" s="493">
        <f>Z779*波及効果シート!$D$74</f>
        <v>0</v>
      </c>
      <c r="AA781" s="493">
        <f>AA779*波及効果シート!$D$74</f>
        <v>0</v>
      </c>
      <c r="AB781" s="493">
        <f>AB779*波及効果シート!$D$74</f>
        <v>0</v>
      </c>
      <c r="AC781" s="493">
        <f>AC779*波及効果シート!$D$74</f>
        <v>0</v>
      </c>
      <c r="AD781" s="493">
        <f>AD779*波及効果シート!$D$74</f>
        <v>0</v>
      </c>
      <c r="AE781" s="493">
        <f>AE779*波及効果シート!$D$74</f>
        <v>0</v>
      </c>
      <c r="AF781" s="493">
        <f>AF779*波及効果シート!$D$74</f>
        <v>0</v>
      </c>
      <c r="AG781" s="493">
        <f>AG779*波及効果シート!$D$74</f>
        <v>0</v>
      </c>
      <c r="AH781" s="493">
        <f>AH779*波及効果シート!$D$74</f>
        <v>0</v>
      </c>
      <c r="AI781" s="535">
        <f t="shared" si="1027"/>
        <v>0</v>
      </c>
      <c r="AJ781" s="535">
        <f t="shared" si="1028"/>
        <v>0</v>
      </c>
      <c r="AK781" s="497">
        <f t="shared" si="1029"/>
        <v>0</v>
      </c>
    </row>
    <row r="782" spans="1:37" ht="11.5" x14ac:dyDescent="0.25">
      <c r="A782" s="533" t="str">
        <f>A778&amp;B782</f>
        <v>0所得税（国税）</v>
      </c>
      <c r="B782" s="425" t="s">
        <v>577</v>
      </c>
      <c r="C782" s="449" t="s">
        <v>33</v>
      </c>
      <c r="D782" s="493">
        <f>D779*地域経済性分析・初期条件!$P$75</f>
        <v>0</v>
      </c>
      <c r="E782" s="493">
        <f>E779*地域経済性分析・初期条件!$P$75</f>
        <v>0</v>
      </c>
      <c r="F782" s="493">
        <f>F779*地域経済性分析・初期条件!$P$75</f>
        <v>0</v>
      </c>
      <c r="G782" s="493">
        <f>G779*地域経済性分析・初期条件!$P$75</f>
        <v>0</v>
      </c>
      <c r="H782" s="493">
        <f>H779*地域経済性分析・初期条件!$P$75</f>
        <v>0</v>
      </c>
      <c r="I782" s="493">
        <f>I779*地域経済性分析・初期条件!$P$75</f>
        <v>0</v>
      </c>
      <c r="J782" s="493">
        <f>J779*地域経済性分析・初期条件!$P$75</f>
        <v>0</v>
      </c>
      <c r="K782" s="493">
        <f>K779*地域経済性分析・初期条件!$P$75</f>
        <v>0</v>
      </c>
      <c r="L782" s="493">
        <f>L779*地域経済性分析・初期条件!$P$75</f>
        <v>0</v>
      </c>
      <c r="M782" s="493">
        <f>M779*地域経済性分析・初期条件!$P$75</f>
        <v>0</v>
      </c>
      <c r="N782" s="493">
        <f>N779*地域経済性分析・初期条件!$P$75</f>
        <v>0</v>
      </c>
      <c r="O782" s="493">
        <f>O779*地域経済性分析・初期条件!$P$75</f>
        <v>0</v>
      </c>
      <c r="P782" s="493">
        <f>P779*地域経済性分析・初期条件!$P$75</f>
        <v>0</v>
      </c>
      <c r="Q782" s="493">
        <f>Q779*地域経済性分析・初期条件!$P$75</f>
        <v>0</v>
      </c>
      <c r="R782" s="493">
        <f>R779*地域経済性分析・初期条件!$P$75</f>
        <v>0</v>
      </c>
      <c r="S782" s="493">
        <f>S779*地域経済性分析・初期条件!$P$75</f>
        <v>0</v>
      </c>
      <c r="T782" s="493">
        <f>T779*地域経済性分析・初期条件!$P$75</f>
        <v>0</v>
      </c>
      <c r="U782" s="493">
        <f>U779*地域経済性分析・初期条件!$P$75</f>
        <v>0</v>
      </c>
      <c r="V782" s="493">
        <f>V779*地域経済性分析・初期条件!$P$75</f>
        <v>0</v>
      </c>
      <c r="W782" s="493">
        <f>W779*地域経済性分析・初期条件!$P$75</f>
        <v>0</v>
      </c>
      <c r="X782" s="493">
        <f>X779*地域経済性分析・初期条件!$P$75</f>
        <v>0</v>
      </c>
      <c r="Y782" s="493">
        <f>Y779*地域経済性分析・初期条件!$P$75</f>
        <v>0</v>
      </c>
      <c r="Z782" s="493">
        <f>Z779*地域経済性分析・初期条件!$P$75</f>
        <v>0</v>
      </c>
      <c r="AA782" s="493">
        <f>AA779*地域経済性分析・初期条件!$P$75</f>
        <v>0</v>
      </c>
      <c r="AB782" s="493">
        <f>AB779*地域経済性分析・初期条件!$P$75</f>
        <v>0</v>
      </c>
      <c r="AC782" s="493">
        <f>AC779*地域経済性分析・初期条件!$P$75</f>
        <v>0</v>
      </c>
      <c r="AD782" s="493">
        <f>AD779*地域経済性分析・初期条件!$P$75</f>
        <v>0</v>
      </c>
      <c r="AE782" s="493">
        <f>AE779*地域経済性分析・初期条件!$P$75</f>
        <v>0</v>
      </c>
      <c r="AF782" s="493">
        <f>AF779*地域経済性分析・初期条件!$P$75</f>
        <v>0</v>
      </c>
      <c r="AG782" s="493">
        <f>AG779*地域経済性分析・初期条件!$P$75</f>
        <v>0</v>
      </c>
      <c r="AH782" s="493">
        <f>AH779*地域経済性分析・初期条件!$P$75</f>
        <v>0</v>
      </c>
      <c r="AI782" s="535">
        <f t="shared" ref="AI782:AI787" si="1030">SUM(D782:N782)</f>
        <v>0</v>
      </c>
      <c r="AJ782" s="535">
        <f>SUM(D782:X782)</f>
        <v>0</v>
      </c>
      <c r="AK782" s="497">
        <f>SUM(D782:AH782)</f>
        <v>0</v>
      </c>
    </row>
    <row r="783" spans="1:37" ht="11.5" x14ac:dyDescent="0.25">
      <c r="A783" s="533" t="str">
        <f>A778&amp;B783</f>
        <v>0法人税（国税）</v>
      </c>
      <c r="B783" s="425" t="s">
        <v>576</v>
      </c>
      <c r="C783" s="449" t="s">
        <v>33</v>
      </c>
      <c r="D783" s="493">
        <f>D779*地域経済性分析・初期条件!$Q$75</f>
        <v>0</v>
      </c>
      <c r="E783" s="493">
        <f>E779*地域経済性分析・初期条件!$Q$75</f>
        <v>0</v>
      </c>
      <c r="F783" s="493">
        <f>F779*地域経済性分析・初期条件!$Q$75</f>
        <v>0</v>
      </c>
      <c r="G783" s="493">
        <f>G779*地域経済性分析・初期条件!$Q$75</f>
        <v>0</v>
      </c>
      <c r="H783" s="493">
        <f>H779*地域経済性分析・初期条件!$Q$75</f>
        <v>0</v>
      </c>
      <c r="I783" s="493">
        <f>I779*地域経済性分析・初期条件!$Q$75</f>
        <v>0</v>
      </c>
      <c r="J783" s="493">
        <f>J779*地域経済性分析・初期条件!$Q$75</f>
        <v>0</v>
      </c>
      <c r="K783" s="493">
        <f>K779*地域経済性分析・初期条件!$Q$75</f>
        <v>0</v>
      </c>
      <c r="L783" s="493">
        <f>L779*地域経済性分析・初期条件!$Q$75</f>
        <v>0</v>
      </c>
      <c r="M783" s="493">
        <f>M779*地域経済性分析・初期条件!$Q$75</f>
        <v>0</v>
      </c>
      <c r="N783" s="493">
        <f>N779*地域経済性分析・初期条件!$Q$75</f>
        <v>0</v>
      </c>
      <c r="O783" s="493">
        <f>O779*地域経済性分析・初期条件!$Q$75</f>
        <v>0</v>
      </c>
      <c r="P783" s="493">
        <f>P779*地域経済性分析・初期条件!$Q$75</f>
        <v>0</v>
      </c>
      <c r="Q783" s="493">
        <f>Q779*地域経済性分析・初期条件!$Q$75</f>
        <v>0</v>
      </c>
      <c r="R783" s="493">
        <f>R779*地域経済性分析・初期条件!$Q$75</f>
        <v>0</v>
      </c>
      <c r="S783" s="493">
        <f>S779*地域経済性分析・初期条件!$Q$75</f>
        <v>0</v>
      </c>
      <c r="T783" s="493">
        <f>T779*地域経済性分析・初期条件!$Q$75</f>
        <v>0</v>
      </c>
      <c r="U783" s="493">
        <f>U779*地域経済性分析・初期条件!$Q$75</f>
        <v>0</v>
      </c>
      <c r="V783" s="493">
        <f>V779*地域経済性分析・初期条件!$Q$75</f>
        <v>0</v>
      </c>
      <c r="W783" s="493">
        <f>W779*地域経済性分析・初期条件!$Q$75</f>
        <v>0</v>
      </c>
      <c r="X783" s="493">
        <f>X779*地域経済性分析・初期条件!$Q$75</f>
        <v>0</v>
      </c>
      <c r="Y783" s="493">
        <f>Y779*地域経済性分析・初期条件!$Q$75</f>
        <v>0</v>
      </c>
      <c r="Z783" s="493">
        <f>Z779*地域経済性分析・初期条件!$Q$75</f>
        <v>0</v>
      </c>
      <c r="AA783" s="493">
        <f>AA779*地域経済性分析・初期条件!$Q$75</f>
        <v>0</v>
      </c>
      <c r="AB783" s="493">
        <f>AB779*地域経済性分析・初期条件!$Q$75</f>
        <v>0</v>
      </c>
      <c r="AC783" s="493">
        <f>AC779*地域経済性分析・初期条件!$Q$75</f>
        <v>0</v>
      </c>
      <c r="AD783" s="493">
        <f>AD779*地域経済性分析・初期条件!$Q$75</f>
        <v>0</v>
      </c>
      <c r="AE783" s="493">
        <f>AE779*地域経済性分析・初期条件!$Q$75</f>
        <v>0</v>
      </c>
      <c r="AF783" s="493">
        <f>AF779*地域経済性分析・初期条件!$Q$75</f>
        <v>0</v>
      </c>
      <c r="AG783" s="493">
        <f>AG779*地域経済性分析・初期条件!$Q$75</f>
        <v>0</v>
      </c>
      <c r="AH783" s="493">
        <f>AH779*地域経済性分析・初期条件!$Q$75</f>
        <v>0</v>
      </c>
      <c r="AI783" s="535">
        <f t="shared" si="1030"/>
        <v>0</v>
      </c>
      <c r="AJ783" s="535">
        <f>SUM(D783:X783)</f>
        <v>0</v>
      </c>
      <c r="AK783" s="497">
        <f>SUM(D783:AH783)</f>
        <v>0</v>
      </c>
    </row>
    <row r="784" spans="1:37" ht="11.5" x14ac:dyDescent="0.25">
      <c r="A784" s="533" t="str">
        <f>A778&amp;B784</f>
        <v>0従業員の可処分所得（一次）</v>
      </c>
      <c r="B784" s="425" t="s">
        <v>556</v>
      </c>
      <c r="C784" s="448" t="s">
        <v>33</v>
      </c>
      <c r="D784" s="493">
        <f>D779*地域経済性分析・初期条件!$H$75</f>
        <v>0</v>
      </c>
      <c r="E784" s="493">
        <f>E779*地域経済性分析・初期条件!$H$75</f>
        <v>0</v>
      </c>
      <c r="F784" s="463">
        <f>F779*地域経済性分析・初期条件!$H$75</f>
        <v>0</v>
      </c>
      <c r="G784" s="463">
        <f>G779*地域経済性分析・初期条件!$H$75</f>
        <v>0</v>
      </c>
      <c r="H784" s="463">
        <f>H779*地域経済性分析・初期条件!$H$75</f>
        <v>0</v>
      </c>
      <c r="I784" s="463">
        <f>I779*地域経済性分析・初期条件!$H$75</f>
        <v>0</v>
      </c>
      <c r="J784" s="463">
        <f>J779*地域経済性分析・初期条件!$H$75</f>
        <v>0</v>
      </c>
      <c r="K784" s="463">
        <f>K779*地域経済性分析・初期条件!$H$75</f>
        <v>0</v>
      </c>
      <c r="L784" s="463">
        <f>L779*地域経済性分析・初期条件!$H$75</f>
        <v>0</v>
      </c>
      <c r="M784" s="463">
        <f>M779*地域経済性分析・初期条件!$H$75</f>
        <v>0</v>
      </c>
      <c r="N784" s="463">
        <f>N779*地域経済性分析・初期条件!$H$75</f>
        <v>0</v>
      </c>
      <c r="O784" s="463">
        <f>O779*地域経済性分析・初期条件!$H$75</f>
        <v>0</v>
      </c>
      <c r="P784" s="463">
        <f>P779*地域経済性分析・初期条件!$H$75</f>
        <v>0</v>
      </c>
      <c r="Q784" s="463">
        <f>Q779*地域経済性分析・初期条件!$H$75</f>
        <v>0</v>
      </c>
      <c r="R784" s="463">
        <f>R779*地域経済性分析・初期条件!$H$75</f>
        <v>0</v>
      </c>
      <c r="S784" s="463">
        <f>S779*地域経済性分析・初期条件!$H$75</f>
        <v>0</v>
      </c>
      <c r="T784" s="463">
        <f>T779*地域経済性分析・初期条件!$H$75</f>
        <v>0</v>
      </c>
      <c r="U784" s="463">
        <f>U779*地域経済性分析・初期条件!$H$75</f>
        <v>0</v>
      </c>
      <c r="V784" s="463">
        <f>V779*地域経済性分析・初期条件!$H$75</f>
        <v>0</v>
      </c>
      <c r="W784" s="463">
        <f>W779*地域経済性分析・初期条件!$H$75</f>
        <v>0</v>
      </c>
      <c r="X784" s="463">
        <f>X779*地域経済性分析・初期条件!$H$75</f>
        <v>0</v>
      </c>
      <c r="Y784" s="463">
        <f>Y779*地域経済性分析・初期条件!$H$75</f>
        <v>0</v>
      </c>
      <c r="Z784" s="463">
        <f>Z779*地域経済性分析・初期条件!$H$75</f>
        <v>0</v>
      </c>
      <c r="AA784" s="463">
        <f>AA779*地域経済性分析・初期条件!$H$75</f>
        <v>0</v>
      </c>
      <c r="AB784" s="463">
        <f>AB779*地域経済性分析・初期条件!$H$75</f>
        <v>0</v>
      </c>
      <c r="AC784" s="463">
        <f>AC779*地域経済性分析・初期条件!$H$75</f>
        <v>0</v>
      </c>
      <c r="AD784" s="463">
        <f>AD779*地域経済性分析・初期条件!$H$75</f>
        <v>0</v>
      </c>
      <c r="AE784" s="463">
        <f>AE779*地域経済性分析・初期条件!$H$75</f>
        <v>0</v>
      </c>
      <c r="AF784" s="463">
        <f>AF779*地域経済性分析・初期条件!$H$75</f>
        <v>0</v>
      </c>
      <c r="AG784" s="463">
        <f>AG779*地域経済性分析・初期条件!$H$75</f>
        <v>0</v>
      </c>
      <c r="AH784" s="463">
        <f>AH779*地域経済性分析・初期条件!$H$75</f>
        <v>0</v>
      </c>
      <c r="AI784" s="535">
        <f t="shared" si="1030"/>
        <v>0</v>
      </c>
      <c r="AJ784" s="535">
        <f t="shared" ref="AJ784:AJ791" si="1031">SUM(D784:X784)</f>
        <v>0</v>
      </c>
      <c r="AK784" s="497">
        <f t="shared" ref="AK784:AK791" si="1032">SUM(D784:AH784)</f>
        <v>0</v>
      </c>
    </row>
    <row r="785" spans="1:37" ht="11.5" x14ac:dyDescent="0.25">
      <c r="A785" s="533" t="str">
        <f>A778&amp;B785</f>
        <v>0企業の税引後利益（一次）</v>
      </c>
      <c r="B785" s="425" t="s">
        <v>557</v>
      </c>
      <c r="C785" s="448" t="s">
        <v>33</v>
      </c>
      <c r="D785" s="493">
        <f>D779*地域経済性分析・初期条件!$I$75</f>
        <v>0</v>
      </c>
      <c r="E785" s="493">
        <f>E779*地域経済性分析・初期条件!$I$75</f>
        <v>0</v>
      </c>
      <c r="F785" s="463">
        <f>F779*地域経済性分析・初期条件!$I$75</f>
        <v>0</v>
      </c>
      <c r="G785" s="463">
        <f>G779*地域経済性分析・初期条件!$I$75</f>
        <v>0</v>
      </c>
      <c r="H785" s="463">
        <f>H779*地域経済性分析・初期条件!$I$75</f>
        <v>0</v>
      </c>
      <c r="I785" s="463">
        <f>I779*地域経済性分析・初期条件!$I$75</f>
        <v>0</v>
      </c>
      <c r="J785" s="463">
        <f>J779*地域経済性分析・初期条件!$I$75</f>
        <v>0</v>
      </c>
      <c r="K785" s="463">
        <f>K779*地域経済性分析・初期条件!$I$75</f>
        <v>0</v>
      </c>
      <c r="L785" s="463">
        <f>L779*地域経済性分析・初期条件!$I$75</f>
        <v>0</v>
      </c>
      <c r="M785" s="463">
        <f>M779*地域経済性分析・初期条件!$I$75</f>
        <v>0</v>
      </c>
      <c r="N785" s="463">
        <f>N779*地域経済性分析・初期条件!$I$75</f>
        <v>0</v>
      </c>
      <c r="O785" s="463">
        <f>O779*地域経済性分析・初期条件!$I$75</f>
        <v>0</v>
      </c>
      <c r="P785" s="463">
        <f>P779*地域経済性分析・初期条件!$I$75</f>
        <v>0</v>
      </c>
      <c r="Q785" s="463">
        <f>Q779*地域経済性分析・初期条件!$I$75</f>
        <v>0</v>
      </c>
      <c r="R785" s="463">
        <f>R779*地域経済性分析・初期条件!$I$75</f>
        <v>0</v>
      </c>
      <c r="S785" s="463">
        <f>S779*地域経済性分析・初期条件!$I$75</f>
        <v>0</v>
      </c>
      <c r="T785" s="463">
        <f>T779*地域経済性分析・初期条件!$I$75</f>
        <v>0</v>
      </c>
      <c r="U785" s="463">
        <f>U779*地域経済性分析・初期条件!$I$75</f>
        <v>0</v>
      </c>
      <c r="V785" s="463">
        <f>V779*地域経済性分析・初期条件!$I$75</f>
        <v>0</v>
      </c>
      <c r="W785" s="463">
        <f>W779*地域経済性分析・初期条件!$I$75</f>
        <v>0</v>
      </c>
      <c r="X785" s="463">
        <f>X779*地域経済性分析・初期条件!$I$75</f>
        <v>0</v>
      </c>
      <c r="Y785" s="463">
        <f>Y779*地域経済性分析・初期条件!$I$75</f>
        <v>0</v>
      </c>
      <c r="Z785" s="463">
        <f>Z779*地域経済性分析・初期条件!$I$75</f>
        <v>0</v>
      </c>
      <c r="AA785" s="463">
        <f>AA779*地域経済性分析・初期条件!$I$75</f>
        <v>0</v>
      </c>
      <c r="AB785" s="463">
        <f>AB779*地域経済性分析・初期条件!$I$75</f>
        <v>0</v>
      </c>
      <c r="AC785" s="463">
        <f>AC779*地域経済性分析・初期条件!$I$75</f>
        <v>0</v>
      </c>
      <c r="AD785" s="463">
        <f>AD779*地域経済性分析・初期条件!$I$75</f>
        <v>0</v>
      </c>
      <c r="AE785" s="463">
        <f>AE779*地域経済性分析・初期条件!$I$75</f>
        <v>0</v>
      </c>
      <c r="AF785" s="463">
        <f>AF779*地域経済性分析・初期条件!$I$75</f>
        <v>0</v>
      </c>
      <c r="AG785" s="463">
        <f>AG779*地域経済性分析・初期条件!$I$75</f>
        <v>0</v>
      </c>
      <c r="AH785" s="463">
        <f>AH779*地域経済性分析・初期条件!$I$75</f>
        <v>0</v>
      </c>
      <c r="AI785" s="535">
        <f t="shared" si="1030"/>
        <v>0</v>
      </c>
      <c r="AJ785" s="535">
        <f t="shared" si="1031"/>
        <v>0</v>
      </c>
      <c r="AK785" s="497">
        <f t="shared" si="1032"/>
        <v>0</v>
      </c>
    </row>
    <row r="786" spans="1:37" ht="11.5" x14ac:dyDescent="0.25">
      <c r="A786" s="533" t="str">
        <f>A778&amp;B786</f>
        <v>0都道府県税収（一次）</v>
      </c>
      <c r="B786" s="425" t="s">
        <v>558</v>
      </c>
      <c r="C786" s="448" t="s">
        <v>33</v>
      </c>
      <c r="D786" s="493">
        <f>D779*地域経済性分析・初期条件!$J$75</f>
        <v>0</v>
      </c>
      <c r="E786" s="493">
        <f>E779*地域経済性分析・初期条件!$J$75</f>
        <v>0</v>
      </c>
      <c r="F786" s="463">
        <f>F779*地域経済性分析・初期条件!$J$75</f>
        <v>0</v>
      </c>
      <c r="G786" s="463">
        <f>G779*地域経済性分析・初期条件!$J$75</f>
        <v>0</v>
      </c>
      <c r="H786" s="463">
        <f>H779*地域経済性分析・初期条件!$J$75</f>
        <v>0</v>
      </c>
      <c r="I786" s="463">
        <f>I779*地域経済性分析・初期条件!$J$75</f>
        <v>0</v>
      </c>
      <c r="J786" s="463">
        <f>J779*地域経済性分析・初期条件!$J$75</f>
        <v>0</v>
      </c>
      <c r="K786" s="463">
        <f>K779*地域経済性分析・初期条件!$J$75</f>
        <v>0</v>
      </c>
      <c r="L786" s="463">
        <f>L779*地域経済性分析・初期条件!$J$75</f>
        <v>0</v>
      </c>
      <c r="M786" s="463">
        <f>M779*地域経済性分析・初期条件!$J$75</f>
        <v>0</v>
      </c>
      <c r="N786" s="463">
        <f>N779*地域経済性分析・初期条件!$J$75</f>
        <v>0</v>
      </c>
      <c r="O786" s="463">
        <f>O779*地域経済性分析・初期条件!$J$75</f>
        <v>0</v>
      </c>
      <c r="P786" s="463">
        <f>P779*地域経済性分析・初期条件!$J$75</f>
        <v>0</v>
      </c>
      <c r="Q786" s="463">
        <f>Q779*地域経済性分析・初期条件!$J$75</f>
        <v>0</v>
      </c>
      <c r="R786" s="463">
        <f>R779*地域経済性分析・初期条件!$J$75</f>
        <v>0</v>
      </c>
      <c r="S786" s="463">
        <f>S779*地域経済性分析・初期条件!$J$75</f>
        <v>0</v>
      </c>
      <c r="T786" s="463">
        <f>T779*地域経済性分析・初期条件!$J$75</f>
        <v>0</v>
      </c>
      <c r="U786" s="463">
        <f>U779*地域経済性分析・初期条件!$J$75</f>
        <v>0</v>
      </c>
      <c r="V786" s="463">
        <f>V779*地域経済性分析・初期条件!$J$75</f>
        <v>0</v>
      </c>
      <c r="W786" s="463">
        <f>W779*地域経済性分析・初期条件!$J$75</f>
        <v>0</v>
      </c>
      <c r="X786" s="463">
        <f>X779*地域経済性分析・初期条件!$J$75</f>
        <v>0</v>
      </c>
      <c r="Y786" s="463">
        <f>Y779*地域経済性分析・初期条件!$J$75</f>
        <v>0</v>
      </c>
      <c r="Z786" s="463">
        <f>Z779*地域経済性分析・初期条件!$J$75</f>
        <v>0</v>
      </c>
      <c r="AA786" s="463">
        <f>AA779*地域経済性分析・初期条件!$J$75</f>
        <v>0</v>
      </c>
      <c r="AB786" s="463">
        <f>AB779*地域経済性分析・初期条件!$J$75</f>
        <v>0</v>
      </c>
      <c r="AC786" s="463">
        <f>AC779*地域経済性分析・初期条件!$J$75</f>
        <v>0</v>
      </c>
      <c r="AD786" s="463">
        <f>AD779*地域経済性分析・初期条件!$J$75</f>
        <v>0</v>
      </c>
      <c r="AE786" s="463">
        <f>AE779*地域経済性分析・初期条件!$J$75</f>
        <v>0</v>
      </c>
      <c r="AF786" s="463">
        <f>AF779*地域経済性分析・初期条件!$J$75</f>
        <v>0</v>
      </c>
      <c r="AG786" s="463">
        <f>AG779*地域経済性分析・初期条件!$J$75</f>
        <v>0</v>
      </c>
      <c r="AH786" s="463">
        <f>AH779*地域経済性分析・初期条件!$J$75</f>
        <v>0</v>
      </c>
      <c r="AI786" s="535">
        <f t="shared" si="1030"/>
        <v>0</v>
      </c>
      <c r="AJ786" s="535">
        <f t="shared" si="1031"/>
        <v>0</v>
      </c>
      <c r="AK786" s="497">
        <f t="shared" si="1032"/>
        <v>0</v>
      </c>
    </row>
    <row r="787" spans="1:37" ht="11.5" x14ac:dyDescent="0.25">
      <c r="A787" s="533" t="str">
        <f>A778&amp;B787</f>
        <v>0市町村税収（一次）</v>
      </c>
      <c r="B787" s="425" t="s">
        <v>559</v>
      </c>
      <c r="C787" s="449" t="s">
        <v>33</v>
      </c>
      <c r="D787" s="493">
        <f>D779*地域経済性分析・初期条件!$K$75</f>
        <v>0</v>
      </c>
      <c r="E787" s="463">
        <f>E779*地域経済性分析・初期条件!$K$75</f>
        <v>0</v>
      </c>
      <c r="F787" s="463">
        <f>F779*地域経済性分析・初期条件!$K$75</f>
        <v>0</v>
      </c>
      <c r="G787" s="463">
        <f>G779*地域経済性分析・初期条件!$K$75</f>
        <v>0</v>
      </c>
      <c r="H787" s="463">
        <f>H779*地域経済性分析・初期条件!$K$75</f>
        <v>0</v>
      </c>
      <c r="I787" s="463">
        <f>I779*地域経済性分析・初期条件!$K$75</f>
        <v>0</v>
      </c>
      <c r="J787" s="463">
        <f>J779*地域経済性分析・初期条件!$K$75</f>
        <v>0</v>
      </c>
      <c r="K787" s="463">
        <f>K779*地域経済性分析・初期条件!$K$75</f>
        <v>0</v>
      </c>
      <c r="L787" s="463">
        <f>L779*地域経済性分析・初期条件!$K$75</f>
        <v>0</v>
      </c>
      <c r="M787" s="463">
        <f>M779*地域経済性分析・初期条件!$K$75</f>
        <v>0</v>
      </c>
      <c r="N787" s="463">
        <f>N779*地域経済性分析・初期条件!$K$75</f>
        <v>0</v>
      </c>
      <c r="O787" s="463">
        <f>O779*地域経済性分析・初期条件!$K$75</f>
        <v>0</v>
      </c>
      <c r="P787" s="463">
        <f>P779*地域経済性分析・初期条件!$K$75</f>
        <v>0</v>
      </c>
      <c r="Q787" s="463">
        <f>Q779*地域経済性分析・初期条件!$K$75</f>
        <v>0</v>
      </c>
      <c r="R787" s="463">
        <f>R779*地域経済性分析・初期条件!$K$75</f>
        <v>0</v>
      </c>
      <c r="S787" s="463">
        <f>S779*地域経済性分析・初期条件!$K$75</f>
        <v>0</v>
      </c>
      <c r="T787" s="463">
        <f>T779*地域経済性分析・初期条件!$K$75</f>
        <v>0</v>
      </c>
      <c r="U787" s="463">
        <f>U779*地域経済性分析・初期条件!$K$75</f>
        <v>0</v>
      </c>
      <c r="V787" s="463">
        <f>V779*地域経済性分析・初期条件!$K$75</f>
        <v>0</v>
      </c>
      <c r="W787" s="463">
        <f>W779*地域経済性分析・初期条件!$K$75</f>
        <v>0</v>
      </c>
      <c r="X787" s="463">
        <f>X779*地域経済性分析・初期条件!$K$75</f>
        <v>0</v>
      </c>
      <c r="Y787" s="463">
        <f>Y779*地域経済性分析・初期条件!$K$75</f>
        <v>0</v>
      </c>
      <c r="Z787" s="463">
        <f>Z779*地域経済性分析・初期条件!$K$75</f>
        <v>0</v>
      </c>
      <c r="AA787" s="463">
        <f>AA779*地域経済性分析・初期条件!$K$75</f>
        <v>0</v>
      </c>
      <c r="AB787" s="463">
        <f>AB779*地域経済性分析・初期条件!$K$75</f>
        <v>0</v>
      </c>
      <c r="AC787" s="463">
        <f>AC779*地域経済性分析・初期条件!$K$75</f>
        <v>0</v>
      </c>
      <c r="AD787" s="463">
        <f>AD779*地域経済性分析・初期条件!$K$75</f>
        <v>0</v>
      </c>
      <c r="AE787" s="463">
        <f>AE779*地域経済性分析・初期条件!$K$75</f>
        <v>0</v>
      </c>
      <c r="AF787" s="463">
        <f>AF779*地域経済性分析・初期条件!$K$75</f>
        <v>0</v>
      </c>
      <c r="AG787" s="463">
        <f>AG779*地域経済性分析・初期条件!$K$75</f>
        <v>0</v>
      </c>
      <c r="AH787" s="463">
        <f>AH779*地域経済性分析・初期条件!$K$75</f>
        <v>0</v>
      </c>
      <c r="AI787" s="535">
        <f t="shared" si="1030"/>
        <v>0</v>
      </c>
      <c r="AJ787" s="535">
        <f t="shared" si="1031"/>
        <v>0</v>
      </c>
      <c r="AK787" s="497">
        <f t="shared" si="1032"/>
        <v>0</v>
      </c>
    </row>
    <row r="788" spans="1:37" ht="11.5" x14ac:dyDescent="0.25">
      <c r="A788" s="533" t="str">
        <f>A778&amp;B788</f>
        <v>0従業員の可処分所得（二次以降）</v>
      </c>
      <c r="B788" s="425" t="s">
        <v>561</v>
      </c>
      <c r="C788" s="449" t="s">
        <v>33</v>
      </c>
      <c r="D788" s="493">
        <f>D779*地域経済性分析・初期条件!$L$75</f>
        <v>0</v>
      </c>
      <c r="E788" s="493">
        <f>E779*地域経済性分析・初期条件!$L$75</f>
        <v>0</v>
      </c>
      <c r="F788" s="493">
        <f>F779*地域経済性分析・初期条件!$L$75</f>
        <v>0</v>
      </c>
      <c r="G788" s="493">
        <f>G779*地域経済性分析・初期条件!$L$75</f>
        <v>0</v>
      </c>
      <c r="H788" s="493">
        <f>H779*地域経済性分析・初期条件!$L$75</f>
        <v>0</v>
      </c>
      <c r="I788" s="493">
        <f>I779*地域経済性分析・初期条件!$L$75</f>
        <v>0</v>
      </c>
      <c r="J788" s="493">
        <f>J779*地域経済性分析・初期条件!$L$75</f>
        <v>0</v>
      </c>
      <c r="K788" s="493">
        <f>K779*地域経済性分析・初期条件!$L$75</f>
        <v>0</v>
      </c>
      <c r="L788" s="493">
        <f>L779*地域経済性分析・初期条件!$L$75</f>
        <v>0</v>
      </c>
      <c r="M788" s="493">
        <f>M779*地域経済性分析・初期条件!$L$75</f>
        <v>0</v>
      </c>
      <c r="N788" s="493">
        <f>N779*地域経済性分析・初期条件!$L$75</f>
        <v>0</v>
      </c>
      <c r="O788" s="493">
        <f>O779*地域経済性分析・初期条件!$L$75</f>
        <v>0</v>
      </c>
      <c r="P788" s="493">
        <f>P779*地域経済性分析・初期条件!$L$75</f>
        <v>0</v>
      </c>
      <c r="Q788" s="493">
        <f>Q779*地域経済性分析・初期条件!$L$75</f>
        <v>0</v>
      </c>
      <c r="R788" s="493">
        <f>R779*地域経済性分析・初期条件!$L$75</f>
        <v>0</v>
      </c>
      <c r="S788" s="493">
        <f>S779*地域経済性分析・初期条件!$L$75</f>
        <v>0</v>
      </c>
      <c r="T788" s="493">
        <f>T779*地域経済性分析・初期条件!$L$75</f>
        <v>0</v>
      </c>
      <c r="U788" s="493">
        <f>U779*地域経済性分析・初期条件!$L$75</f>
        <v>0</v>
      </c>
      <c r="V788" s="493">
        <f>V779*地域経済性分析・初期条件!$L$75</f>
        <v>0</v>
      </c>
      <c r="W788" s="493">
        <f>W779*地域経済性分析・初期条件!$L$75</f>
        <v>0</v>
      </c>
      <c r="X788" s="493">
        <f>X779*地域経済性分析・初期条件!$L$75</f>
        <v>0</v>
      </c>
      <c r="Y788" s="493">
        <f>Y779*地域経済性分析・初期条件!$L$75</f>
        <v>0</v>
      </c>
      <c r="Z788" s="493">
        <f>Z779*地域経済性分析・初期条件!$L$75</f>
        <v>0</v>
      </c>
      <c r="AA788" s="493">
        <f>AA779*地域経済性分析・初期条件!$L$75</f>
        <v>0</v>
      </c>
      <c r="AB788" s="493">
        <f>AB779*地域経済性分析・初期条件!$L$75</f>
        <v>0</v>
      </c>
      <c r="AC788" s="493">
        <f>AC779*地域経済性分析・初期条件!$L$75</f>
        <v>0</v>
      </c>
      <c r="AD788" s="493">
        <f>AD779*地域経済性分析・初期条件!$L$75</f>
        <v>0</v>
      </c>
      <c r="AE788" s="493">
        <f>AE779*地域経済性分析・初期条件!$L$75</f>
        <v>0</v>
      </c>
      <c r="AF788" s="493">
        <f>AF779*地域経済性分析・初期条件!$L$75</f>
        <v>0</v>
      </c>
      <c r="AG788" s="493">
        <f>AG779*地域経済性分析・初期条件!$L$75</f>
        <v>0</v>
      </c>
      <c r="AH788" s="493">
        <f>AH779*地域経済性分析・初期条件!$L$75</f>
        <v>0</v>
      </c>
      <c r="AI788" s="535">
        <f>SUM(D788:N788)</f>
        <v>0</v>
      </c>
      <c r="AJ788" s="535">
        <f t="shared" si="1031"/>
        <v>0</v>
      </c>
      <c r="AK788" s="497">
        <f t="shared" si="1032"/>
        <v>0</v>
      </c>
    </row>
    <row r="789" spans="1:37" ht="11.5" x14ac:dyDescent="0.25">
      <c r="A789" s="533" t="str">
        <f>A778&amp;B789</f>
        <v>0企業の税引後利益（二次以降）</v>
      </c>
      <c r="B789" s="425" t="s">
        <v>562</v>
      </c>
      <c r="C789" s="449" t="s">
        <v>33</v>
      </c>
      <c r="D789" s="493">
        <f>D779*地域経済性分析・初期条件!$M$75</f>
        <v>0</v>
      </c>
      <c r="E789" s="493">
        <f>E779*地域経済性分析・初期条件!$M$75</f>
        <v>0</v>
      </c>
      <c r="F789" s="493">
        <f>F779*地域経済性分析・初期条件!$M$75</f>
        <v>0</v>
      </c>
      <c r="G789" s="493">
        <f>G779*地域経済性分析・初期条件!$M$75</f>
        <v>0</v>
      </c>
      <c r="H789" s="493">
        <f>H779*地域経済性分析・初期条件!$M$75</f>
        <v>0</v>
      </c>
      <c r="I789" s="493">
        <f>I779*地域経済性分析・初期条件!$M$75</f>
        <v>0</v>
      </c>
      <c r="J789" s="493">
        <f>J779*地域経済性分析・初期条件!$M$75</f>
        <v>0</v>
      </c>
      <c r="K789" s="493">
        <f>K779*地域経済性分析・初期条件!$M$75</f>
        <v>0</v>
      </c>
      <c r="L789" s="493">
        <f>L779*地域経済性分析・初期条件!$M$75</f>
        <v>0</v>
      </c>
      <c r="M789" s="493">
        <f>M779*地域経済性分析・初期条件!$M$75</f>
        <v>0</v>
      </c>
      <c r="N789" s="493">
        <f>N779*地域経済性分析・初期条件!$M$75</f>
        <v>0</v>
      </c>
      <c r="O789" s="493">
        <f>O779*地域経済性分析・初期条件!$M$75</f>
        <v>0</v>
      </c>
      <c r="P789" s="493">
        <f>P779*地域経済性分析・初期条件!$M$75</f>
        <v>0</v>
      </c>
      <c r="Q789" s="493">
        <f>Q779*地域経済性分析・初期条件!$M$75</f>
        <v>0</v>
      </c>
      <c r="R789" s="493">
        <f>R779*地域経済性分析・初期条件!$M$75</f>
        <v>0</v>
      </c>
      <c r="S789" s="493">
        <f>S779*地域経済性分析・初期条件!$M$75</f>
        <v>0</v>
      </c>
      <c r="T789" s="493">
        <f>T779*地域経済性分析・初期条件!$M$75</f>
        <v>0</v>
      </c>
      <c r="U789" s="493">
        <f>U779*地域経済性分析・初期条件!$M$75</f>
        <v>0</v>
      </c>
      <c r="V789" s="493">
        <f>V779*地域経済性分析・初期条件!$M$75</f>
        <v>0</v>
      </c>
      <c r="W789" s="493">
        <f>W779*地域経済性分析・初期条件!$M$75</f>
        <v>0</v>
      </c>
      <c r="X789" s="493">
        <f>X779*地域経済性分析・初期条件!$M$75</f>
        <v>0</v>
      </c>
      <c r="Y789" s="493">
        <f>Y779*地域経済性分析・初期条件!$M$75</f>
        <v>0</v>
      </c>
      <c r="Z789" s="493">
        <f>Z779*地域経済性分析・初期条件!$M$75</f>
        <v>0</v>
      </c>
      <c r="AA789" s="493">
        <f>AA779*地域経済性分析・初期条件!$M$75</f>
        <v>0</v>
      </c>
      <c r="AB789" s="493">
        <f>AB779*地域経済性分析・初期条件!$M$75</f>
        <v>0</v>
      </c>
      <c r="AC789" s="493">
        <f>AC779*地域経済性分析・初期条件!$M$75</f>
        <v>0</v>
      </c>
      <c r="AD789" s="493">
        <f>AD779*地域経済性分析・初期条件!$M$75</f>
        <v>0</v>
      </c>
      <c r="AE789" s="493">
        <f>AE779*地域経済性分析・初期条件!$M$75</f>
        <v>0</v>
      </c>
      <c r="AF789" s="493">
        <f>AF779*地域経済性分析・初期条件!$M$75</f>
        <v>0</v>
      </c>
      <c r="AG789" s="493">
        <f>AG779*地域経済性分析・初期条件!$M$75</f>
        <v>0</v>
      </c>
      <c r="AH789" s="493">
        <f>AH779*地域経済性分析・初期条件!$M$75</f>
        <v>0</v>
      </c>
      <c r="AI789" s="535">
        <f>SUM(D789:N789)</f>
        <v>0</v>
      </c>
      <c r="AJ789" s="535">
        <f t="shared" si="1031"/>
        <v>0</v>
      </c>
      <c r="AK789" s="497">
        <f t="shared" si="1032"/>
        <v>0</v>
      </c>
    </row>
    <row r="790" spans="1:37" ht="11.5" x14ac:dyDescent="0.25">
      <c r="A790" s="533" t="str">
        <f>A778&amp;B790</f>
        <v>0都道府県税収（二次以降）</v>
      </c>
      <c r="B790" s="425" t="s">
        <v>563</v>
      </c>
      <c r="C790" s="449" t="s">
        <v>33</v>
      </c>
      <c r="D790" s="493">
        <f>D779*地域経済性分析・初期条件!$N$75</f>
        <v>0</v>
      </c>
      <c r="E790" s="493">
        <f>E779*地域経済性分析・初期条件!$N$75</f>
        <v>0</v>
      </c>
      <c r="F790" s="493">
        <f>F779*地域経済性分析・初期条件!$N$75</f>
        <v>0</v>
      </c>
      <c r="G790" s="493">
        <f>G779*地域経済性分析・初期条件!$N$75</f>
        <v>0</v>
      </c>
      <c r="H790" s="493">
        <f>H779*地域経済性分析・初期条件!$N$75</f>
        <v>0</v>
      </c>
      <c r="I790" s="493">
        <f>I779*地域経済性分析・初期条件!$N$75</f>
        <v>0</v>
      </c>
      <c r="J790" s="493">
        <f>J779*地域経済性分析・初期条件!$N$75</f>
        <v>0</v>
      </c>
      <c r="K790" s="493">
        <f>K779*地域経済性分析・初期条件!$N$75</f>
        <v>0</v>
      </c>
      <c r="L790" s="493">
        <f>L779*地域経済性分析・初期条件!$N$75</f>
        <v>0</v>
      </c>
      <c r="M790" s="493">
        <f>M779*地域経済性分析・初期条件!$N$75</f>
        <v>0</v>
      </c>
      <c r="N790" s="493">
        <f>N779*地域経済性分析・初期条件!$N$75</f>
        <v>0</v>
      </c>
      <c r="O790" s="493">
        <f>O779*地域経済性分析・初期条件!$N$75</f>
        <v>0</v>
      </c>
      <c r="P790" s="493">
        <f>P779*地域経済性分析・初期条件!$N$75</f>
        <v>0</v>
      </c>
      <c r="Q790" s="493">
        <f>Q779*地域経済性分析・初期条件!$N$75</f>
        <v>0</v>
      </c>
      <c r="R790" s="493">
        <f>R779*地域経済性分析・初期条件!$N$75</f>
        <v>0</v>
      </c>
      <c r="S790" s="493">
        <f>S779*地域経済性分析・初期条件!$N$75</f>
        <v>0</v>
      </c>
      <c r="T790" s="493">
        <f>T779*地域経済性分析・初期条件!$N$75</f>
        <v>0</v>
      </c>
      <c r="U790" s="493">
        <f>U779*地域経済性分析・初期条件!$N$75</f>
        <v>0</v>
      </c>
      <c r="V790" s="493">
        <f>V779*地域経済性分析・初期条件!$N$75</f>
        <v>0</v>
      </c>
      <c r="W790" s="493">
        <f>W779*地域経済性分析・初期条件!$N$75</f>
        <v>0</v>
      </c>
      <c r="X790" s="493">
        <f>X779*地域経済性分析・初期条件!$N$75</f>
        <v>0</v>
      </c>
      <c r="Y790" s="493">
        <f>Y779*地域経済性分析・初期条件!$N$75</f>
        <v>0</v>
      </c>
      <c r="Z790" s="493">
        <f>Z779*地域経済性分析・初期条件!$N$75</f>
        <v>0</v>
      </c>
      <c r="AA790" s="493">
        <f>AA779*地域経済性分析・初期条件!$N$75</f>
        <v>0</v>
      </c>
      <c r="AB790" s="493">
        <f>AB779*地域経済性分析・初期条件!$N$75</f>
        <v>0</v>
      </c>
      <c r="AC790" s="493">
        <f>AC779*地域経済性分析・初期条件!$N$75</f>
        <v>0</v>
      </c>
      <c r="AD790" s="493">
        <f>AD779*地域経済性分析・初期条件!$N$75</f>
        <v>0</v>
      </c>
      <c r="AE790" s="493">
        <f>AE779*地域経済性分析・初期条件!$N$75</f>
        <v>0</v>
      </c>
      <c r="AF790" s="493">
        <f>AF779*地域経済性分析・初期条件!$N$75</f>
        <v>0</v>
      </c>
      <c r="AG790" s="493">
        <f>AG779*地域経済性分析・初期条件!$N$75</f>
        <v>0</v>
      </c>
      <c r="AH790" s="493">
        <f>AH779*地域経済性分析・初期条件!$N$75</f>
        <v>0</v>
      </c>
      <c r="AI790" s="535">
        <f>SUM(D790:N790)</f>
        <v>0</v>
      </c>
      <c r="AJ790" s="535">
        <f t="shared" si="1031"/>
        <v>0</v>
      </c>
      <c r="AK790" s="497">
        <f t="shared" si="1032"/>
        <v>0</v>
      </c>
    </row>
    <row r="791" spans="1:37" ht="12" thickBot="1" x14ac:dyDescent="0.3">
      <c r="A791" s="684" t="str">
        <f>A778&amp;B791</f>
        <v>0市町村税収（二次以降）</v>
      </c>
      <c r="B791" s="685" t="s">
        <v>564</v>
      </c>
      <c r="C791" s="686" t="s">
        <v>33</v>
      </c>
      <c r="D791" s="687">
        <f>D779*地域経済性分析・初期条件!$O$75</f>
        <v>0</v>
      </c>
      <c r="E791" s="687">
        <f>E779*地域経済性分析・初期条件!$O$75</f>
        <v>0</v>
      </c>
      <c r="F791" s="687">
        <f>F779*地域経済性分析・初期条件!$O$75</f>
        <v>0</v>
      </c>
      <c r="G791" s="687">
        <f>G779*地域経済性分析・初期条件!$O$75</f>
        <v>0</v>
      </c>
      <c r="H791" s="687">
        <f>H779*地域経済性分析・初期条件!$O$75</f>
        <v>0</v>
      </c>
      <c r="I791" s="687">
        <f>I779*地域経済性分析・初期条件!$O$75</f>
        <v>0</v>
      </c>
      <c r="J791" s="687">
        <f>J779*地域経済性分析・初期条件!$O$75</f>
        <v>0</v>
      </c>
      <c r="K791" s="687">
        <f>K779*地域経済性分析・初期条件!$O$75</f>
        <v>0</v>
      </c>
      <c r="L791" s="687">
        <f>L779*地域経済性分析・初期条件!$O$75</f>
        <v>0</v>
      </c>
      <c r="M791" s="687">
        <f>M779*地域経済性分析・初期条件!$O$75</f>
        <v>0</v>
      </c>
      <c r="N791" s="687">
        <f>N779*地域経済性分析・初期条件!$O$75</f>
        <v>0</v>
      </c>
      <c r="O791" s="687">
        <f>O779*地域経済性分析・初期条件!$O$75</f>
        <v>0</v>
      </c>
      <c r="P791" s="687">
        <f>P779*地域経済性分析・初期条件!$O$75</f>
        <v>0</v>
      </c>
      <c r="Q791" s="687">
        <f>Q779*地域経済性分析・初期条件!$O$75</f>
        <v>0</v>
      </c>
      <c r="R791" s="687">
        <f>R779*地域経済性分析・初期条件!$O$75</f>
        <v>0</v>
      </c>
      <c r="S791" s="687">
        <f>S779*地域経済性分析・初期条件!$O$75</f>
        <v>0</v>
      </c>
      <c r="T791" s="687">
        <f>T779*地域経済性分析・初期条件!$O$75</f>
        <v>0</v>
      </c>
      <c r="U791" s="687">
        <f>U779*地域経済性分析・初期条件!$O$75</f>
        <v>0</v>
      </c>
      <c r="V791" s="687">
        <f>V779*地域経済性分析・初期条件!$O$75</f>
        <v>0</v>
      </c>
      <c r="W791" s="687">
        <f>W779*地域経済性分析・初期条件!$O$75</f>
        <v>0</v>
      </c>
      <c r="X791" s="687">
        <f>X779*地域経済性分析・初期条件!$O$75</f>
        <v>0</v>
      </c>
      <c r="Y791" s="687">
        <f>Y779*地域経済性分析・初期条件!$O$75</f>
        <v>0</v>
      </c>
      <c r="Z791" s="687">
        <f>Z779*地域経済性分析・初期条件!$O$75</f>
        <v>0</v>
      </c>
      <c r="AA791" s="687">
        <f>AA779*地域経済性分析・初期条件!$O$75</f>
        <v>0</v>
      </c>
      <c r="AB791" s="687">
        <f>AB779*地域経済性分析・初期条件!$O$75</f>
        <v>0</v>
      </c>
      <c r="AC791" s="687">
        <f>AC779*地域経済性分析・初期条件!$O$75</f>
        <v>0</v>
      </c>
      <c r="AD791" s="687">
        <f>AD779*地域経済性分析・初期条件!$O$75</f>
        <v>0</v>
      </c>
      <c r="AE791" s="687">
        <f>AE779*地域経済性分析・初期条件!$O$75</f>
        <v>0</v>
      </c>
      <c r="AF791" s="687">
        <f>AF779*地域経済性分析・初期条件!$O$75</f>
        <v>0</v>
      </c>
      <c r="AG791" s="687">
        <f>AG779*地域経済性分析・初期条件!$O$75</f>
        <v>0</v>
      </c>
      <c r="AH791" s="687">
        <f>AH779*地域経済性分析・初期条件!$O$75</f>
        <v>0</v>
      </c>
      <c r="AI791" s="688">
        <f>SUM(D791:N791)</f>
        <v>0</v>
      </c>
      <c r="AJ791" s="688">
        <f t="shared" si="1031"/>
        <v>0</v>
      </c>
      <c r="AK791" s="689">
        <f t="shared" si="1032"/>
        <v>0</v>
      </c>
    </row>
    <row r="792" spans="1:37" ht="12" thickTop="1" x14ac:dyDescent="0.25">
      <c r="A792" s="1347" t="s">
        <v>1157</v>
      </c>
      <c r="B792" s="425"/>
      <c r="C792" s="449" t="s">
        <v>1158</v>
      </c>
      <c r="D792" s="493">
        <f>SUM(D752:D753,D756:D763,D766:D767,D770:D777,D780:D781,D784:D791)</f>
        <v>0</v>
      </c>
      <c r="E792" s="493">
        <f t="shared" ref="E792" si="1033">SUM(E752:E753,E756:E763,E766:E767,E770:E777,E780:E781,E784:E791)</f>
        <v>1615881.3875691101</v>
      </c>
      <c r="F792" s="493">
        <f t="shared" ref="F792" si="1034">SUM(F752:F753,F756:F763,F766:F767,F770:F777,F780:F781,F784:F791)</f>
        <v>1615881.3875691101</v>
      </c>
      <c r="G792" s="493">
        <f t="shared" ref="G792" si="1035">SUM(G752:G753,G756:G763,G766:G767,G770:G777,G780:G781,G784:G791)</f>
        <v>1615881.3875691101</v>
      </c>
      <c r="H792" s="493">
        <f t="shared" ref="H792" si="1036">SUM(H752:H753,H756:H763,H766:H767,H770:H777,H780:H781,H784:H791)</f>
        <v>1615881.3875691101</v>
      </c>
      <c r="I792" s="493">
        <f t="shared" ref="I792" si="1037">SUM(I752:I753,I756:I763,I766:I767,I770:I777,I780:I781,I784:I791)</f>
        <v>1615881.3875691101</v>
      </c>
      <c r="J792" s="493">
        <f t="shared" ref="J792" si="1038">SUM(J752:J753,J756:J763,J766:J767,J770:J777,J780:J781,J784:J791)</f>
        <v>1615881.3875691101</v>
      </c>
      <c r="K792" s="493">
        <f t="shared" ref="K792" si="1039">SUM(K752:K753,K756:K763,K766:K767,K770:K777,K780:K781,K784:K791)</f>
        <v>1615881.3875691101</v>
      </c>
      <c r="L792" s="493">
        <f t="shared" ref="L792" si="1040">SUM(L752:L753,L756:L763,L766:L767,L770:L777,L780:L781,L784:L791)</f>
        <v>1615881.3875691101</v>
      </c>
      <c r="M792" s="493">
        <f t="shared" ref="M792" si="1041">SUM(M752:M753,M756:M763,M766:M767,M770:M777,M780:M781,M784:M791)</f>
        <v>1615881.3875691101</v>
      </c>
      <c r="N792" s="493">
        <f t="shared" ref="N792" si="1042">SUM(N752:N753,N756:N763,N766:N767,N770:N777,N780:N781,N784:N791)</f>
        <v>1615881.3875691101</v>
      </c>
      <c r="O792" s="493">
        <f t="shared" ref="O792" si="1043">SUM(O752:O753,O756:O763,O766:O767,O770:O777,O780:O781,O784:O791)</f>
        <v>1615881.3875691101</v>
      </c>
      <c r="P792" s="493">
        <f t="shared" ref="P792" si="1044">SUM(P752:P753,P756:P763,P766:P767,P770:P777,P780:P781,P784:P791)</f>
        <v>1615881.3875691101</v>
      </c>
      <c r="Q792" s="493">
        <f t="shared" ref="Q792" si="1045">SUM(Q752:Q753,Q756:Q763,Q766:Q767,Q770:Q777,Q780:Q781,Q784:Q791)</f>
        <v>1615881.3875691101</v>
      </c>
      <c r="R792" s="493">
        <f t="shared" ref="R792" si="1046">SUM(R752:R753,R756:R763,R766:R767,R770:R777,R780:R781,R784:R791)</f>
        <v>1615881.3875691101</v>
      </c>
      <c r="S792" s="493">
        <f t="shared" ref="S792" si="1047">SUM(S752:S753,S756:S763,S766:S767,S770:S777,S780:S781,S784:S791)</f>
        <v>1615881.3875691101</v>
      </c>
      <c r="T792" s="493">
        <f t="shared" ref="T792" si="1048">SUM(T752:T753,T756:T763,T766:T767,T770:T777,T780:T781,T784:T791)</f>
        <v>1615881.3875691101</v>
      </c>
      <c r="U792" s="493">
        <f t="shared" ref="U792" si="1049">SUM(U752:U753,U756:U763,U766:U767,U770:U777,U780:U781,U784:U791)</f>
        <v>1615881.3875691101</v>
      </c>
      <c r="V792" s="493">
        <f t="shared" ref="V792" si="1050">SUM(V752:V753,V756:V763,V766:V767,V770:V777,V780:V781,V784:V791)</f>
        <v>1615881.3875691101</v>
      </c>
      <c r="W792" s="493">
        <f t="shared" ref="W792" si="1051">SUM(W752:W753,W756:W763,W766:W767,W770:W777,W780:W781,W784:W791)</f>
        <v>1615881.3875691101</v>
      </c>
      <c r="X792" s="493">
        <f t="shared" ref="X792" si="1052">SUM(X752:X753,X756:X763,X766:X767,X770:X777,X780:X781,X784:X791)</f>
        <v>1615881.3875691101</v>
      </c>
      <c r="Y792" s="493">
        <f t="shared" ref="Y792" si="1053">SUM(Y752:Y753,Y756:Y763,Y766:Y767,Y770:Y777,Y780:Y781,Y784:Y791)</f>
        <v>1615881.3875691101</v>
      </c>
      <c r="Z792" s="493">
        <f t="shared" ref="Z792" si="1054">SUM(Z752:Z753,Z756:Z763,Z766:Z767,Z770:Z777,Z780:Z781,Z784:Z791)</f>
        <v>1615881.3875691101</v>
      </c>
      <c r="AA792" s="493">
        <f t="shared" ref="AA792" si="1055">SUM(AA752:AA753,AA756:AA763,AA766:AA767,AA770:AA777,AA780:AA781,AA784:AA791)</f>
        <v>1615881.3875691101</v>
      </c>
      <c r="AB792" s="493">
        <f t="shared" ref="AB792" si="1056">SUM(AB752:AB753,AB756:AB763,AB766:AB767,AB770:AB777,AB780:AB781,AB784:AB791)</f>
        <v>1615881.3875691101</v>
      </c>
      <c r="AC792" s="493">
        <f t="shared" ref="AC792" si="1057">SUM(AC752:AC753,AC756:AC763,AC766:AC767,AC770:AC777,AC780:AC781,AC784:AC791)</f>
        <v>1615881.3875691101</v>
      </c>
      <c r="AD792" s="493">
        <f t="shared" ref="AD792" si="1058">SUM(AD752:AD753,AD756:AD763,AD766:AD767,AD770:AD777,AD780:AD781,AD784:AD791)</f>
        <v>1615881.3875691101</v>
      </c>
      <c r="AE792" s="493">
        <f t="shared" ref="AE792" si="1059">SUM(AE752:AE753,AE756:AE763,AE766:AE767,AE770:AE777,AE780:AE781,AE784:AE791)</f>
        <v>1615881.3875691101</v>
      </c>
      <c r="AF792" s="493">
        <f t="shared" ref="AF792" si="1060">SUM(AF752:AF753,AF756:AF763,AF766:AF767,AF770:AF777,AF780:AF781,AF784:AF791)</f>
        <v>1615881.3875691101</v>
      </c>
      <c r="AG792" s="493">
        <f t="shared" ref="AG792" si="1061">SUM(AG752:AG753,AG756:AG763,AG766:AG767,AG770:AG777,AG780:AG781,AG784:AG791)</f>
        <v>1615881.3875691101</v>
      </c>
      <c r="AH792" s="493">
        <f t="shared" ref="AH792" si="1062">SUM(AH752:AH753,AH756:AH763,AH766:AH767,AH770:AH777,AH780:AH781,AH784:AH791)</f>
        <v>1615881.3875691101</v>
      </c>
      <c r="AI792" s="535">
        <f t="shared" ref="AI792" si="1063">SUM(AI752:AI753,AI756:AI763,AI766:AI767,AI770:AI777,AI780:AI781,AI784:AI791)</f>
        <v>16158813.875691105</v>
      </c>
      <c r="AJ792" s="535">
        <f t="shared" ref="AJ792" si="1064">SUM(AJ752:AJ753,AJ756:AJ763,AJ766:AJ767,AJ770:AJ777,AJ780:AJ781,AJ784:AJ791)</f>
        <v>32317627.751382209</v>
      </c>
      <c r="AK792" s="497">
        <f t="shared" ref="AK792" si="1065">SUM(AK752:AK753,AK756:AK763,AK766:AK767,AK770:AK777,AK780:AK781,AK784:AK791)</f>
        <v>48476441.62707331</v>
      </c>
    </row>
    <row r="793" spans="1:37" ht="11.5" x14ac:dyDescent="0.25">
      <c r="A793" s="1348" t="s">
        <v>1159</v>
      </c>
      <c r="B793" s="1349"/>
      <c r="C793" s="450" t="s">
        <v>33</v>
      </c>
      <c r="D793" s="1350">
        <f>D749*1.1-D792</f>
        <v>0</v>
      </c>
      <c r="E793" s="1350">
        <f t="shared" ref="E793" si="1066">E749*1.1-E792</f>
        <v>6414118.612430891</v>
      </c>
      <c r="F793" s="1350">
        <f t="shared" ref="F793" si="1067">F749*1.1-F792</f>
        <v>6414118.612430891</v>
      </c>
      <c r="G793" s="1350">
        <f t="shared" ref="G793" si="1068">G749*1.1-G792</f>
        <v>6414118.612430891</v>
      </c>
      <c r="H793" s="1350">
        <f t="shared" ref="H793" si="1069">H749*1.1-H792</f>
        <v>6414118.612430891</v>
      </c>
      <c r="I793" s="1350">
        <f t="shared" ref="I793" si="1070">I749*1.1-I792</f>
        <v>6414118.612430891</v>
      </c>
      <c r="J793" s="1350">
        <f t="shared" ref="J793" si="1071">J749*1.1-J792</f>
        <v>6414118.612430891</v>
      </c>
      <c r="K793" s="1350">
        <f t="shared" ref="K793" si="1072">K749*1.1-K792</f>
        <v>6414118.612430891</v>
      </c>
      <c r="L793" s="1350">
        <f t="shared" ref="L793" si="1073">L749*1.1-L792</f>
        <v>6414118.612430891</v>
      </c>
      <c r="M793" s="1350">
        <f t="shared" ref="M793" si="1074">M749*1.1-M792</f>
        <v>6414118.612430891</v>
      </c>
      <c r="N793" s="1350">
        <f t="shared" ref="N793" si="1075">N749*1.1-N792</f>
        <v>6414118.612430891</v>
      </c>
      <c r="O793" s="1350">
        <f t="shared" ref="O793" si="1076">O749*1.1-O792</f>
        <v>6414118.612430891</v>
      </c>
      <c r="P793" s="1350">
        <f t="shared" ref="P793" si="1077">P749*1.1-P792</f>
        <v>6414118.612430891</v>
      </c>
      <c r="Q793" s="1350">
        <f t="shared" ref="Q793" si="1078">Q749*1.1-Q792</f>
        <v>6414118.612430891</v>
      </c>
      <c r="R793" s="1350">
        <f t="shared" ref="R793" si="1079">R749*1.1-R792</f>
        <v>6414118.612430891</v>
      </c>
      <c r="S793" s="1350">
        <f t="shared" ref="S793" si="1080">S749*1.1-S792</f>
        <v>6414118.612430891</v>
      </c>
      <c r="T793" s="1350">
        <f t="shared" ref="T793" si="1081">T749*1.1-T792</f>
        <v>6414118.612430891</v>
      </c>
      <c r="U793" s="1350">
        <f t="shared" ref="U793" si="1082">U749*1.1-U792</f>
        <v>6414118.612430891</v>
      </c>
      <c r="V793" s="1350">
        <f t="shared" ref="V793" si="1083">V749*1.1-V792</f>
        <v>6414118.612430891</v>
      </c>
      <c r="W793" s="1350">
        <f t="shared" ref="W793" si="1084">W749*1.1-W792</f>
        <v>6414118.612430891</v>
      </c>
      <c r="X793" s="1350">
        <f t="shared" ref="X793" si="1085">X749*1.1-X792</f>
        <v>6414118.612430891</v>
      </c>
      <c r="Y793" s="1350">
        <f t="shared" ref="Y793" si="1086">Y749*1.1-Y792</f>
        <v>6414118.612430891</v>
      </c>
      <c r="Z793" s="1350">
        <f t="shared" ref="Z793" si="1087">Z749*1.1-Z792</f>
        <v>6414118.612430891</v>
      </c>
      <c r="AA793" s="1350">
        <f t="shared" ref="AA793" si="1088">AA749*1.1-AA792</f>
        <v>6414118.612430891</v>
      </c>
      <c r="AB793" s="1350">
        <f t="shared" ref="AB793" si="1089">AB749*1.1-AB792</f>
        <v>6414118.612430891</v>
      </c>
      <c r="AC793" s="1350">
        <f t="shared" ref="AC793" si="1090">AC749*1.1-AC792</f>
        <v>6414118.612430891</v>
      </c>
      <c r="AD793" s="1350">
        <f t="shared" ref="AD793" si="1091">AD749*1.1-AD792</f>
        <v>6414118.612430891</v>
      </c>
      <c r="AE793" s="1350">
        <f t="shared" ref="AE793" si="1092">AE749*1.1-AE792</f>
        <v>6414118.612430891</v>
      </c>
      <c r="AF793" s="1350">
        <f t="shared" ref="AF793" si="1093">AF749*1.1-AF792</f>
        <v>6414118.612430891</v>
      </c>
      <c r="AG793" s="1350">
        <f t="shared" ref="AG793" si="1094">AG749*1.1-AG792</f>
        <v>6414118.612430891</v>
      </c>
      <c r="AH793" s="1350">
        <f t="shared" ref="AH793" si="1095">AH749*1.1-AH792</f>
        <v>6414118.612430891</v>
      </c>
      <c r="AI793" s="537">
        <f t="shared" ref="AI793" si="1096">AI749*1.1-AI792</f>
        <v>64141186.124308899</v>
      </c>
      <c r="AJ793" s="537">
        <f t="shared" ref="AJ793" si="1097">AJ749*1.1-AJ792</f>
        <v>128282372.2486178</v>
      </c>
      <c r="AK793" s="538">
        <f t="shared" ref="AK793" si="1098">AK749*1.1-AK792</f>
        <v>192423558.37292671</v>
      </c>
    </row>
    <row r="794" spans="1:37" ht="11.5" x14ac:dyDescent="0.25">
      <c r="A794" s="425" t="str">
        <f>B47</f>
        <v>＜その他・費目を入力＞</v>
      </c>
      <c r="B794" s="391"/>
      <c r="C794" s="448" t="s">
        <v>33</v>
      </c>
      <c r="D794" s="493"/>
      <c r="E794" s="493">
        <f t="shared" ref="E794:AH794" si="1099">E47</f>
        <v>0</v>
      </c>
      <c r="F794" s="493">
        <f t="shared" si="1099"/>
        <v>0</v>
      </c>
      <c r="G794" s="493">
        <f t="shared" si="1099"/>
        <v>0</v>
      </c>
      <c r="H794" s="493">
        <f t="shared" si="1099"/>
        <v>0</v>
      </c>
      <c r="I794" s="493">
        <f t="shared" si="1099"/>
        <v>0</v>
      </c>
      <c r="J794" s="493">
        <f t="shared" si="1099"/>
        <v>0</v>
      </c>
      <c r="K794" s="493">
        <f t="shared" si="1099"/>
        <v>0</v>
      </c>
      <c r="L794" s="493">
        <f t="shared" si="1099"/>
        <v>0</v>
      </c>
      <c r="M794" s="493">
        <f t="shared" si="1099"/>
        <v>0</v>
      </c>
      <c r="N794" s="493">
        <f t="shared" si="1099"/>
        <v>0</v>
      </c>
      <c r="O794" s="493">
        <f t="shared" si="1099"/>
        <v>0</v>
      </c>
      <c r="P794" s="493">
        <f t="shared" si="1099"/>
        <v>0</v>
      </c>
      <c r="Q794" s="493">
        <f t="shared" si="1099"/>
        <v>0</v>
      </c>
      <c r="R794" s="493">
        <f t="shared" si="1099"/>
        <v>0</v>
      </c>
      <c r="S794" s="493">
        <f t="shared" si="1099"/>
        <v>0</v>
      </c>
      <c r="T794" s="493">
        <f t="shared" si="1099"/>
        <v>0</v>
      </c>
      <c r="U794" s="493">
        <f t="shared" si="1099"/>
        <v>0</v>
      </c>
      <c r="V794" s="493">
        <f t="shared" si="1099"/>
        <v>0</v>
      </c>
      <c r="W794" s="493">
        <f t="shared" si="1099"/>
        <v>0</v>
      </c>
      <c r="X794" s="493">
        <f t="shared" si="1099"/>
        <v>0</v>
      </c>
      <c r="Y794" s="493">
        <f t="shared" si="1099"/>
        <v>0</v>
      </c>
      <c r="Z794" s="493">
        <f t="shared" si="1099"/>
        <v>0</v>
      </c>
      <c r="AA794" s="493">
        <f t="shared" si="1099"/>
        <v>0</v>
      </c>
      <c r="AB794" s="493">
        <f t="shared" si="1099"/>
        <v>0</v>
      </c>
      <c r="AC794" s="493">
        <f t="shared" si="1099"/>
        <v>0</v>
      </c>
      <c r="AD794" s="493">
        <f t="shared" si="1099"/>
        <v>0</v>
      </c>
      <c r="AE794" s="493">
        <f t="shared" si="1099"/>
        <v>0</v>
      </c>
      <c r="AF794" s="493">
        <f t="shared" si="1099"/>
        <v>0</v>
      </c>
      <c r="AG794" s="493">
        <f t="shared" si="1099"/>
        <v>0</v>
      </c>
      <c r="AH794" s="493">
        <f t="shared" si="1099"/>
        <v>0</v>
      </c>
      <c r="AI794" s="535">
        <f>SUM(D794:N794)</f>
        <v>0</v>
      </c>
      <c r="AJ794" s="535">
        <f>SUM(D794:X794)</f>
        <v>0</v>
      </c>
      <c r="AK794" s="497">
        <f>SUM(D794:AH794)</f>
        <v>0</v>
      </c>
    </row>
    <row r="795" spans="1:37" ht="11.5" x14ac:dyDescent="0.25">
      <c r="A795" s="488">
        <f>地域経済性分析・初期条件!$G$77</f>
        <v>0</v>
      </c>
      <c r="C795" s="449"/>
      <c r="D795" s="493"/>
      <c r="E795" s="463"/>
      <c r="F795" s="464"/>
      <c r="G795" s="463"/>
      <c r="H795" s="463"/>
      <c r="I795" s="463"/>
      <c r="J795" s="463"/>
      <c r="K795" s="463"/>
      <c r="L795" s="463"/>
      <c r="M795" s="463"/>
      <c r="N795" s="463"/>
      <c r="O795" s="463"/>
      <c r="P795" s="463"/>
      <c r="Q795" s="463"/>
      <c r="R795" s="463"/>
      <c r="S795" s="463"/>
      <c r="T795" s="463"/>
      <c r="U795" s="463"/>
      <c r="V795" s="463"/>
      <c r="W795" s="463"/>
      <c r="X795" s="463"/>
      <c r="Y795" s="463"/>
      <c r="Z795" s="463"/>
      <c r="AA795" s="463"/>
      <c r="AB795" s="463"/>
      <c r="AC795" s="463"/>
      <c r="AD795" s="463"/>
      <c r="AE795" s="463"/>
      <c r="AF795" s="463"/>
      <c r="AG795" s="463"/>
      <c r="AH795" s="463"/>
      <c r="AI795" s="535"/>
      <c r="AJ795" s="535"/>
      <c r="AK795" s="497"/>
    </row>
    <row r="796" spans="1:37" ht="11.5" x14ac:dyDescent="0.25">
      <c r="A796" s="533" t="str">
        <f>A795&amp;B796</f>
        <v>0売上（税別）</v>
      </c>
      <c r="B796" s="425" t="s">
        <v>1166</v>
      </c>
      <c r="C796" s="448" t="s">
        <v>33</v>
      </c>
      <c r="D796" s="493">
        <f>D794*地域経済性分析・初期条件!$F$77</f>
        <v>0</v>
      </c>
      <c r="E796" s="493">
        <f>E794*地域経済性分析・初期条件!$F$77</f>
        <v>0</v>
      </c>
      <c r="F796" s="493">
        <f>F794*地域経済性分析・初期条件!$F$77</f>
        <v>0</v>
      </c>
      <c r="G796" s="493">
        <f>G794*地域経済性分析・初期条件!$F$77</f>
        <v>0</v>
      </c>
      <c r="H796" s="493">
        <f>H794*地域経済性分析・初期条件!$F$77</f>
        <v>0</v>
      </c>
      <c r="I796" s="493">
        <f>I794*地域経済性分析・初期条件!$F$77</f>
        <v>0</v>
      </c>
      <c r="J796" s="493">
        <f>J794*地域経済性分析・初期条件!$F$77</f>
        <v>0</v>
      </c>
      <c r="K796" s="493">
        <f>K794*地域経済性分析・初期条件!$F$77</f>
        <v>0</v>
      </c>
      <c r="L796" s="493">
        <f>L794*地域経済性分析・初期条件!$F$77</f>
        <v>0</v>
      </c>
      <c r="M796" s="493">
        <f>M794*地域経済性分析・初期条件!$F$77</f>
        <v>0</v>
      </c>
      <c r="N796" s="493">
        <f>N794*地域経済性分析・初期条件!$F$77</f>
        <v>0</v>
      </c>
      <c r="O796" s="493">
        <f>O794*地域経済性分析・初期条件!$F$77</f>
        <v>0</v>
      </c>
      <c r="P796" s="493">
        <f>P794*地域経済性分析・初期条件!$F$77</f>
        <v>0</v>
      </c>
      <c r="Q796" s="493">
        <f>Q794*地域経済性分析・初期条件!$F$77</f>
        <v>0</v>
      </c>
      <c r="R796" s="493">
        <f>R794*地域経済性分析・初期条件!$F$77</f>
        <v>0</v>
      </c>
      <c r="S796" s="493">
        <f>S794*地域経済性分析・初期条件!$F$77</f>
        <v>0</v>
      </c>
      <c r="T796" s="493">
        <f>T794*地域経済性分析・初期条件!$F$77</f>
        <v>0</v>
      </c>
      <c r="U796" s="493">
        <f>U794*地域経済性分析・初期条件!$F$77</f>
        <v>0</v>
      </c>
      <c r="V796" s="493">
        <f>V794*地域経済性分析・初期条件!$F$77</f>
        <v>0</v>
      </c>
      <c r="W796" s="493">
        <f>W794*地域経済性分析・初期条件!$F$77</f>
        <v>0</v>
      </c>
      <c r="X796" s="493">
        <f>X794*地域経済性分析・初期条件!$F$77</f>
        <v>0</v>
      </c>
      <c r="Y796" s="493">
        <f>Y794*地域経済性分析・初期条件!$F$77</f>
        <v>0</v>
      </c>
      <c r="Z796" s="493">
        <f>Z794*地域経済性分析・初期条件!$F$77</f>
        <v>0</v>
      </c>
      <c r="AA796" s="493">
        <f>AA794*地域経済性分析・初期条件!$F$77</f>
        <v>0</v>
      </c>
      <c r="AB796" s="493">
        <f>AB794*地域経済性分析・初期条件!$F$77</f>
        <v>0</v>
      </c>
      <c r="AC796" s="493">
        <f>AC794*地域経済性分析・初期条件!$F$77</f>
        <v>0</v>
      </c>
      <c r="AD796" s="493">
        <f>AD794*地域経済性分析・初期条件!$F$77</f>
        <v>0</v>
      </c>
      <c r="AE796" s="493">
        <f>AE794*地域経済性分析・初期条件!$F$77</f>
        <v>0</v>
      </c>
      <c r="AF796" s="493">
        <f>AF794*地域経済性分析・初期条件!$F$77</f>
        <v>0</v>
      </c>
      <c r="AG796" s="493">
        <f>AG794*地域経済性分析・初期条件!$F$77</f>
        <v>0</v>
      </c>
      <c r="AH796" s="493">
        <f>AH794*地域経済性分析・初期条件!$F$77</f>
        <v>0</v>
      </c>
      <c r="AI796" s="535">
        <f t="shared" ref="AI796:AI804" si="1100">SUM(D796:N796)</f>
        <v>0</v>
      </c>
      <c r="AJ796" s="535">
        <f t="shared" ref="AJ796:AJ804" si="1101">SUM(D796:X796)</f>
        <v>0</v>
      </c>
      <c r="AK796" s="497">
        <f t="shared" ref="AK796:AK804" si="1102">SUM(D796:AH796)</f>
        <v>0</v>
      </c>
    </row>
    <row r="797" spans="1:37" ht="11.5" x14ac:dyDescent="0.25">
      <c r="A797" s="533" t="str">
        <f>A795&amp;B797</f>
        <v>0消費税（都道府県）</v>
      </c>
      <c r="B797" s="425" t="s">
        <v>270</v>
      </c>
      <c r="C797" s="448" t="s">
        <v>33</v>
      </c>
      <c r="D797" s="493">
        <f>D796*波及効果シート!$D$72</f>
        <v>0</v>
      </c>
      <c r="E797" s="493">
        <f>E796*波及効果シート!$D$72</f>
        <v>0</v>
      </c>
      <c r="F797" s="493">
        <f>F796*波及効果シート!$D$72</f>
        <v>0</v>
      </c>
      <c r="G797" s="493">
        <f>G796*波及効果シート!$D$72</f>
        <v>0</v>
      </c>
      <c r="H797" s="493">
        <f>H796*波及効果シート!$D$72</f>
        <v>0</v>
      </c>
      <c r="I797" s="493">
        <f>I796*波及効果シート!$D$72</f>
        <v>0</v>
      </c>
      <c r="J797" s="493">
        <f>J796*波及効果シート!$D$72</f>
        <v>0</v>
      </c>
      <c r="K797" s="493">
        <f>K796*波及効果シート!$D$72</f>
        <v>0</v>
      </c>
      <c r="L797" s="493">
        <f>L796*波及効果シート!$D$72</f>
        <v>0</v>
      </c>
      <c r="M797" s="493">
        <f>M796*波及効果シート!$D$72</f>
        <v>0</v>
      </c>
      <c r="N797" s="493">
        <f>N796*波及効果シート!$D$72</f>
        <v>0</v>
      </c>
      <c r="O797" s="493">
        <f>O796*波及効果シート!$D$72</f>
        <v>0</v>
      </c>
      <c r="P797" s="493">
        <f>P796*波及効果シート!$D$72</f>
        <v>0</v>
      </c>
      <c r="Q797" s="493">
        <f>Q796*波及効果シート!$D$72</f>
        <v>0</v>
      </c>
      <c r="R797" s="493">
        <f>R796*波及効果シート!$D$72</f>
        <v>0</v>
      </c>
      <c r="S797" s="493">
        <f>S796*波及効果シート!$D$72</f>
        <v>0</v>
      </c>
      <c r="T797" s="493">
        <f>T796*波及効果シート!$D$72</f>
        <v>0</v>
      </c>
      <c r="U797" s="493">
        <f>U796*波及効果シート!$D$72</f>
        <v>0</v>
      </c>
      <c r="V797" s="493">
        <f>V796*波及効果シート!$D$72</f>
        <v>0</v>
      </c>
      <c r="W797" s="493">
        <f>W796*波及効果シート!$D$72</f>
        <v>0</v>
      </c>
      <c r="X797" s="493">
        <f>X796*波及効果シート!$D$72</f>
        <v>0</v>
      </c>
      <c r="Y797" s="493">
        <f>Y796*波及効果シート!$D$72</f>
        <v>0</v>
      </c>
      <c r="Z797" s="493">
        <f>Z796*波及効果シート!$D$72</f>
        <v>0</v>
      </c>
      <c r="AA797" s="493">
        <f>AA796*波及効果シート!$D$72</f>
        <v>0</v>
      </c>
      <c r="AB797" s="493">
        <f>AB796*波及効果シート!$D$72</f>
        <v>0</v>
      </c>
      <c r="AC797" s="493">
        <f>AC796*波及効果シート!$D$72</f>
        <v>0</v>
      </c>
      <c r="AD797" s="493">
        <f>AD796*波及効果シート!$D$72</f>
        <v>0</v>
      </c>
      <c r="AE797" s="493">
        <f>AE796*波及効果シート!$D$72</f>
        <v>0</v>
      </c>
      <c r="AF797" s="493">
        <f>AF796*波及効果シート!$D$72</f>
        <v>0</v>
      </c>
      <c r="AG797" s="493">
        <f>AG796*波及効果シート!$D$72</f>
        <v>0</v>
      </c>
      <c r="AH797" s="493">
        <f>AH796*波及効果シート!$D$72</f>
        <v>0</v>
      </c>
      <c r="AI797" s="535">
        <f t="shared" si="1100"/>
        <v>0</v>
      </c>
      <c r="AJ797" s="535">
        <f t="shared" si="1101"/>
        <v>0</v>
      </c>
      <c r="AK797" s="497">
        <f t="shared" si="1102"/>
        <v>0</v>
      </c>
    </row>
    <row r="798" spans="1:37" ht="11.5" x14ac:dyDescent="0.25">
      <c r="A798" s="533" t="str">
        <f>A795&amp;B798</f>
        <v>0消費税（市町村）</v>
      </c>
      <c r="B798" s="425" t="s">
        <v>1156</v>
      </c>
      <c r="C798" s="449" t="s">
        <v>33</v>
      </c>
      <c r="D798" s="493">
        <f>D796*波及効果シート!$D$74</f>
        <v>0</v>
      </c>
      <c r="E798" s="493">
        <f>E796*波及効果シート!$D$74</f>
        <v>0</v>
      </c>
      <c r="F798" s="493">
        <f>F796*波及効果シート!$D$74</f>
        <v>0</v>
      </c>
      <c r="G798" s="493">
        <f>G796*波及効果シート!$D$74</f>
        <v>0</v>
      </c>
      <c r="H798" s="493">
        <f>H796*波及効果シート!$D$74</f>
        <v>0</v>
      </c>
      <c r="I798" s="493">
        <f>I796*波及効果シート!$D$74</f>
        <v>0</v>
      </c>
      <c r="J798" s="493">
        <f>J796*波及効果シート!$D$74</f>
        <v>0</v>
      </c>
      <c r="K798" s="493">
        <f>K796*波及効果シート!$D$74</f>
        <v>0</v>
      </c>
      <c r="L798" s="493">
        <f>L796*波及効果シート!$D$74</f>
        <v>0</v>
      </c>
      <c r="M798" s="493">
        <f>M796*波及効果シート!$D$74</f>
        <v>0</v>
      </c>
      <c r="N798" s="493">
        <f>N796*波及効果シート!$D$74</f>
        <v>0</v>
      </c>
      <c r="O798" s="493">
        <f>O796*波及効果シート!$D$74</f>
        <v>0</v>
      </c>
      <c r="P798" s="493">
        <f>P796*波及効果シート!$D$74</f>
        <v>0</v>
      </c>
      <c r="Q798" s="493">
        <f>Q796*波及効果シート!$D$74</f>
        <v>0</v>
      </c>
      <c r="R798" s="493">
        <f>R796*波及効果シート!$D$74</f>
        <v>0</v>
      </c>
      <c r="S798" s="493">
        <f>S796*波及効果シート!$D$74</f>
        <v>0</v>
      </c>
      <c r="T798" s="493">
        <f>T796*波及効果シート!$D$74</f>
        <v>0</v>
      </c>
      <c r="U798" s="493">
        <f>U796*波及効果シート!$D$74</f>
        <v>0</v>
      </c>
      <c r="V798" s="493">
        <f>V796*波及効果シート!$D$74</f>
        <v>0</v>
      </c>
      <c r="W798" s="493">
        <f>W796*波及効果シート!$D$74</f>
        <v>0</v>
      </c>
      <c r="X798" s="493">
        <f>X796*波及効果シート!$D$74</f>
        <v>0</v>
      </c>
      <c r="Y798" s="493">
        <f>Y796*波及効果シート!$D$74</f>
        <v>0</v>
      </c>
      <c r="Z798" s="493">
        <f>Z796*波及効果シート!$D$74</f>
        <v>0</v>
      </c>
      <c r="AA798" s="493">
        <f>AA796*波及効果シート!$D$74</f>
        <v>0</v>
      </c>
      <c r="AB798" s="493">
        <f>AB796*波及効果シート!$D$74</f>
        <v>0</v>
      </c>
      <c r="AC798" s="493">
        <f>AC796*波及効果シート!$D$74</f>
        <v>0</v>
      </c>
      <c r="AD798" s="493">
        <f>AD796*波及効果シート!$D$74</f>
        <v>0</v>
      </c>
      <c r="AE798" s="493">
        <f>AE796*波及効果シート!$D$74</f>
        <v>0</v>
      </c>
      <c r="AF798" s="493">
        <f>AF796*波及効果シート!$D$74</f>
        <v>0</v>
      </c>
      <c r="AG798" s="493">
        <f>AG796*波及効果シート!$D$74</f>
        <v>0</v>
      </c>
      <c r="AH798" s="493">
        <f>AH796*波及効果シート!$D$74</f>
        <v>0</v>
      </c>
      <c r="AI798" s="535">
        <f t="shared" si="1100"/>
        <v>0</v>
      </c>
      <c r="AJ798" s="535">
        <f t="shared" si="1101"/>
        <v>0</v>
      </c>
      <c r="AK798" s="497">
        <f t="shared" si="1102"/>
        <v>0</v>
      </c>
    </row>
    <row r="799" spans="1:37" ht="11.5" x14ac:dyDescent="0.25">
      <c r="A799" s="533" t="str">
        <f>A795&amp;B799</f>
        <v>0所得税（国税）</v>
      </c>
      <c r="B799" s="425" t="s">
        <v>577</v>
      </c>
      <c r="C799" s="449" t="s">
        <v>33</v>
      </c>
      <c r="D799" s="493">
        <f>D796*地域経済性分析・初期条件!$P$77</f>
        <v>0</v>
      </c>
      <c r="E799" s="493">
        <f>E796*地域経済性分析・初期条件!$P$77</f>
        <v>0</v>
      </c>
      <c r="F799" s="493">
        <f>F796*地域経済性分析・初期条件!$P$77</f>
        <v>0</v>
      </c>
      <c r="G799" s="493">
        <f>G796*地域経済性分析・初期条件!$P$77</f>
        <v>0</v>
      </c>
      <c r="H799" s="493">
        <f>H796*地域経済性分析・初期条件!$P$77</f>
        <v>0</v>
      </c>
      <c r="I799" s="493">
        <f>I796*地域経済性分析・初期条件!$P$77</f>
        <v>0</v>
      </c>
      <c r="J799" s="493">
        <f>J796*地域経済性分析・初期条件!$P$77</f>
        <v>0</v>
      </c>
      <c r="K799" s="493">
        <f>K796*地域経済性分析・初期条件!$P$77</f>
        <v>0</v>
      </c>
      <c r="L799" s="493">
        <f>L796*地域経済性分析・初期条件!$P$77</f>
        <v>0</v>
      </c>
      <c r="M799" s="493">
        <f>M796*地域経済性分析・初期条件!$P$77</f>
        <v>0</v>
      </c>
      <c r="N799" s="493">
        <f>N796*地域経済性分析・初期条件!$P$77</f>
        <v>0</v>
      </c>
      <c r="O799" s="493">
        <f>O796*地域経済性分析・初期条件!$P$77</f>
        <v>0</v>
      </c>
      <c r="P799" s="493">
        <f>P796*地域経済性分析・初期条件!$P$77</f>
        <v>0</v>
      </c>
      <c r="Q799" s="493">
        <f>Q796*地域経済性分析・初期条件!$P$77</f>
        <v>0</v>
      </c>
      <c r="R799" s="493">
        <f>R796*地域経済性分析・初期条件!$P$77</f>
        <v>0</v>
      </c>
      <c r="S799" s="493">
        <f>S796*地域経済性分析・初期条件!$P$77</f>
        <v>0</v>
      </c>
      <c r="T799" s="493">
        <f>T796*地域経済性分析・初期条件!$P$77</f>
        <v>0</v>
      </c>
      <c r="U799" s="493">
        <f>U796*地域経済性分析・初期条件!$P$77</f>
        <v>0</v>
      </c>
      <c r="V799" s="493">
        <f>V796*地域経済性分析・初期条件!$P$77</f>
        <v>0</v>
      </c>
      <c r="W799" s="493">
        <f>W796*地域経済性分析・初期条件!$P$77</f>
        <v>0</v>
      </c>
      <c r="X799" s="493">
        <f>X796*地域経済性分析・初期条件!$P$77</f>
        <v>0</v>
      </c>
      <c r="Y799" s="493">
        <f>Y796*地域経済性分析・初期条件!$P$77</f>
        <v>0</v>
      </c>
      <c r="Z799" s="493">
        <f>Z796*地域経済性分析・初期条件!$P$77</f>
        <v>0</v>
      </c>
      <c r="AA799" s="493">
        <f>AA796*地域経済性分析・初期条件!$P$77</f>
        <v>0</v>
      </c>
      <c r="AB799" s="493">
        <f>AB796*地域経済性分析・初期条件!$P$77</f>
        <v>0</v>
      </c>
      <c r="AC799" s="493">
        <f>AC796*地域経済性分析・初期条件!$P$77</f>
        <v>0</v>
      </c>
      <c r="AD799" s="493">
        <f>AD796*地域経済性分析・初期条件!$P$77</f>
        <v>0</v>
      </c>
      <c r="AE799" s="493">
        <f>AE796*地域経済性分析・初期条件!$P$77</f>
        <v>0</v>
      </c>
      <c r="AF799" s="493">
        <f>AF796*地域経済性分析・初期条件!$P$77</f>
        <v>0</v>
      </c>
      <c r="AG799" s="493">
        <f>AG796*地域経済性分析・初期条件!$P$77</f>
        <v>0</v>
      </c>
      <c r="AH799" s="493">
        <f>AH796*地域経済性分析・初期条件!$P$77</f>
        <v>0</v>
      </c>
      <c r="AI799" s="535">
        <f t="shared" si="1100"/>
        <v>0</v>
      </c>
      <c r="AJ799" s="535">
        <f t="shared" si="1101"/>
        <v>0</v>
      </c>
      <c r="AK799" s="497">
        <f t="shared" si="1102"/>
        <v>0</v>
      </c>
    </row>
    <row r="800" spans="1:37" ht="11.5" x14ac:dyDescent="0.25">
      <c r="A800" s="533" t="str">
        <f>A795&amp;B800</f>
        <v>0法人税（国税）</v>
      </c>
      <c r="B800" s="425" t="s">
        <v>576</v>
      </c>
      <c r="C800" s="449" t="s">
        <v>33</v>
      </c>
      <c r="D800" s="493">
        <f>D796*地域経済性分析・初期条件!$Q$77</f>
        <v>0</v>
      </c>
      <c r="E800" s="493">
        <f>E796*地域経済性分析・初期条件!$Q$77</f>
        <v>0</v>
      </c>
      <c r="F800" s="493">
        <f>F796*地域経済性分析・初期条件!$Q$77</f>
        <v>0</v>
      </c>
      <c r="G800" s="493">
        <f>G796*地域経済性分析・初期条件!$Q$77</f>
        <v>0</v>
      </c>
      <c r="H800" s="493">
        <f>H796*地域経済性分析・初期条件!$Q$77</f>
        <v>0</v>
      </c>
      <c r="I800" s="493">
        <f>I796*地域経済性分析・初期条件!$Q$77</f>
        <v>0</v>
      </c>
      <c r="J800" s="493">
        <f>J796*地域経済性分析・初期条件!$Q$77</f>
        <v>0</v>
      </c>
      <c r="K800" s="493">
        <f>K796*地域経済性分析・初期条件!$Q$77</f>
        <v>0</v>
      </c>
      <c r="L800" s="493">
        <f>L796*地域経済性分析・初期条件!$Q$77</f>
        <v>0</v>
      </c>
      <c r="M800" s="493">
        <f>M796*地域経済性分析・初期条件!$Q$77</f>
        <v>0</v>
      </c>
      <c r="N800" s="493">
        <f>N796*地域経済性分析・初期条件!$Q$77</f>
        <v>0</v>
      </c>
      <c r="O800" s="493">
        <f>O796*地域経済性分析・初期条件!$Q$77</f>
        <v>0</v>
      </c>
      <c r="P800" s="493">
        <f>P796*地域経済性分析・初期条件!$Q$77</f>
        <v>0</v>
      </c>
      <c r="Q800" s="493">
        <f>Q796*地域経済性分析・初期条件!$Q$77</f>
        <v>0</v>
      </c>
      <c r="R800" s="493">
        <f>R796*地域経済性分析・初期条件!$Q$77</f>
        <v>0</v>
      </c>
      <c r="S800" s="493">
        <f>S796*地域経済性分析・初期条件!$Q$77</f>
        <v>0</v>
      </c>
      <c r="T800" s="493">
        <f>T796*地域経済性分析・初期条件!$Q$77</f>
        <v>0</v>
      </c>
      <c r="U800" s="493">
        <f>U796*地域経済性分析・初期条件!$Q$77</f>
        <v>0</v>
      </c>
      <c r="V800" s="493">
        <f>V796*地域経済性分析・初期条件!$Q$77</f>
        <v>0</v>
      </c>
      <c r="W800" s="493">
        <f>W796*地域経済性分析・初期条件!$Q$77</f>
        <v>0</v>
      </c>
      <c r="X800" s="493">
        <f>X796*地域経済性分析・初期条件!$Q$77</f>
        <v>0</v>
      </c>
      <c r="Y800" s="493">
        <f>Y796*地域経済性分析・初期条件!$Q$77</f>
        <v>0</v>
      </c>
      <c r="Z800" s="493">
        <f>Z796*地域経済性分析・初期条件!$Q$77</f>
        <v>0</v>
      </c>
      <c r="AA800" s="493">
        <f>AA796*地域経済性分析・初期条件!$Q$77</f>
        <v>0</v>
      </c>
      <c r="AB800" s="493">
        <f>AB796*地域経済性分析・初期条件!$Q$77</f>
        <v>0</v>
      </c>
      <c r="AC800" s="493">
        <f>AC796*地域経済性分析・初期条件!$Q$77</f>
        <v>0</v>
      </c>
      <c r="AD800" s="493">
        <f>AD796*地域経済性分析・初期条件!$Q$77</f>
        <v>0</v>
      </c>
      <c r="AE800" s="493">
        <f>AE796*地域経済性分析・初期条件!$Q$77</f>
        <v>0</v>
      </c>
      <c r="AF800" s="493">
        <f>AF796*地域経済性分析・初期条件!$Q$77</f>
        <v>0</v>
      </c>
      <c r="AG800" s="493">
        <f>AG796*地域経済性分析・初期条件!$Q$77</f>
        <v>0</v>
      </c>
      <c r="AH800" s="493">
        <f>AH796*地域経済性分析・初期条件!$Q$77</f>
        <v>0</v>
      </c>
      <c r="AI800" s="535">
        <f t="shared" si="1100"/>
        <v>0</v>
      </c>
      <c r="AJ800" s="535">
        <f t="shared" si="1101"/>
        <v>0</v>
      </c>
      <c r="AK800" s="497">
        <f t="shared" si="1102"/>
        <v>0</v>
      </c>
    </row>
    <row r="801" spans="1:37" ht="11.5" x14ac:dyDescent="0.25">
      <c r="A801" s="533" t="str">
        <f>A795&amp;B801</f>
        <v>0従業員の可処分所得（一次）</v>
      </c>
      <c r="B801" s="425" t="s">
        <v>556</v>
      </c>
      <c r="C801" s="448" t="s">
        <v>33</v>
      </c>
      <c r="D801" s="493">
        <f>D796*地域経済性分析・初期条件!$H$77</f>
        <v>0</v>
      </c>
      <c r="E801" s="493">
        <f>E796*地域経済性分析・初期条件!$H$77</f>
        <v>0</v>
      </c>
      <c r="F801" s="493">
        <f>F796*地域経済性分析・初期条件!$H$77</f>
        <v>0</v>
      </c>
      <c r="G801" s="493">
        <f>G796*地域経済性分析・初期条件!$H$77</f>
        <v>0</v>
      </c>
      <c r="H801" s="493">
        <f>H796*地域経済性分析・初期条件!$H$77</f>
        <v>0</v>
      </c>
      <c r="I801" s="493">
        <f>I796*地域経済性分析・初期条件!$H$77</f>
        <v>0</v>
      </c>
      <c r="J801" s="493">
        <f>J796*地域経済性分析・初期条件!$H$77</f>
        <v>0</v>
      </c>
      <c r="K801" s="493">
        <f>K796*地域経済性分析・初期条件!$H$77</f>
        <v>0</v>
      </c>
      <c r="L801" s="493">
        <f>L796*地域経済性分析・初期条件!$H$77</f>
        <v>0</v>
      </c>
      <c r="M801" s="493">
        <f>M796*地域経済性分析・初期条件!$H$77</f>
        <v>0</v>
      </c>
      <c r="N801" s="493">
        <f>N796*地域経済性分析・初期条件!$H$77</f>
        <v>0</v>
      </c>
      <c r="O801" s="493">
        <f>O796*地域経済性分析・初期条件!$H$77</f>
        <v>0</v>
      </c>
      <c r="P801" s="493">
        <f>P796*地域経済性分析・初期条件!$H$77</f>
        <v>0</v>
      </c>
      <c r="Q801" s="493">
        <f>Q796*地域経済性分析・初期条件!$H$77</f>
        <v>0</v>
      </c>
      <c r="R801" s="493">
        <f>R796*地域経済性分析・初期条件!$H$77</f>
        <v>0</v>
      </c>
      <c r="S801" s="493">
        <f>S796*地域経済性分析・初期条件!$H$77</f>
        <v>0</v>
      </c>
      <c r="T801" s="493">
        <f>T796*地域経済性分析・初期条件!$H$77</f>
        <v>0</v>
      </c>
      <c r="U801" s="493">
        <f>U796*地域経済性分析・初期条件!$H$77</f>
        <v>0</v>
      </c>
      <c r="V801" s="493">
        <f>V796*地域経済性分析・初期条件!$H$77</f>
        <v>0</v>
      </c>
      <c r="W801" s="493">
        <f>W796*地域経済性分析・初期条件!$H$77</f>
        <v>0</v>
      </c>
      <c r="X801" s="493">
        <f>X796*地域経済性分析・初期条件!$H$77</f>
        <v>0</v>
      </c>
      <c r="Y801" s="493">
        <f>Y796*地域経済性分析・初期条件!$H$77</f>
        <v>0</v>
      </c>
      <c r="Z801" s="493">
        <f>Z796*地域経済性分析・初期条件!$H$77</f>
        <v>0</v>
      </c>
      <c r="AA801" s="493">
        <f>AA796*地域経済性分析・初期条件!$H$77</f>
        <v>0</v>
      </c>
      <c r="AB801" s="493">
        <f>AB796*地域経済性分析・初期条件!$H$77</f>
        <v>0</v>
      </c>
      <c r="AC801" s="493">
        <f>AC796*地域経済性分析・初期条件!$H$77</f>
        <v>0</v>
      </c>
      <c r="AD801" s="493">
        <f>AD796*地域経済性分析・初期条件!$H$77</f>
        <v>0</v>
      </c>
      <c r="AE801" s="493">
        <f>AE796*地域経済性分析・初期条件!$H$77</f>
        <v>0</v>
      </c>
      <c r="AF801" s="493">
        <f>AF796*地域経済性分析・初期条件!$H$77</f>
        <v>0</v>
      </c>
      <c r="AG801" s="493">
        <f>AG796*地域経済性分析・初期条件!$H$77</f>
        <v>0</v>
      </c>
      <c r="AH801" s="493">
        <f>AH796*地域経済性分析・初期条件!$H$77</f>
        <v>0</v>
      </c>
      <c r="AI801" s="535">
        <f t="shared" si="1100"/>
        <v>0</v>
      </c>
      <c r="AJ801" s="535">
        <f t="shared" si="1101"/>
        <v>0</v>
      </c>
      <c r="AK801" s="497">
        <f t="shared" si="1102"/>
        <v>0</v>
      </c>
    </row>
    <row r="802" spans="1:37" ht="11.5" x14ac:dyDescent="0.25">
      <c r="A802" s="533" t="str">
        <f>A795&amp;B802</f>
        <v>0企業の税引後利益（一次）</v>
      </c>
      <c r="B802" s="425" t="s">
        <v>557</v>
      </c>
      <c r="C802" s="448" t="s">
        <v>33</v>
      </c>
      <c r="D802" s="493">
        <f>D796*地域経済性分析・初期条件!$I$77</f>
        <v>0</v>
      </c>
      <c r="E802" s="493">
        <f>E796*地域経済性分析・初期条件!$I$77</f>
        <v>0</v>
      </c>
      <c r="F802" s="493">
        <f>F796*地域経済性分析・初期条件!$I$77</f>
        <v>0</v>
      </c>
      <c r="G802" s="493">
        <f>G796*地域経済性分析・初期条件!$I$77</f>
        <v>0</v>
      </c>
      <c r="H802" s="493">
        <f>H796*地域経済性分析・初期条件!$I$77</f>
        <v>0</v>
      </c>
      <c r="I802" s="493">
        <f>I796*地域経済性分析・初期条件!$I$77</f>
        <v>0</v>
      </c>
      <c r="J802" s="493">
        <f>J796*地域経済性分析・初期条件!$I$77</f>
        <v>0</v>
      </c>
      <c r="K802" s="493">
        <f>K796*地域経済性分析・初期条件!$I$77</f>
        <v>0</v>
      </c>
      <c r="L802" s="493">
        <f>L796*地域経済性分析・初期条件!$I$77</f>
        <v>0</v>
      </c>
      <c r="M802" s="493">
        <f>M796*地域経済性分析・初期条件!$I$77</f>
        <v>0</v>
      </c>
      <c r="N802" s="493">
        <f>N796*地域経済性分析・初期条件!$I$77</f>
        <v>0</v>
      </c>
      <c r="O802" s="493">
        <f>O796*地域経済性分析・初期条件!$I$77</f>
        <v>0</v>
      </c>
      <c r="P802" s="493">
        <f>P796*地域経済性分析・初期条件!$I$77</f>
        <v>0</v>
      </c>
      <c r="Q802" s="493">
        <f>Q796*地域経済性分析・初期条件!$I$77</f>
        <v>0</v>
      </c>
      <c r="R802" s="493">
        <f>R796*地域経済性分析・初期条件!$I$77</f>
        <v>0</v>
      </c>
      <c r="S802" s="493">
        <f>S796*地域経済性分析・初期条件!$I$77</f>
        <v>0</v>
      </c>
      <c r="T802" s="493">
        <f>T796*地域経済性分析・初期条件!$I$77</f>
        <v>0</v>
      </c>
      <c r="U802" s="493">
        <f>U796*地域経済性分析・初期条件!$I$77</f>
        <v>0</v>
      </c>
      <c r="V802" s="493">
        <f>V796*地域経済性分析・初期条件!$I$77</f>
        <v>0</v>
      </c>
      <c r="W802" s="493">
        <f>W796*地域経済性分析・初期条件!$I$77</f>
        <v>0</v>
      </c>
      <c r="X802" s="493">
        <f>X796*地域経済性分析・初期条件!$I$77</f>
        <v>0</v>
      </c>
      <c r="Y802" s="493">
        <f>Y796*地域経済性分析・初期条件!$I$77</f>
        <v>0</v>
      </c>
      <c r="Z802" s="493">
        <f>Z796*地域経済性分析・初期条件!$I$77</f>
        <v>0</v>
      </c>
      <c r="AA802" s="493">
        <f>AA796*地域経済性分析・初期条件!$I$77</f>
        <v>0</v>
      </c>
      <c r="AB802" s="493">
        <f>AB796*地域経済性分析・初期条件!$I$77</f>
        <v>0</v>
      </c>
      <c r="AC802" s="493">
        <f>AC796*地域経済性分析・初期条件!$I$77</f>
        <v>0</v>
      </c>
      <c r="AD802" s="493">
        <f>AD796*地域経済性分析・初期条件!$I$77</f>
        <v>0</v>
      </c>
      <c r="AE802" s="493">
        <f>AE796*地域経済性分析・初期条件!$I$77</f>
        <v>0</v>
      </c>
      <c r="AF802" s="493">
        <f>AF796*地域経済性分析・初期条件!$I$77</f>
        <v>0</v>
      </c>
      <c r="AG802" s="493">
        <f>AG796*地域経済性分析・初期条件!$I$77</f>
        <v>0</v>
      </c>
      <c r="AH802" s="493">
        <f>AH796*地域経済性分析・初期条件!$I$77</f>
        <v>0</v>
      </c>
      <c r="AI802" s="535">
        <f t="shared" si="1100"/>
        <v>0</v>
      </c>
      <c r="AJ802" s="535">
        <f t="shared" si="1101"/>
        <v>0</v>
      </c>
      <c r="AK802" s="497">
        <f t="shared" si="1102"/>
        <v>0</v>
      </c>
    </row>
    <row r="803" spans="1:37" ht="11.5" x14ac:dyDescent="0.25">
      <c r="A803" s="533" t="str">
        <f>A795&amp;B803</f>
        <v>0都道府県税収（一次）</v>
      </c>
      <c r="B803" s="425" t="s">
        <v>558</v>
      </c>
      <c r="C803" s="448" t="s">
        <v>33</v>
      </c>
      <c r="D803" s="493">
        <f>D796*地域経済性分析・初期条件!$J$77</f>
        <v>0</v>
      </c>
      <c r="E803" s="493">
        <f>E796*地域経済性分析・初期条件!$J$77</f>
        <v>0</v>
      </c>
      <c r="F803" s="493">
        <f>F796*地域経済性分析・初期条件!$J$77</f>
        <v>0</v>
      </c>
      <c r="G803" s="493">
        <f>G796*地域経済性分析・初期条件!$J$77</f>
        <v>0</v>
      </c>
      <c r="H803" s="493">
        <f>H796*地域経済性分析・初期条件!$J$77</f>
        <v>0</v>
      </c>
      <c r="I803" s="493">
        <f>I796*地域経済性分析・初期条件!$J$77</f>
        <v>0</v>
      </c>
      <c r="J803" s="493">
        <f>J796*地域経済性分析・初期条件!$J$77</f>
        <v>0</v>
      </c>
      <c r="K803" s="493">
        <f>K796*地域経済性分析・初期条件!$J$77</f>
        <v>0</v>
      </c>
      <c r="L803" s="493">
        <f>L796*地域経済性分析・初期条件!$J$77</f>
        <v>0</v>
      </c>
      <c r="M803" s="493">
        <f>M796*地域経済性分析・初期条件!$J$77</f>
        <v>0</v>
      </c>
      <c r="N803" s="493">
        <f>N796*地域経済性分析・初期条件!$J$77</f>
        <v>0</v>
      </c>
      <c r="O803" s="493">
        <f>O796*地域経済性分析・初期条件!$J$77</f>
        <v>0</v>
      </c>
      <c r="P803" s="493">
        <f>P796*地域経済性分析・初期条件!$J$77</f>
        <v>0</v>
      </c>
      <c r="Q803" s="493">
        <f>Q796*地域経済性分析・初期条件!$J$77</f>
        <v>0</v>
      </c>
      <c r="R803" s="493">
        <f>R796*地域経済性分析・初期条件!$J$77</f>
        <v>0</v>
      </c>
      <c r="S803" s="493">
        <f>S796*地域経済性分析・初期条件!$J$77</f>
        <v>0</v>
      </c>
      <c r="T803" s="493">
        <f>T796*地域経済性分析・初期条件!$J$77</f>
        <v>0</v>
      </c>
      <c r="U803" s="493">
        <f>U796*地域経済性分析・初期条件!$J$77</f>
        <v>0</v>
      </c>
      <c r="V803" s="493">
        <f>V796*地域経済性分析・初期条件!$J$77</f>
        <v>0</v>
      </c>
      <c r="W803" s="493">
        <f>W796*地域経済性分析・初期条件!$J$77</f>
        <v>0</v>
      </c>
      <c r="X803" s="493">
        <f>X796*地域経済性分析・初期条件!$J$77</f>
        <v>0</v>
      </c>
      <c r="Y803" s="493">
        <f>Y796*地域経済性分析・初期条件!$J$77</f>
        <v>0</v>
      </c>
      <c r="Z803" s="493">
        <f>Z796*地域経済性分析・初期条件!$J$77</f>
        <v>0</v>
      </c>
      <c r="AA803" s="493">
        <f>AA796*地域経済性分析・初期条件!$J$77</f>
        <v>0</v>
      </c>
      <c r="AB803" s="493">
        <f>AB796*地域経済性分析・初期条件!$J$77</f>
        <v>0</v>
      </c>
      <c r="AC803" s="493">
        <f>AC796*地域経済性分析・初期条件!$J$77</f>
        <v>0</v>
      </c>
      <c r="AD803" s="493">
        <f>AD796*地域経済性分析・初期条件!$J$77</f>
        <v>0</v>
      </c>
      <c r="AE803" s="493">
        <f>AE796*地域経済性分析・初期条件!$J$77</f>
        <v>0</v>
      </c>
      <c r="AF803" s="493">
        <f>AF796*地域経済性分析・初期条件!$J$77</f>
        <v>0</v>
      </c>
      <c r="AG803" s="493">
        <f>AG796*地域経済性分析・初期条件!$J$77</f>
        <v>0</v>
      </c>
      <c r="AH803" s="493">
        <f>AH796*地域経済性分析・初期条件!$J$77</f>
        <v>0</v>
      </c>
      <c r="AI803" s="535">
        <f t="shared" si="1100"/>
        <v>0</v>
      </c>
      <c r="AJ803" s="535">
        <f t="shared" si="1101"/>
        <v>0</v>
      </c>
      <c r="AK803" s="497">
        <f t="shared" si="1102"/>
        <v>0</v>
      </c>
    </row>
    <row r="804" spans="1:37" ht="11.5" x14ac:dyDescent="0.25">
      <c r="A804" s="533" t="str">
        <f>A795&amp;B804</f>
        <v>0市町村税収（一次）</v>
      </c>
      <c r="B804" s="425" t="s">
        <v>559</v>
      </c>
      <c r="C804" s="449" t="s">
        <v>33</v>
      </c>
      <c r="D804" s="493">
        <f>D796*地域経済性分析・初期条件!$K$77</f>
        <v>0</v>
      </c>
      <c r="E804" s="493">
        <f>E796*地域経済性分析・初期条件!$K$77</f>
        <v>0</v>
      </c>
      <c r="F804" s="493">
        <f>F796*地域経済性分析・初期条件!$K$77</f>
        <v>0</v>
      </c>
      <c r="G804" s="493">
        <f>G796*地域経済性分析・初期条件!$K$77</f>
        <v>0</v>
      </c>
      <c r="H804" s="493">
        <f>H796*地域経済性分析・初期条件!$K$77</f>
        <v>0</v>
      </c>
      <c r="I804" s="493">
        <f>I796*地域経済性分析・初期条件!$K$77</f>
        <v>0</v>
      </c>
      <c r="J804" s="493">
        <f>J796*地域経済性分析・初期条件!$K$77</f>
        <v>0</v>
      </c>
      <c r="K804" s="493">
        <f>K796*地域経済性分析・初期条件!$K$77</f>
        <v>0</v>
      </c>
      <c r="L804" s="493">
        <f>L796*地域経済性分析・初期条件!$K$77</f>
        <v>0</v>
      </c>
      <c r="M804" s="493">
        <f>M796*地域経済性分析・初期条件!$K$77</f>
        <v>0</v>
      </c>
      <c r="N804" s="493">
        <f>N796*地域経済性分析・初期条件!$K$77</f>
        <v>0</v>
      </c>
      <c r="O804" s="493">
        <f>O796*地域経済性分析・初期条件!$K$77</f>
        <v>0</v>
      </c>
      <c r="P804" s="493">
        <f>P796*地域経済性分析・初期条件!$K$77</f>
        <v>0</v>
      </c>
      <c r="Q804" s="493">
        <f>Q796*地域経済性分析・初期条件!$K$77</f>
        <v>0</v>
      </c>
      <c r="R804" s="493">
        <f>R796*地域経済性分析・初期条件!$K$77</f>
        <v>0</v>
      </c>
      <c r="S804" s="493">
        <f>S796*地域経済性分析・初期条件!$K$77</f>
        <v>0</v>
      </c>
      <c r="T804" s="493">
        <f>T796*地域経済性分析・初期条件!$K$77</f>
        <v>0</v>
      </c>
      <c r="U804" s="493">
        <f>U796*地域経済性分析・初期条件!$K$77</f>
        <v>0</v>
      </c>
      <c r="V804" s="493">
        <f>V796*地域経済性分析・初期条件!$K$77</f>
        <v>0</v>
      </c>
      <c r="W804" s="493">
        <f>W796*地域経済性分析・初期条件!$K$77</f>
        <v>0</v>
      </c>
      <c r="X804" s="493">
        <f>X796*地域経済性分析・初期条件!$K$77</f>
        <v>0</v>
      </c>
      <c r="Y804" s="493">
        <f>Y796*地域経済性分析・初期条件!$K$77</f>
        <v>0</v>
      </c>
      <c r="Z804" s="493">
        <f>Z796*地域経済性分析・初期条件!$K$77</f>
        <v>0</v>
      </c>
      <c r="AA804" s="493">
        <f>AA796*地域経済性分析・初期条件!$K$77</f>
        <v>0</v>
      </c>
      <c r="AB804" s="493">
        <f>AB796*地域経済性分析・初期条件!$K$77</f>
        <v>0</v>
      </c>
      <c r="AC804" s="493">
        <f>AC796*地域経済性分析・初期条件!$K$77</f>
        <v>0</v>
      </c>
      <c r="AD804" s="493">
        <f>AD796*地域経済性分析・初期条件!$K$77</f>
        <v>0</v>
      </c>
      <c r="AE804" s="493">
        <f>AE796*地域経済性分析・初期条件!$K$77</f>
        <v>0</v>
      </c>
      <c r="AF804" s="493">
        <f>AF796*地域経済性分析・初期条件!$K$77</f>
        <v>0</v>
      </c>
      <c r="AG804" s="493">
        <f>AG796*地域経済性分析・初期条件!$K$77</f>
        <v>0</v>
      </c>
      <c r="AH804" s="493">
        <f>AH796*地域経済性分析・初期条件!$K$77</f>
        <v>0</v>
      </c>
      <c r="AI804" s="535">
        <f t="shared" si="1100"/>
        <v>0</v>
      </c>
      <c r="AJ804" s="535">
        <f t="shared" si="1101"/>
        <v>0</v>
      </c>
      <c r="AK804" s="497">
        <f t="shared" si="1102"/>
        <v>0</v>
      </c>
    </row>
    <row r="805" spans="1:37" ht="11.5" x14ac:dyDescent="0.25">
      <c r="A805" s="533" t="str">
        <f>A795&amp;B805</f>
        <v>0従業員の可処分所得（二次以降）</v>
      </c>
      <c r="B805" s="425" t="s">
        <v>561</v>
      </c>
      <c r="C805" s="449" t="s">
        <v>33</v>
      </c>
      <c r="D805" s="493">
        <f>D796*地域経済性分析・初期条件!$L$77</f>
        <v>0</v>
      </c>
      <c r="E805" s="493">
        <f>E796*地域経済性分析・初期条件!$L$77</f>
        <v>0</v>
      </c>
      <c r="F805" s="493">
        <f>F796*地域経済性分析・初期条件!$L$77</f>
        <v>0</v>
      </c>
      <c r="G805" s="493">
        <f>G796*地域経済性分析・初期条件!$L$77</f>
        <v>0</v>
      </c>
      <c r="H805" s="493">
        <f>H796*地域経済性分析・初期条件!$L$77</f>
        <v>0</v>
      </c>
      <c r="I805" s="493">
        <f>I796*地域経済性分析・初期条件!$L$77</f>
        <v>0</v>
      </c>
      <c r="J805" s="493">
        <f>J796*地域経済性分析・初期条件!$L$77</f>
        <v>0</v>
      </c>
      <c r="K805" s="493">
        <f>K796*地域経済性分析・初期条件!$L$77</f>
        <v>0</v>
      </c>
      <c r="L805" s="493">
        <f>L796*地域経済性分析・初期条件!$L$77</f>
        <v>0</v>
      </c>
      <c r="M805" s="493">
        <f>M796*地域経済性分析・初期条件!$L$77</f>
        <v>0</v>
      </c>
      <c r="N805" s="493">
        <f>N796*地域経済性分析・初期条件!$L$77</f>
        <v>0</v>
      </c>
      <c r="O805" s="493">
        <f>O796*地域経済性分析・初期条件!$L$77</f>
        <v>0</v>
      </c>
      <c r="P805" s="493">
        <f>P796*地域経済性分析・初期条件!$L$77</f>
        <v>0</v>
      </c>
      <c r="Q805" s="493">
        <f>Q796*地域経済性分析・初期条件!$L$77</f>
        <v>0</v>
      </c>
      <c r="R805" s="493">
        <f>R796*地域経済性分析・初期条件!$L$77</f>
        <v>0</v>
      </c>
      <c r="S805" s="493">
        <f>S796*地域経済性分析・初期条件!$L$77</f>
        <v>0</v>
      </c>
      <c r="T805" s="493">
        <f>T796*地域経済性分析・初期条件!$L$77</f>
        <v>0</v>
      </c>
      <c r="U805" s="493">
        <f>U796*地域経済性分析・初期条件!$L$77</f>
        <v>0</v>
      </c>
      <c r="V805" s="493">
        <f>V796*地域経済性分析・初期条件!$L$77</f>
        <v>0</v>
      </c>
      <c r="W805" s="493">
        <f>W796*地域経済性分析・初期条件!$L$77</f>
        <v>0</v>
      </c>
      <c r="X805" s="493">
        <f>X796*地域経済性分析・初期条件!$L$77</f>
        <v>0</v>
      </c>
      <c r="Y805" s="493">
        <f>Y796*地域経済性分析・初期条件!$L$77</f>
        <v>0</v>
      </c>
      <c r="Z805" s="493">
        <f>Z796*地域経済性分析・初期条件!$L$77</f>
        <v>0</v>
      </c>
      <c r="AA805" s="493">
        <f>AA796*地域経済性分析・初期条件!$L$77</f>
        <v>0</v>
      </c>
      <c r="AB805" s="493">
        <f>AB796*地域経済性分析・初期条件!$L$77</f>
        <v>0</v>
      </c>
      <c r="AC805" s="493">
        <f>AC796*地域経済性分析・初期条件!$L$77</f>
        <v>0</v>
      </c>
      <c r="AD805" s="493">
        <f>AD796*地域経済性分析・初期条件!$L$77</f>
        <v>0</v>
      </c>
      <c r="AE805" s="493">
        <f>AE796*地域経済性分析・初期条件!$L$77</f>
        <v>0</v>
      </c>
      <c r="AF805" s="493">
        <f>AF796*地域経済性分析・初期条件!$L$77</f>
        <v>0</v>
      </c>
      <c r="AG805" s="493">
        <f>AG796*地域経済性分析・初期条件!$L$77</f>
        <v>0</v>
      </c>
      <c r="AH805" s="493">
        <f>AH796*地域経済性分析・初期条件!$L$77</f>
        <v>0</v>
      </c>
      <c r="AI805" s="535">
        <f>SUM(D805:N805)</f>
        <v>0</v>
      </c>
      <c r="AJ805" s="535">
        <f>SUM(D805:X805)</f>
        <v>0</v>
      </c>
      <c r="AK805" s="497">
        <f>SUM(D805:AH805)</f>
        <v>0</v>
      </c>
    </row>
    <row r="806" spans="1:37" ht="11.5" x14ac:dyDescent="0.25">
      <c r="A806" s="533" t="str">
        <f>A795&amp;B806</f>
        <v>0企業の税引後利益（二次以降）</v>
      </c>
      <c r="B806" s="425" t="s">
        <v>562</v>
      </c>
      <c r="C806" s="449" t="s">
        <v>33</v>
      </c>
      <c r="D806" s="493">
        <f>D796*地域経済性分析・初期条件!$M$77</f>
        <v>0</v>
      </c>
      <c r="E806" s="493">
        <f>E796*地域経済性分析・初期条件!$M$77</f>
        <v>0</v>
      </c>
      <c r="F806" s="493">
        <f>F796*地域経済性分析・初期条件!$M$77</f>
        <v>0</v>
      </c>
      <c r="G806" s="493">
        <f>G796*地域経済性分析・初期条件!$M$77</f>
        <v>0</v>
      </c>
      <c r="H806" s="493">
        <f>H796*地域経済性分析・初期条件!$M$77</f>
        <v>0</v>
      </c>
      <c r="I806" s="493">
        <f>I796*地域経済性分析・初期条件!$M$77</f>
        <v>0</v>
      </c>
      <c r="J806" s="493">
        <f>J796*地域経済性分析・初期条件!$M$77</f>
        <v>0</v>
      </c>
      <c r="K806" s="493">
        <f>K796*地域経済性分析・初期条件!$M$77</f>
        <v>0</v>
      </c>
      <c r="L806" s="493">
        <f>L796*地域経済性分析・初期条件!$M$77</f>
        <v>0</v>
      </c>
      <c r="M806" s="493">
        <f>M796*地域経済性分析・初期条件!$M$77</f>
        <v>0</v>
      </c>
      <c r="N806" s="493">
        <f>N796*地域経済性分析・初期条件!$M$77</f>
        <v>0</v>
      </c>
      <c r="O806" s="493">
        <f>O796*地域経済性分析・初期条件!$M$77</f>
        <v>0</v>
      </c>
      <c r="P806" s="493">
        <f>P796*地域経済性分析・初期条件!$M$77</f>
        <v>0</v>
      </c>
      <c r="Q806" s="493">
        <f>Q796*地域経済性分析・初期条件!$M$77</f>
        <v>0</v>
      </c>
      <c r="R806" s="493">
        <f>R796*地域経済性分析・初期条件!$M$77</f>
        <v>0</v>
      </c>
      <c r="S806" s="493">
        <f>S796*地域経済性分析・初期条件!$M$77</f>
        <v>0</v>
      </c>
      <c r="T806" s="493">
        <f>T796*地域経済性分析・初期条件!$M$77</f>
        <v>0</v>
      </c>
      <c r="U806" s="493">
        <f>U796*地域経済性分析・初期条件!$M$77</f>
        <v>0</v>
      </c>
      <c r="V806" s="493">
        <f>V796*地域経済性分析・初期条件!$M$77</f>
        <v>0</v>
      </c>
      <c r="W806" s="493">
        <f>W796*地域経済性分析・初期条件!$M$77</f>
        <v>0</v>
      </c>
      <c r="X806" s="493">
        <f>X796*地域経済性分析・初期条件!$M$77</f>
        <v>0</v>
      </c>
      <c r="Y806" s="493">
        <f>Y796*地域経済性分析・初期条件!$M$77</f>
        <v>0</v>
      </c>
      <c r="Z806" s="493">
        <f>Z796*地域経済性分析・初期条件!$M$77</f>
        <v>0</v>
      </c>
      <c r="AA806" s="493">
        <f>AA796*地域経済性分析・初期条件!$M$77</f>
        <v>0</v>
      </c>
      <c r="AB806" s="493">
        <f>AB796*地域経済性分析・初期条件!$M$77</f>
        <v>0</v>
      </c>
      <c r="AC806" s="493">
        <f>AC796*地域経済性分析・初期条件!$M$77</f>
        <v>0</v>
      </c>
      <c r="AD806" s="493">
        <f>AD796*地域経済性分析・初期条件!$M$77</f>
        <v>0</v>
      </c>
      <c r="AE806" s="493">
        <f>AE796*地域経済性分析・初期条件!$M$77</f>
        <v>0</v>
      </c>
      <c r="AF806" s="493">
        <f>AF796*地域経済性分析・初期条件!$M$77</f>
        <v>0</v>
      </c>
      <c r="AG806" s="493">
        <f>AG796*地域経済性分析・初期条件!$M$77</f>
        <v>0</v>
      </c>
      <c r="AH806" s="493">
        <f>AH796*地域経済性分析・初期条件!$M$77</f>
        <v>0</v>
      </c>
      <c r="AI806" s="535">
        <f>SUM(D806:N806)</f>
        <v>0</v>
      </c>
      <c r="AJ806" s="535">
        <f>SUM(D806:X806)</f>
        <v>0</v>
      </c>
      <c r="AK806" s="497">
        <f>SUM(D806:AH806)</f>
        <v>0</v>
      </c>
    </row>
    <row r="807" spans="1:37" ht="11.5" x14ac:dyDescent="0.25">
      <c r="A807" s="533" t="str">
        <f>A795&amp;B807</f>
        <v>0都道府県税収（二次以降）</v>
      </c>
      <c r="B807" s="425" t="s">
        <v>563</v>
      </c>
      <c r="C807" s="449" t="s">
        <v>33</v>
      </c>
      <c r="D807" s="493">
        <f>D796*地域経済性分析・初期条件!$N$77</f>
        <v>0</v>
      </c>
      <c r="E807" s="493">
        <f>E796*地域経済性分析・初期条件!$N$77</f>
        <v>0</v>
      </c>
      <c r="F807" s="493">
        <f>F796*地域経済性分析・初期条件!$N$77</f>
        <v>0</v>
      </c>
      <c r="G807" s="493">
        <f>G796*地域経済性分析・初期条件!$N$77</f>
        <v>0</v>
      </c>
      <c r="H807" s="493">
        <f>H796*地域経済性分析・初期条件!$N$77</f>
        <v>0</v>
      </c>
      <c r="I807" s="493">
        <f>I796*地域経済性分析・初期条件!$N$77</f>
        <v>0</v>
      </c>
      <c r="J807" s="493">
        <f>J796*地域経済性分析・初期条件!$N$77</f>
        <v>0</v>
      </c>
      <c r="K807" s="493">
        <f>K796*地域経済性分析・初期条件!$N$77</f>
        <v>0</v>
      </c>
      <c r="L807" s="493">
        <f>L796*地域経済性分析・初期条件!$N$77</f>
        <v>0</v>
      </c>
      <c r="M807" s="493">
        <f>M796*地域経済性分析・初期条件!$N$77</f>
        <v>0</v>
      </c>
      <c r="N807" s="493">
        <f>N796*地域経済性分析・初期条件!$N$77</f>
        <v>0</v>
      </c>
      <c r="O807" s="493">
        <f>O796*地域経済性分析・初期条件!$N$77</f>
        <v>0</v>
      </c>
      <c r="P807" s="493">
        <f>P796*地域経済性分析・初期条件!$N$77</f>
        <v>0</v>
      </c>
      <c r="Q807" s="493">
        <f>Q796*地域経済性分析・初期条件!$N$77</f>
        <v>0</v>
      </c>
      <c r="R807" s="493">
        <f>R796*地域経済性分析・初期条件!$N$77</f>
        <v>0</v>
      </c>
      <c r="S807" s="493">
        <f>S796*地域経済性分析・初期条件!$N$77</f>
        <v>0</v>
      </c>
      <c r="T807" s="493">
        <f>T796*地域経済性分析・初期条件!$N$77</f>
        <v>0</v>
      </c>
      <c r="U807" s="493">
        <f>U796*地域経済性分析・初期条件!$N$77</f>
        <v>0</v>
      </c>
      <c r="V807" s="493">
        <f>V796*地域経済性分析・初期条件!$N$77</f>
        <v>0</v>
      </c>
      <c r="W807" s="493">
        <f>W796*地域経済性分析・初期条件!$N$77</f>
        <v>0</v>
      </c>
      <c r="X807" s="493">
        <f>X796*地域経済性分析・初期条件!$N$77</f>
        <v>0</v>
      </c>
      <c r="Y807" s="493">
        <f>Y796*地域経済性分析・初期条件!$N$77</f>
        <v>0</v>
      </c>
      <c r="Z807" s="493">
        <f>Z796*地域経済性分析・初期条件!$N$77</f>
        <v>0</v>
      </c>
      <c r="AA807" s="493">
        <f>AA796*地域経済性分析・初期条件!$N$77</f>
        <v>0</v>
      </c>
      <c r="AB807" s="493">
        <f>AB796*地域経済性分析・初期条件!$N$77</f>
        <v>0</v>
      </c>
      <c r="AC807" s="493">
        <f>AC796*地域経済性分析・初期条件!$N$77</f>
        <v>0</v>
      </c>
      <c r="AD807" s="493">
        <f>AD796*地域経済性分析・初期条件!$N$77</f>
        <v>0</v>
      </c>
      <c r="AE807" s="493">
        <f>AE796*地域経済性分析・初期条件!$N$77</f>
        <v>0</v>
      </c>
      <c r="AF807" s="493">
        <f>AF796*地域経済性分析・初期条件!$N$77</f>
        <v>0</v>
      </c>
      <c r="AG807" s="493">
        <f>AG796*地域経済性分析・初期条件!$N$77</f>
        <v>0</v>
      </c>
      <c r="AH807" s="493">
        <f>AH796*地域経済性分析・初期条件!$N$77</f>
        <v>0</v>
      </c>
      <c r="AI807" s="535">
        <f>SUM(D807:N807)</f>
        <v>0</v>
      </c>
      <c r="AJ807" s="535">
        <f>SUM(D807:X807)</f>
        <v>0</v>
      </c>
      <c r="AK807" s="497">
        <f>SUM(D807:AH807)</f>
        <v>0</v>
      </c>
    </row>
    <row r="808" spans="1:37" ht="11.5" x14ac:dyDescent="0.25">
      <c r="A808" s="533" t="str">
        <f>A795&amp;B808</f>
        <v>0市町村税収（二次以降）</v>
      </c>
      <c r="B808" s="425" t="s">
        <v>564</v>
      </c>
      <c r="C808" s="449" t="s">
        <v>33</v>
      </c>
      <c r="D808" s="493">
        <f>D796*地域経済性分析・初期条件!$O$77</f>
        <v>0</v>
      </c>
      <c r="E808" s="493">
        <f>E796*地域経済性分析・初期条件!$O$77</f>
        <v>0</v>
      </c>
      <c r="F808" s="493">
        <f>F796*地域経済性分析・初期条件!$O$77</f>
        <v>0</v>
      </c>
      <c r="G808" s="493">
        <f>G796*地域経済性分析・初期条件!$O$77</f>
        <v>0</v>
      </c>
      <c r="H808" s="493">
        <f>H796*地域経済性分析・初期条件!$O$77</f>
        <v>0</v>
      </c>
      <c r="I808" s="493">
        <f>I796*地域経済性分析・初期条件!$O$77</f>
        <v>0</v>
      </c>
      <c r="J808" s="493">
        <f>J796*地域経済性分析・初期条件!$O$77</f>
        <v>0</v>
      </c>
      <c r="K808" s="493">
        <f>K796*地域経済性分析・初期条件!$O$77</f>
        <v>0</v>
      </c>
      <c r="L808" s="493">
        <f>L796*地域経済性分析・初期条件!$O$77</f>
        <v>0</v>
      </c>
      <c r="M808" s="493">
        <f>M796*地域経済性分析・初期条件!$O$77</f>
        <v>0</v>
      </c>
      <c r="N808" s="493">
        <f>N796*地域経済性分析・初期条件!$O$77</f>
        <v>0</v>
      </c>
      <c r="O808" s="493">
        <f>O796*地域経済性分析・初期条件!$O$77</f>
        <v>0</v>
      </c>
      <c r="P808" s="493">
        <f>P796*地域経済性分析・初期条件!$O$77</f>
        <v>0</v>
      </c>
      <c r="Q808" s="493">
        <f>Q796*地域経済性分析・初期条件!$O$77</f>
        <v>0</v>
      </c>
      <c r="R808" s="493">
        <f>R796*地域経済性分析・初期条件!$O$77</f>
        <v>0</v>
      </c>
      <c r="S808" s="493">
        <f>S796*地域経済性分析・初期条件!$O$77</f>
        <v>0</v>
      </c>
      <c r="T808" s="493">
        <f>T796*地域経済性分析・初期条件!$O$77</f>
        <v>0</v>
      </c>
      <c r="U808" s="493">
        <f>U796*地域経済性分析・初期条件!$O$77</f>
        <v>0</v>
      </c>
      <c r="V808" s="493">
        <f>V796*地域経済性分析・初期条件!$O$77</f>
        <v>0</v>
      </c>
      <c r="W808" s="493">
        <f>W796*地域経済性分析・初期条件!$O$77</f>
        <v>0</v>
      </c>
      <c r="X808" s="493">
        <f>X796*地域経済性分析・初期条件!$O$77</f>
        <v>0</v>
      </c>
      <c r="Y808" s="493">
        <f>Y796*地域経済性分析・初期条件!$O$77</f>
        <v>0</v>
      </c>
      <c r="Z808" s="493">
        <f>Z796*地域経済性分析・初期条件!$O$77</f>
        <v>0</v>
      </c>
      <c r="AA808" s="493">
        <f>AA796*地域経済性分析・初期条件!$O$77</f>
        <v>0</v>
      </c>
      <c r="AB808" s="493">
        <f>AB796*地域経済性分析・初期条件!$O$77</f>
        <v>0</v>
      </c>
      <c r="AC808" s="493">
        <f>AC796*地域経済性分析・初期条件!$O$77</f>
        <v>0</v>
      </c>
      <c r="AD808" s="493">
        <f>AD796*地域経済性分析・初期条件!$O$77</f>
        <v>0</v>
      </c>
      <c r="AE808" s="493">
        <f>AE796*地域経済性分析・初期条件!$O$77</f>
        <v>0</v>
      </c>
      <c r="AF808" s="493">
        <f>AF796*地域経済性分析・初期条件!$O$77</f>
        <v>0</v>
      </c>
      <c r="AG808" s="493">
        <f>AG796*地域経済性分析・初期条件!$O$77</f>
        <v>0</v>
      </c>
      <c r="AH808" s="493">
        <f>AH796*地域経済性分析・初期条件!$O$77</f>
        <v>0</v>
      </c>
      <c r="AI808" s="535">
        <f>SUM(D808:N808)</f>
        <v>0</v>
      </c>
      <c r="AJ808" s="535">
        <f>SUM(D808:X808)</f>
        <v>0</v>
      </c>
      <c r="AK808" s="497">
        <f>SUM(D808:AH808)</f>
        <v>0</v>
      </c>
    </row>
    <row r="809" spans="1:37" ht="11.5" x14ac:dyDescent="0.25">
      <c r="A809" s="488">
        <f>地域経済性分析・初期条件!$G$58</f>
        <v>0</v>
      </c>
      <c r="C809" s="449"/>
      <c r="D809" s="493"/>
      <c r="E809" s="493"/>
      <c r="F809" s="463"/>
      <c r="G809" s="463"/>
      <c r="H809" s="463"/>
      <c r="I809" s="463"/>
      <c r="J809" s="463"/>
      <c r="K809" s="463"/>
      <c r="L809" s="463"/>
      <c r="M809" s="463"/>
      <c r="N809" s="463"/>
      <c r="O809" s="463"/>
      <c r="P809" s="463"/>
      <c r="Q809" s="463"/>
      <c r="R809" s="463"/>
      <c r="S809" s="463"/>
      <c r="T809" s="463"/>
      <c r="U809" s="463"/>
      <c r="V809" s="463"/>
      <c r="W809" s="463"/>
      <c r="X809" s="463"/>
      <c r="Y809" s="463"/>
      <c r="Z809" s="463"/>
      <c r="AA809" s="463"/>
      <c r="AB809" s="463"/>
      <c r="AC809" s="463"/>
      <c r="AD809" s="463"/>
      <c r="AE809" s="463"/>
      <c r="AF809" s="463"/>
      <c r="AG809" s="463"/>
      <c r="AH809" s="463"/>
      <c r="AI809" s="535"/>
      <c r="AJ809" s="535"/>
      <c r="AK809" s="497"/>
    </row>
    <row r="810" spans="1:37" ht="11.5" x14ac:dyDescent="0.25">
      <c r="A810" s="533" t="str">
        <f>A809&amp;B810</f>
        <v>0売上（税別）</v>
      </c>
      <c r="B810" s="425" t="s">
        <v>1166</v>
      </c>
      <c r="C810" s="448" t="s">
        <v>33</v>
      </c>
      <c r="D810" s="493">
        <f>D794*地域経済性分析・初期条件!$F$78</f>
        <v>0</v>
      </c>
      <c r="E810" s="493">
        <f>E794*地域経済性分析・初期条件!$F$78</f>
        <v>0</v>
      </c>
      <c r="F810" s="493">
        <f>F794*地域経済性分析・初期条件!$F$78</f>
        <v>0</v>
      </c>
      <c r="G810" s="493">
        <f>G794*地域経済性分析・初期条件!$F$78</f>
        <v>0</v>
      </c>
      <c r="H810" s="493">
        <f>H794*地域経済性分析・初期条件!$F$78</f>
        <v>0</v>
      </c>
      <c r="I810" s="493">
        <f>I794*地域経済性分析・初期条件!$F$78</f>
        <v>0</v>
      </c>
      <c r="J810" s="493">
        <f>J794*地域経済性分析・初期条件!$F$78</f>
        <v>0</v>
      </c>
      <c r="K810" s="493">
        <f>K794*地域経済性分析・初期条件!$F$78</f>
        <v>0</v>
      </c>
      <c r="L810" s="493">
        <f>L794*地域経済性分析・初期条件!$F$78</f>
        <v>0</v>
      </c>
      <c r="M810" s="493">
        <f>M794*地域経済性分析・初期条件!$F$78</f>
        <v>0</v>
      </c>
      <c r="N810" s="493">
        <f>N794*地域経済性分析・初期条件!$F$78</f>
        <v>0</v>
      </c>
      <c r="O810" s="493">
        <f>O794*地域経済性分析・初期条件!$F$78</f>
        <v>0</v>
      </c>
      <c r="P810" s="493">
        <f>P794*地域経済性分析・初期条件!$F$78</f>
        <v>0</v>
      </c>
      <c r="Q810" s="493">
        <f>Q794*地域経済性分析・初期条件!$F$78</f>
        <v>0</v>
      </c>
      <c r="R810" s="493">
        <f>R794*地域経済性分析・初期条件!$F$78</f>
        <v>0</v>
      </c>
      <c r="S810" s="493">
        <f>S794*地域経済性分析・初期条件!$F$78</f>
        <v>0</v>
      </c>
      <c r="T810" s="493">
        <f>T794*地域経済性分析・初期条件!$F$78</f>
        <v>0</v>
      </c>
      <c r="U810" s="493">
        <f>U794*地域経済性分析・初期条件!$F$78</f>
        <v>0</v>
      </c>
      <c r="V810" s="493">
        <f>V794*地域経済性分析・初期条件!$F$78</f>
        <v>0</v>
      </c>
      <c r="W810" s="493">
        <f>W794*地域経済性分析・初期条件!$F$78</f>
        <v>0</v>
      </c>
      <c r="X810" s="493">
        <f>X794*地域経済性分析・初期条件!$F$78</f>
        <v>0</v>
      </c>
      <c r="Y810" s="493">
        <f>Y794*地域経済性分析・初期条件!$F$78</f>
        <v>0</v>
      </c>
      <c r="Z810" s="493">
        <f>Z794*地域経済性分析・初期条件!$F$78</f>
        <v>0</v>
      </c>
      <c r="AA810" s="493">
        <f>AA794*地域経済性分析・初期条件!$F$78</f>
        <v>0</v>
      </c>
      <c r="AB810" s="493">
        <f>AB794*地域経済性分析・初期条件!$F$78</f>
        <v>0</v>
      </c>
      <c r="AC810" s="493">
        <f>AC794*地域経済性分析・初期条件!$F$78</f>
        <v>0</v>
      </c>
      <c r="AD810" s="493">
        <f>AD794*地域経済性分析・初期条件!$F$78</f>
        <v>0</v>
      </c>
      <c r="AE810" s="493">
        <f>AE794*地域経済性分析・初期条件!$F$78</f>
        <v>0</v>
      </c>
      <c r="AF810" s="493">
        <f>AF794*地域経済性分析・初期条件!$F$78</f>
        <v>0</v>
      </c>
      <c r="AG810" s="493">
        <f>AG794*地域経済性分析・初期条件!$F$78</f>
        <v>0</v>
      </c>
      <c r="AH810" s="493">
        <f>AH794*地域経済性分析・初期条件!$F$78</f>
        <v>0</v>
      </c>
      <c r="AI810" s="535">
        <f t="shared" ref="AI810" si="1103">SUM(D810:N810)</f>
        <v>0</v>
      </c>
      <c r="AJ810" s="535">
        <f>SUM(D810:X810)</f>
        <v>0</v>
      </c>
      <c r="AK810" s="497">
        <f>SUM(D810:AH810)</f>
        <v>0</v>
      </c>
    </row>
    <row r="811" spans="1:37" ht="11.5" x14ac:dyDescent="0.25">
      <c r="A811" s="533" t="str">
        <f>A809&amp;B811</f>
        <v>0消費税（都道府県）</v>
      </c>
      <c r="B811" s="425" t="s">
        <v>270</v>
      </c>
      <c r="C811" s="448" t="s">
        <v>33</v>
      </c>
      <c r="D811" s="493">
        <f>D810*波及効果シート!$D$72</f>
        <v>0</v>
      </c>
      <c r="E811" s="493">
        <f>E810*波及効果シート!$D$72</f>
        <v>0</v>
      </c>
      <c r="F811" s="493">
        <f>F810*波及効果シート!$D$72</f>
        <v>0</v>
      </c>
      <c r="G811" s="493">
        <f>G810*波及効果シート!$D$72</f>
        <v>0</v>
      </c>
      <c r="H811" s="493">
        <f>H810*波及効果シート!$D$72</f>
        <v>0</v>
      </c>
      <c r="I811" s="493">
        <f>I810*波及効果シート!$D$72</f>
        <v>0</v>
      </c>
      <c r="J811" s="493">
        <f>J810*波及効果シート!$D$72</f>
        <v>0</v>
      </c>
      <c r="K811" s="493">
        <f>K810*波及効果シート!$D$72</f>
        <v>0</v>
      </c>
      <c r="L811" s="493">
        <f>L810*波及効果シート!$D$72</f>
        <v>0</v>
      </c>
      <c r="M811" s="493">
        <f>M810*波及効果シート!$D$72</f>
        <v>0</v>
      </c>
      <c r="N811" s="493">
        <f>N810*波及効果シート!$D$72</f>
        <v>0</v>
      </c>
      <c r="O811" s="493">
        <f>O810*波及効果シート!$D$72</f>
        <v>0</v>
      </c>
      <c r="P811" s="493">
        <f>P810*波及効果シート!$D$72</f>
        <v>0</v>
      </c>
      <c r="Q811" s="493">
        <f>Q810*波及効果シート!$D$72</f>
        <v>0</v>
      </c>
      <c r="R811" s="493">
        <f>R810*波及効果シート!$D$72</f>
        <v>0</v>
      </c>
      <c r="S811" s="493">
        <f>S810*波及効果シート!$D$72</f>
        <v>0</v>
      </c>
      <c r="T811" s="493">
        <f>T810*波及効果シート!$D$72</f>
        <v>0</v>
      </c>
      <c r="U811" s="493">
        <f>U810*波及効果シート!$D$72</f>
        <v>0</v>
      </c>
      <c r="V811" s="493">
        <f>V810*波及効果シート!$D$72</f>
        <v>0</v>
      </c>
      <c r="W811" s="493">
        <f>W810*波及効果シート!$D$72</f>
        <v>0</v>
      </c>
      <c r="X811" s="493">
        <f>X810*波及効果シート!$D$72</f>
        <v>0</v>
      </c>
      <c r="Y811" s="493">
        <f>Y810*波及効果シート!$D$72</f>
        <v>0</v>
      </c>
      <c r="Z811" s="493">
        <f>Z810*波及効果シート!$D$72</f>
        <v>0</v>
      </c>
      <c r="AA811" s="493">
        <f>AA810*波及効果シート!$D$72</f>
        <v>0</v>
      </c>
      <c r="AB811" s="493">
        <f>AB810*波及効果シート!$D$72</f>
        <v>0</v>
      </c>
      <c r="AC811" s="493">
        <f>AC810*波及効果シート!$D$72</f>
        <v>0</v>
      </c>
      <c r="AD811" s="493">
        <f>AD810*波及効果シート!$D$72</f>
        <v>0</v>
      </c>
      <c r="AE811" s="493">
        <f>AE810*波及効果シート!$D$72</f>
        <v>0</v>
      </c>
      <c r="AF811" s="493">
        <f>AF810*波及効果シート!$D$72</f>
        <v>0</v>
      </c>
      <c r="AG811" s="493">
        <f>AG810*波及効果シート!$D$72</f>
        <v>0</v>
      </c>
      <c r="AH811" s="493">
        <f>AH810*波及効果シート!$D$72</f>
        <v>0</v>
      </c>
      <c r="AI811" s="535">
        <f t="shared" ref="AI811:AI812" si="1104">SUM(D811:N811)</f>
        <v>0</v>
      </c>
      <c r="AJ811" s="535">
        <f t="shared" ref="AJ811:AJ812" si="1105">SUM(D811:X811)</f>
        <v>0</v>
      </c>
      <c r="AK811" s="497">
        <f t="shared" ref="AK811:AK812" si="1106">SUM(D811:AH811)</f>
        <v>0</v>
      </c>
    </row>
    <row r="812" spans="1:37" ht="11.5" x14ac:dyDescent="0.25">
      <c r="A812" s="533" t="str">
        <f>A809&amp;B812</f>
        <v>0消費税（市町村）</v>
      </c>
      <c r="B812" s="425" t="s">
        <v>1156</v>
      </c>
      <c r="C812" s="449" t="s">
        <v>33</v>
      </c>
      <c r="D812" s="493">
        <f>D810*波及効果シート!$D$74</f>
        <v>0</v>
      </c>
      <c r="E812" s="493">
        <f>E810*波及効果シート!$D$74</f>
        <v>0</v>
      </c>
      <c r="F812" s="493">
        <f>F810*波及効果シート!$D$74</f>
        <v>0</v>
      </c>
      <c r="G812" s="493">
        <f>G810*波及効果シート!$D$74</f>
        <v>0</v>
      </c>
      <c r="H812" s="493">
        <f>H810*波及効果シート!$D$74</f>
        <v>0</v>
      </c>
      <c r="I812" s="493">
        <f>I810*波及効果シート!$D$74</f>
        <v>0</v>
      </c>
      <c r="J812" s="493">
        <f>J810*波及効果シート!$D$74</f>
        <v>0</v>
      </c>
      <c r="K812" s="493">
        <f>K810*波及効果シート!$D$74</f>
        <v>0</v>
      </c>
      <c r="L812" s="493">
        <f>L810*波及効果シート!$D$74</f>
        <v>0</v>
      </c>
      <c r="M812" s="493">
        <f>M810*波及効果シート!$D$74</f>
        <v>0</v>
      </c>
      <c r="N812" s="493">
        <f>N810*波及効果シート!$D$74</f>
        <v>0</v>
      </c>
      <c r="O812" s="493">
        <f>O810*波及効果シート!$D$74</f>
        <v>0</v>
      </c>
      <c r="P812" s="493">
        <f>P810*波及効果シート!$D$74</f>
        <v>0</v>
      </c>
      <c r="Q812" s="493">
        <f>Q810*波及効果シート!$D$74</f>
        <v>0</v>
      </c>
      <c r="R812" s="493">
        <f>R810*波及効果シート!$D$74</f>
        <v>0</v>
      </c>
      <c r="S812" s="493">
        <f>S810*波及効果シート!$D$74</f>
        <v>0</v>
      </c>
      <c r="T812" s="493">
        <f>T810*波及効果シート!$D$74</f>
        <v>0</v>
      </c>
      <c r="U812" s="493">
        <f>U810*波及効果シート!$D$74</f>
        <v>0</v>
      </c>
      <c r="V812" s="493">
        <f>V810*波及効果シート!$D$74</f>
        <v>0</v>
      </c>
      <c r="W812" s="493">
        <f>W810*波及効果シート!$D$74</f>
        <v>0</v>
      </c>
      <c r="X812" s="493">
        <f>X810*波及効果シート!$D$74</f>
        <v>0</v>
      </c>
      <c r="Y812" s="493">
        <f>Y810*波及効果シート!$D$74</f>
        <v>0</v>
      </c>
      <c r="Z812" s="493">
        <f>Z810*波及効果シート!$D$74</f>
        <v>0</v>
      </c>
      <c r="AA812" s="493">
        <f>AA810*波及効果シート!$D$74</f>
        <v>0</v>
      </c>
      <c r="AB812" s="493">
        <f>AB810*波及効果シート!$D$74</f>
        <v>0</v>
      </c>
      <c r="AC812" s="493">
        <f>AC810*波及効果シート!$D$74</f>
        <v>0</v>
      </c>
      <c r="AD812" s="493">
        <f>AD810*波及効果シート!$D$74</f>
        <v>0</v>
      </c>
      <c r="AE812" s="493">
        <f>AE810*波及効果シート!$D$74</f>
        <v>0</v>
      </c>
      <c r="AF812" s="493">
        <f>AF810*波及効果シート!$D$74</f>
        <v>0</v>
      </c>
      <c r="AG812" s="493">
        <f>AG810*波及効果シート!$D$74</f>
        <v>0</v>
      </c>
      <c r="AH812" s="493">
        <f>AH810*波及効果シート!$D$74</f>
        <v>0</v>
      </c>
      <c r="AI812" s="535">
        <f t="shared" si="1104"/>
        <v>0</v>
      </c>
      <c r="AJ812" s="535">
        <f t="shared" si="1105"/>
        <v>0</v>
      </c>
      <c r="AK812" s="497">
        <f t="shared" si="1106"/>
        <v>0</v>
      </c>
    </row>
    <row r="813" spans="1:37" ht="11.5" x14ac:dyDescent="0.25">
      <c r="A813" s="533" t="str">
        <f>A809&amp;B813</f>
        <v>0所得税（国税）</v>
      </c>
      <c r="B813" s="425" t="s">
        <v>577</v>
      </c>
      <c r="C813" s="449" t="s">
        <v>33</v>
      </c>
      <c r="D813" s="493">
        <f>D810*地域経済性分析・初期条件!$P$78</f>
        <v>0</v>
      </c>
      <c r="E813" s="493">
        <f>E810*地域経済性分析・初期条件!$P$78</f>
        <v>0</v>
      </c>
      <c r="F813" s="493">
        <f>F810*地域経済性分析・初期条件!$P$78</f>
        <v>0</v>
      </c>
      <c r="G813" s="493">
        <f>G810*地域経済性分析・初期条件!$P$78</f>
        <v>0</v>
      </c>
      <c r="H813" s="493">
        <f>H810*地域経済性分析・初期条件!$P$78</f>
        <v>0</v>
      </c>
      <c r="I813" s="493">
        <f>I810*地域経済性分析・初期条件!$P$78</f>
        <v>0</v>
      </c>
      <c r="J813" s="493">
        <f>J810*地域経済性分析・初期条件!$P$78</f>
        <v>0</v>
      </c>
      <c r="K813" s="493">
        <f>K810*地域経済性分析・初期条件!$P$78</f>
        <v>0</v>
      </c>
      <c r="L813" s="493">
        <f>L810*地域経済性分析・初期条件!$P$78</f>
        <v>0</v>
      </c>
      <c r="M813" s="493">
        <f>M810*地域経済性分析・初期条件!$P$78</f>
        <v>0</v>
      </c>
      <c r="N813" s="493">
        <f>N810*地域経済性分析・初期条件!$P$78</f>
        <v>0</v>
      </c>
      <c r="O813" s="493">
        <f>O810*地域経済性分析・初期条件!$P$78</f>
        <v>0</v>
      </c>
      <c r="P813" s="493">
        <f>P810*地域経済性分析・初期条件!$P$78</f>
        <v>0</v>
      </c>
      <c r="Q813" s="493">
        <f>Q810*地域経済性分析・初期条件!$P$78</f>
        <v>0</v>
      </c>
      <c r="R813" s="493">
        <f>R810*地域経済性分析・初期条件!$P$78</f>
        <v>0</v>
      </c>
      <c r="S813" s="493">
        <f>S810*地域経済性分析・初期条件!$P$78</f>
        <v>0</v>
      </c>
      <c r="T813" s="493">
        <f>T810*地域経済性分析・初期条件!$P$78</f>
        <v>0</v>
      </c>
      <c r="U813" s="493">
        <f>U810*地域経済性分析・初期条件!$P$78</f>
        <v>0</v>
      </c>
      <c r="V813" s="493">
        <f>V810*地域経済性分析・初期条件!$P$78</f>
        <v>0</v>
      </c>
      <c r="W813" s="493">
        <f>W810*地域経済性分析・初期条件!$P$78</f>
        <v>0</v>
      </c>
      <c r="X813" s="493">
        <f>X810*地域経済性分析・初期条件!$P$78</f>
        <v>0</v>
      </c>
      <c r="Y813" s="493">
        <f>Y810*地域経済性分析・初期条件!$P$78</f>
        <v>0</v>
      </c>
      <c r="Z813" s="493">
        <f>Z810*地域経済性分析・初期条件!$P$78</f>
        <v>0</v>
      </c>
      <c r="AA813" s="493">
        <f>AA810*地域経済性分析・初期条件!$P$78</f>
        <v>0</v>
      </c>
      <c r="AB813" s="493">
        <f>AB810*地域経済性分析・初期条件!$P$78</f>
        <v>0</v>
      </c>
      <c r="AC813" s="493">
        <f>AC810*地域経済性分析・初期条件!$P$78</f>
        <v>0</v>
      </c>
      <c r="AD813" s="493">
        <f>AD810*地域経済性分析・初期条件!$P$78</f>
        <v>0</v>
      </c>
      <c r="AE813" s="493">
        <f>AE810*地域経済性分析・初期条件!$P$78</f>
        <v>0</v>
      </c>
      <c r="AF813" s="493">
        <f>AF810*地域経済性分析・初期条件!$P$78</f>
        <v>0</v>
      </c>
      <c r="AG813" s="493">
        <f>AG810*地域経済性分析・初期条件!$P$78</f>
        <v>0</v>
      </c>
      <c r="AH813" s="493">
        <f>AH810*地域経済性分析・初期条件!$P$78</f>
        <v>0</v>
      </c>
      <c r="AI813" s="535">
        <f t="shared" ref="AI813:AI818" si="1107">SUM(D813:N813)</f>
        <v>0</v>
      </c>
      <c r="AJ813" s="535">
        <f>SUM(D813:X813)</f>
        <v>0</v>
      </c>
      <c r="AK813" s="497">
        <f>SUM(D813:AH813)</f>
        <v>0</v>
      </c>
    </row>
    <row r="814" spans="1:37" ht="11.5" x14ac:dyDescent="0.25">
      <c r="A814" s="533" t="str">
        <f>A809&amp;B814</f>
        <v>0法人税（国税）</v>
      </c>
      <c r="B814" s="425" t="s">
        <v>576</v>
      </c>
      <c r="C814" s="449" t="s">
        <v>33</v>
      </c>
      <c r="D814" s="493">
        <f>D810*地域経済性分析・初期条件!$Q$78</f>
        <v>0</v>
      </c>
      <c r="E814" s="493">
        <f>E810*地域経済性分析・初期条件!$Q$78</f>
        <v>0</v>
      </c>
      <c r="F814" s="493">
        <f>F810*地域経済性分析・初期条件!$Q$78</f>
        <v>0</v>
      </c>
      <c r="G814" s="493">
        <f>G810*地域経済性分析・初期条件!$Q$78</f>
        <v>0</v>
      </c>
      <c r="H814" s="493">
        <f>H810*地域経済性分析・初期条件!$Q$78</f>
        <v>0</v>
      </c>
      <c r="I814" s="493">
        <f>I810*地域経済性分析・初期条件!$Q$78</f>
        <v>0</v>
      </c>
      <c r="J814" s="493">
        <f>J810*地域経済性分析・初期条件!$Q$78</f>
        <v>0</v>
      </c>
      <c r="K814" s="493">
        <f>K810*地域経済性分析・初期条件!$Q$78</f>
        <v>0</v>
      </c>
      <c r="L814" s="493">
        <f>L810*地域経済性分析・初期条件!$Q$78</f>
        <v>0</v>
      </c>
      <c r="M814" s="493">
        <f>M810*地域経済性分析・初期条件!$Q$78</f>
        <v>0</v>
      </c>
      <c r="N814" s="493">
        <f>N810*地域経済性分析・初期条件!$Q$78</f>
        <v>0</v>
      </c>
      <c r="O814" s="493">
        <f>O810*地域経済性分析・初期条件!$Q$78</f>
        <v>0</v>
      </c>
      <c r="P814" s="493">
        <f>P810*地域経済性分析・初期条件!$Q$78</f>
        <v>0</v>
      </c>
      <c r="Q814" s="493">
        <f>Q810*地域経済性分析・初期条件!$Q$78</f>
        <v>0</v>
      </c>
      <c r="R814" s="493">
        <f>R810*地域経済性分析・初期条件!$Q$78</f>
        <v>0</v>
      </c>
      <c r="S814" s="493">
        <f>S810*地域経済性分析・初期条件!$Q$78</f>
        <v>0</v>
      </c>
      <c r="T814" s="493">
        <f>T810*地域経済性分析・初期条件!$Q$78</f>
        <v>0</v>
      </c>
      <c r="U814" s="493">
        <f>U810*地域経済性分析・初期条件!$Q$78</f>
        <v>0</v>
      </c>
      <c r="V814" s="493">
        <f>V810*地域経済性分析・初期条件!$Q$78</f>
        <v>0</v>
      </c>
      <c r="W814" s="493">
        <f>W810*地域経済性分析・初期条件!$Q$78</f>
        <v>0</v>
      </c>
      <c r="X814" s="493">
        <f>X810*地域経済性分析・初期条件!$Q$78</f>
        <v>0</v>
      </c>
      <c r="Y814" s="493">
        <f>Y810*地域経済性分析・初期条件!$Q$78</f>
        <v>0</v>
      </c>
      <c r="Z814" s="493">
        <f>Z810*地域経済性分析・初期条件!$Q$78</f>
        <v>0</v>
      </c>
      <c r="AA814" s="493">
        <f>AA810*地域経済性分析・初期条件!$Q$78</f>
        <v>0</v>
      </c>
      <c r="AB814" s="493">
        <f>AB810*地域経済性分析・初期条件!$Q$78</f>
        <v>0</v>
      </c>
      <c r="AC814" s="493">
        <f>AC810*地域経済性分析・初期条件!$Q$78</f>
        <v>0</v>
      </c>
      <c r="AD814" s="493">
        <f>AD810*地域経済性分析・初期条件!$Q$78</f>
        <v>0</v>
      </c>
      <c r="AE814" s="493">
        <f>AE810*地域経済性分析・初期条件!$Q$78</f>
        <v>0</v>
      </c>
      <c r="AF814" s="493">
        <f>AF810*地域経済性分析・初期条件!$Q$78</f>
        <v>0</v>
      </c>
      <c r="AG814" s="493">
        <f>AG810*地域経済性分析・初期条件!$Q$78</f>
        <v>0</v>
      </c>
      <c r="AH814" s="493">
        <f>AH810*地域経済性分析・初期条件!$Q$78</f>
        <v>0</v>
      </c>
      <c r="AI814" s="535">
        <f t="shared" si="1107"/>
        <v>0</v>
      </c>
      <c r="AJ814" s="535">
        <f>SUM(D814:X814)</f>
        <v>0</v>
      </c>
      <c r="AK814" s="497">
        <f>SUM(D814:AH814)</f>
        <v>0</v>
      </c>
    </row>
    <row r="815" spans="1:37" ht="11.5" x14ac:dyDescent="0.25">
      <c r="A815" s="533" t="str">
        <f>A809&amp;B815</f>
        <v>0従業員の可処分所得（一次）</v>
      </c>
      <c r="B815" s="425" t="s">
        <v>556</v>
      </c>
      <c r="C815" s="448" t="s">
        <v>33</v>
      </c>
      <c r="D815" s="493">
        <f>D810*地域経済性分析・初期条件!$H$78</f>
        <v>0</v>
      </c>
      <c r="E815" s="493">
        <f>E810*地域経済性分析・初期条件!$H$78</f>
        <v>0</v>
      </c>
      <c r="F815" s="493">
        <f>F810*地域経済性分析・初期条件!$H$78</f>
        <v>0</v>
      </c>
      <c r="G815" s="493">
        <f>G810*地域経済性分析・初期条件!$H$78</f>
        <v>0</v>
      </c>
      <c r="H815" s="493">
        <f>H810*地域経済性分析・初期条件!$H$78</f>
        <v>0</v>
      </c>
      <c r="I815" s="493">
        <f>I810*地域経済性分析・初期条件!$H$78</f>
        <v>0</v>
      </c>
      <c r="J815" s="493">
        <f>J810*地域経済性分析・初期条件!$H$78</f>
        <v>0</v>
      </c>
      <c r="K815" s="493">
        <f>K810*地域経済性分析・初期条件!$H$78</f>
        <v>0</v>
      </c>
      <c r="L815" s="493">
        <f>L810*地域経済性分析・初期条件!$H$78</f>
        <v>0</v>
      </c>
      <c r="M815" s="493">
        <f>M810*地域経済性分析・初期条件!$H$78</f>
        <v>0</v>
      </c>
      <c r="N815" s="493">
        <f>N810*地域経済性分析・初期条件!$H$78</f>
        <v>0</v>
      </c>
      <c r="O815" s="493">
        <f>O810*地域経済性分析・初期条件!$H$78</f>
        <v>0</v>
      </c>
      <c r="P815" s="493">
        <f>P810*地域経済性分析・初期条件!$H$78</f>
        <v>0</v>
      </c>
      <c r="Q815" s="493">
        <f>Q810*地域経済性分析・初期条件!$H$78</f>
        <v>0</v>
      </c>
      <c r="R815" s="493">
        <f>R810*地域経済性分析・初期条件!$H$78</f>
        <v>0</v>
      </c>
      <c r="S815" s="493">
        <f>S810*地域経済性分析・初期条件!$H$78</f>
        <v>0</v>
      </c>
      <c r="T815" s="493">
        <f>T810*地域経済性分析・初期条件!$H$78</f>
        <v>0</v>
      </c>
      <c r="U815" s="493">
        <f>U810*地域経済性分析・初期条件!$H$78</f>
        <v>0</v>
      </c>
      <c r="V815" s="493">
        <f>V810*地域経済性分析・初期条件!$H$78</f>
        <v>0</v>
      </c>
      <c r="W815" s="493">
        <f>W810*地域経済性分析・初期条件!$H$78</f>
        <v>0</v>
      </c>
      <c r="X815" s="493">
        <f>X810*地域経済性分析・初期条件!$H$78</f>
        <v>0</v>
      </c>
      <c r="Y815" s="493">
        <f>Y810*地域経済性分析・初期条件!$H$78</f>
        <v>0</v>
      </c>
      <c r="Z815" s="493">
        <f>Z810*地域経済性分析・初期条件!$H$78</f>
        <v>0</v>
      </c>
      <c r="AA815" s="493">
        <f>AA810*地域経済性分析・初期条件!$H$78</f>
        <v>0</v>
      </c>
      <c r="AB815" s="493">
        <f>AB810*地域経済性分析・初期条件!$H$78</f>
        <v>0</v>
      </c>
      <c r="AC815" s="493">
        <f>AC810*地域経済性分析・初期条件!$H$78</f>
        <v>0</v>
      </c>
      <c r="AD815" s="493">
        <f>AD810*地域経済性分析・初期条件!$H$78</f>
        <v>0</v>
      </c>
      <c r="AE815" s="493">
        <f>AE810*地域経済性分析・初期条件!$H$78</f>
        <v>0</v>
      </c>
      <c r="AF815" s="493">
        <f>AF810*地域経済性分析・初期条件!$H$78</f>
        <v>0</v>
      </c>
      <c r="AG815" s="493">
        <f>AG810*地域経済性分析・初期条件!$H$78</f>
        <v>0</v>
      </c>
      <c r="AH815" s="493">
        <f>AH810*地域経済性分析・初期条件!$H$78</f>
        <v>0</v>
      </c>
      <c r="AI815" s="535">
        <f t="shared" si="1107"/>
        <v>0</v>
      </c>
      <c r="AJ815" s="535">
        <f t="shared" ref="AJ815:AJ822" si="1108">SUM(D815:X815)</f>
        <v>0</v>
      </c>
      <c r="AK815" s="497">
        <f t="shared" ref="AK815:AK822" si="1109">SUM(D815:AH815)</f>
        <v>0</v>
      </c>
    </row>
    <row r="816" spans="1:37" ht="11.5" x14ac:dyDescent="0.25">
      <c r="A816" s="533" t="str">
        <f>A809&amp;B816</f>
        <v>0企業の税引後利益（一次）</v>
      </c>
      <c r="B816" s="425" t="s">
        <v>557</v>
      </c>
      <c r="C816" s="448" t="s">
        <v>33</v>
      </c>
      <c r="D816" s="493">
        <f>D810*地域経済性分析・初期条件!$I$78</f>
        <v>0</v>
      </c>
      <c r="E816" s="493">
        <f>E810*地域経済性分析・初期条件!$I$78</f>
        <v>0</v>
      </c>
      <c r="F816" s="493">
        <f>F810*地域経済性分析・初期条件!$I$78</f>
        <v>0</v>
      </c>
      <c r="G816" s="493">
        <f>G810*地域経済性分析・初期条件!$I$78</f>
        <v>0</v>
      </c>
      <c r="H816" s="493">
        <f>H810*地域経済性分析・初期条件!$I$78</f>
        <v>0</v>
      </c>
      <c r="I816" s="493">
        <f>I810*地域経済性分析・初期条件!$I$78</f>
        <v>0</v>
      </c>
      <c r="J816" s="493">
        <f>J810*地域経済性分析・初期条件!$I$78</f>
        <v>0</v>
      </c>
      <c r="K816" s="493">
        <f>K810*地域経済性分析・初期条件!$I$78</f>
        <v>0</v>
      </c>
      <c r="L816" s="493">
        <f>L810*地域経済性分析・初期条件!$I$78</f>
        <v>0</v>
      </c>
      <c r="M816" s="493">
        <f>M810*地域経済性分析・初期条件!$I$78</f>
        <v>0</v>
      </c>
      <c r="N816" s="493">
        <f>N810*地域経済性分析・初期条件!$I$78</f>
        <v>0</v>
      </c>
      <c r="O816" s="493">
        <f>O810*地域経済性分析・初期条件!$I$78</f>
        <v>0</v>
      </c>
      <c r="P816" s="493">
        <f>P810*地域経済性分析・初期条件!$I$78</f>
        <v>0</v>
      </c>
      <c r="Q816" s="493">
        <f>Q810*地域経済性分析・初期条件!$I$78</f>
        <v>0</v>
      </c>
      <c r="R816" s="493">
        <f>R810*地域経済性分析・初期条件!$I$78</f>
        <v>0</v>
      </c>
      <c r="S816" s="493">
        <f>S810*地域経済性分析・初期条件!$I$78</f>
        <v>0</v>
      </c>
      <c r="T816" s="493">
        <f>T810*地域経済性分析・初期条件!$I$78</f>
        <v>0</v>
      </c>
      <c r="U816" s="493">
        <f>U810*地域経済性分析・初期条件!$I$78</f>
        <v>0</v>
      </c>
      <c r="V816" s="493">
        <f>V810*地域経済性分析・初期条件!$I$78</f>
        <v>0</v>
      </c>
      <c r="W816" s="493">
        <f>W810*地域経済性分析・初期条件!$I$78</f>
        <v>0</v>
      </c>
      <c r="X816" s="493">
        <f>X810*地域経済性分析・初期条件!$I$78</f>
        <v>0</v>
      </c>
      <c r="Y816" s="493">
        <f>Y810*地域経済性分析・初期条件!$I$78</f>
        <v>0</v>
      </c>
      <c r="Z816" s="493">
        <f>Z810*地域経済性分析・初期条件!$I$78</f>
        <v>0</v>
      </c>
      <c r="AA816" s="493">
        <f>AA810*地域経済性分析・初期条件!$I$78</f>
        <v>0</v>
      </c>
      <c r="AB816" s="493">
        <f>AB810*地域経済性分析・初期条件!$I$78</f>
        <v>0</v>
      </c>
      <c r="AC816" s="493">
        <f>AC810*地域経済性分析・初期条件!$I$78</f>
        <v>0</v>
      </c>
      <c r="AD816" s="493">
        <f>AD810*地域経済性分析・初期条件!$I$78</f>
        <v>0</v>
      </c>
      <c r="AE816" s="493">
        <f>AE810*地域経済性分析・初期条件!$I$78</f>
        <v>0</v>
      </c>
      <c r="AF816" s="493">
        <f>AF810*地域経済性分析・初期条件!$I$78</f>
        <v>0</v>
      </c>
      <c r="AG816" s="493">
        <f>AG810*地域経済性分析・初期条件!$I$78</f>
        <v>0</v>
      </c>
      <c r="AH816" s="493">
        <f>AH810*地域経済性分析・初期条件!$I$78</f>
        <v>0</v>
      </c>
      <c r="AI816" s="535">
        <f t="shared" si="1107"/>
        <v>0</v>
      </c>
      <c r="AJ816" s="535">
        <f t="shared" si="1108"/>
        <v>0</v>
      </c>
      <c r="AK816" s="497">
        <f t="shared" si="1109"/>
        <v>0</v>
      </c>
    </row>
    <row r="817" spans="1:37" ht="11.5" x14ac:dyDescent="0.25">
      <c r="A817" s="533" t="str">
        <f>A809&amp;B817</f>
        <v>0都道府県税収（一次）</v>
      </c>
      <c r="B817" s="425" t="s">
        <v>558</v>
      </c>
      <c r="C817" s="448" t="s">
        <v>33</v>
      </c>
      <c r="D817" s="493">
        <f>D810*地域経済性分析・初期条件!$J$78</f>
        <v>0</v>
      </c>
      <c r="E817" s="493">
        <f>E810*地域経済性分析・初期条件!$J$78</f>
        <v>0</v>
      </c>
      <c r="F817" s="493">
        <f>F810*地域経済性分析・初期条件!$J$78</f>
        <v>0</v>
      </c>
      <c r="G817" s="493">
        <f>G810*地域経済性分析・初期条件!$J$78</f>
        <v>0</v>
      </c>
      <c r="H817" s="493">
        <f>H810*地域経済性分析・初期条件!$J$78</f>
        <v>0</v>
      </c>
      <c r="I817" s="493">
        <f>I810*地域経済性分析・初期条件!$J$78</f>
        <v>0</v>
      </c>
      <c r="J817" s="493">
        <f>J810*地域経済性分析・初期条件!$J$78</f>
        <v>0</v>
      </c>
      <c r="K817" s="493">
        <f>K810*地域経済性分析・初期条件!$J$78</f>
        <v>0</v>
      </c>
      <c r="L817" s="493">
        <f>L810*地域経済性分析・初期条件!$J$78</f>
        <v>0</v>
      </c>
      <c r="M817" s="493">
        <f>M810*地域経済性分析・初期条件!$J$78</f>
        <v>0</v>
      </c>
      <c r="N817" s="493">
        <f>N810*地域経済性分析・初期条件!$J$78</f>
        <v>0</v>
      </c>
      <c r="O817" s="493">
        <f>O810*地域経済性分析・初期条件!$J$78</f>
        <v>0</v>
      </c>
      <c r="P817" s="493">
        <f>P810*地域経済性分析・初期条件!$J$78</f>
        <v>0</v>
      </c>
      <c r="Q817" s="493">
        <f>Q810*地域経済性分析・初期条件!$J$78</f>
        <v>0</v>
      </c>
      <c r="R817" s="493">
        <f>R810*地域経済性分析・初期条件!$J$78</f>
        <v>0</v>
      </c>
      <c r="S817" s="493">
        <f>S810*地域経済性分析・初期条件!$J$78</f>
        <v>0</v>
      </c>
      <c r="T817" s="493">
        <f>T810*地域経済性分析・初期条件!$J$78</f>
        <v>0</v>
      </c>
      <c r="U817" s="493">
        <f>U810*地域経済性分析・初期条件!$J$78</f>
        <v>0</v>
      </c>
      <c r="V817" s="493">
        <f>V810*地域経済性分析・初期条件!$J$78</f>
        <v>0</v>
      </c>
      <c r="W817" s="493">
        <f>W810*地域経済性分析・初期条件!$J$78</f>
        <v>0</v>
      </c>
      <c r="X817" s="493">
        <f>X810*地域経済性分析・初期条件!$J$78</f>
        <v>0</v>
      </c>
      <c r="Y817" s="493">
        <f>Y810*地域経済性分析・初期条件!$J$78</f>
        <v>0</v>
      </c>
      <c r="Z817" s="493">
        <f>Z810*地域経済性分析・初期条件!$J$78</f>
        <v>0</v>
      </c>
      <c r="AA817" s="493">
        <f>AA810*地域経済性分析・初期条件!$J$78</f>
        <v>0</v>
      </c>
      <c r="AB817" s="493">
        <f>AB810*地域経済性分析・初期条件!$J$78</f>
        <v>0</v>
      </c>
      <c r="AC817" s="493">
        <f>AC810*地域経済性分析・初期条件!$J$78</f>
        <v>0</v>
      </c>
      <c r="AD817" s="493">
        <f>AD810*地域経済性分析・初期条件!$J$78</f>
        <v>0</v>
      </c>
      <c r="AE817" s="493">
        <f>AE810*地域経済性分析・初期条件!$J$78</f>
        <v>0</v>
      </c>
      <c r="AF817" s="493">
        <f>AF810*地域経済性分析・初期条件!$J$78</f>
        <v>0</v>
      </c>
      <c r="AG817" s="493">
        <f>AG810*地域経済性分析・初期条件!$J$78</f>
        <v>0</v>
      </c>
      <c r="AH817" s="493">
        <f>AH810*地域経済性分析・初期条件!$J$78</f>
        <v>0</v>
      </c>
      <c r="AI817" s="535">
        <f t="shared" si="1107"/>
        <v>0</v>
      </c>
      <c r="AJ817" s="535">
        <f t="shared" si="1108"/>
        <v>0</v>
      </c>
      <c r="AK817" s="497">
        <f t="shared" si="1109"/>
        <v>0</v>
      </c>
    </row>
    <row r="818" spans="1:37" ht="11.5" x14ac:dyDescent="0.25">
      <c r="A818" s="533" t="str">
        <f>A809&amp;B818</f>
        <v>0市町村税収（一次）</v>
      </c>
      <c r="B818" s="425" t="s">
        <v>559</v>
      </c>
      <c r="C818" s="449" t="s">
        <v>33</v>
      </c>
      <c r="D818" s="493">
        <f>D810*地域経済性分析・初期条件!$K$78</f>
        <v>0</v>
      </c>
      <c r="E818" s="493">
        <f>E810*地域経済性分析・初期条件!$K$78</f>
        <v>0</v>
      </c>
      <c r="F818" s="493">
        <f>F810*地域経済性分析・初期条件!$K$78</f>
        <v>0</v>
      </c>
      <c r="G818" s="493">
        <f>G810*地域経済性分析・初期条件!$K$78</f>
        <v>0</v>
      </c>
      <c r="H818" s="493">
        <f>H810*地域経済性分析・初期条件!$K$78</f>
        <v>0</v>
      </c>
      <c r="I818" s="493">
        <f>I810*地域経済性分析・初期条件!$K$78</f>
        <v>0</v>
      </c>
      <c r="J818" s="493">
        <f>J810*地域経済性分析・初期条件!$K$78</f>
        <v>0</v>
      </c>
      <c r="K818" s="493">
        <f>K810*地域経済性分析・初期条件!$K$78</f>
        <v>0</v>
      </c>
      <c r="L818" s="493">
        <f>L810*地域経済性分析・初期条件!$K$78</f>
        <v>0</v>
      </c>
      <c r="M818" s="493">
        <f>M810*地域経済性分析・初期条件!$K$78</f>
        <v>0</v>
      </c>
      <c r="N818" s="493">
        <f>N810*地域経済性分析・初期条件!$K$78</f>
        <v>0</v>
      </c>
      <c r="O818" s="493">
        <f>O810*地域経済性分析・初期条件!$K$78</f>
        <v>0</v>
      </c>
      <c r="P818" s="493">
        <f>P810*地域経済性分析・初期条件!$K$78</f>
        <v>0</v>
      </c>
      <c r="Q818" s="493">
        <f>Q810*地域経済性分析・初期条件!$K$78</f>
        <v>0</v>
      </c>
      <c r="R818" s="493">
        <f>R810*地域経済性分析・初期条件!$K$78</f>
        <v>0</v>
      </c>
      <c r="S818" s="493">
        <f>S810*地域経済性分析・初期条件!$K$78</f>
        <v>0</v>
      </c>
      <c r="T818" s="493">
        <f>T810*地域経済性分析・初期条件!$K$78</f>
        <v>0</v>
      </c>
      <c r="U818" s="493">
        <f>U810*地域経済性分析・初期条件!$K$78</f>
        <v>0</v>
      </c>
      <c r="V818" s="493">
        <f>V810*地域経済性分析・初期条件!$K$78</f>
        <v>0</v>
      </c>
      <c r="W818" s="493">
        <f>W810*地域経済性分析・初期条件!$K$78</f>
        <v>0</v>
      </c>
      <c r="X818" s="493">
        <f>X810*地域経済性分析・初期条件!$K$78</f>
        <v>0</v>
      </c>
      <c r="Y818" s="493">
        <f>Y810*地域経済性分析・初期条件!$K$78</f>
        <v>0</v>
      </c>
      <c r="Z818" s="493">
        <f>Z810*地域経済性分析・初期条件!$K$78</f>
        <v>0</v>
      </c>
      <c r="AA818" s="493">
        <f>AA810*地域経済性分析・初期条件!$K$78</f>
        <v>0</v>
      </c>
      <c r="AB818" s="493">
        <f>AB810*地域経済性分析・初期条件!$K$78</f>
        <v>0</v>
      </c>
      <c r="AC818" s="493">
        <f>AC810*地域経済性分析・初期条件!$K$78</f>
        <v>0</v>
      </c>
      <c r="AD818" s="493">
        <f>AD810*地域経済性分析・初期条件!$K$78</f>
        <v>0</v>
      </c>
      <c r="AE818" s="493">
        <f>AE810*地域経済性分析・初期条件!$K$78</f>
        <v>0</v>
      </c>
      <c r="AF818" s="493">
        <f>AF810*地域経済性分析・初期条件!$K$78</f>
        <v>0</v>
      </c>
      <c r="AG818" s="493">
        <f>AG810*地域経済性分析・初期条件!$K$78</f>
        <v>0</v>
      </c>
      <c r="AH818" s="493">
        <f>AH810*地域経済性分析・初期条件!$K$78</f>
        <v>0</v>
      </c>
      <c r="AI818" s="535">
        <f t="shared" si="1107"/>
        <v>0</v>
      </c>
      <c r="AJ818" s="535">
        <f t="shared" si="1108"/>
        <v>0</v>
      </c>
      <c r="AK818" s="497">
        <f t="shared" si="1109"/>
        <v>0</v>
      </c>
    </row>
    <row r="819" spans="1:37" ht="11.5" x14ac:dyDescent="0.25">
      <c r="A819" s="533" t="str">
        <f>A809&amp;B819</f>
        <v>0従業員の可処分所得（二次以降）</v>
      </c>
      <c r="B819" s="425" t="s">
        <v>561</v>
      </c>
      <c r="C819" s="449" t="s">
        <v>33</v>
      </c>
      <c r="D819" s="493">
        <f>D810*地域経済性分析・初期条件!$L$78</f>
        <v>0</v>
      </c>
      <c r="E819" s="493">
        <f>E810*地域経済性分析・初期条件!$L$78</f>
        <v>0</v>
      </c>
      <c r="F819" s="493">
        <f>F810*地域経済性分析・初期条件!$L$78</f>
        <v>0</v>
      </c>
      <c r="G819" s="493">
        <f>G810*地域経済性分析・初期条件!$L$78</f>
        <v>0</v>
      </c>
      <c r="H819" s="493">
        <f>H810*地域経済性分析・初期条件!$L$78</f>
        <v>0</v>
      </c>
      <c r="I819" s="493">
        <f>I810*地域経済性分析・初期条件!$L$78</f>
        <v>0</v>
      </c>
      <c r="J819" s="493">
        <f>J810*地域経済性分析・初期条件!$L$78</f>
        <v>0</v>
      </c>
      <c r="K819" s="493">
        <f>K810*地域経済性分析・初期条件!$L$78</f>
        <v>0</v>
      </c>
      <c r="L819" s="493">
        <f>L810*地域経済性分析・初期条件!$L$78</f>
        <v>0</v>
      </c>
      <c r="M819" s="493">
        <f>M810*地域経済性分析・初期条件!$L$78</f>
        <v>0</v>
      </c>
      <c r="N819" s="493">
        <f>N810*地域経済性分析・初期条件!$L$78</f>
        <v>0</v>
      </c>
      <c r="O819" s="493">
        <f>O810*地域経済性分析・初期条件!$L$78</f>
        <v>0</v>
      </c>
      <c r="P819" s="493">
        <f>P810*地域経済性分析・初期条件!$L$78</f>
        <v>0</v>
      </c>
      <c r="Q819" s="493">
        <f>Q810*地域経済性分析・初期条件!$L$78</f>
        <v>0</v>
      </c>
      <c r="R819" s="493">
        <f>R810*地域経済性分析・初期条件!$L$78</f>
        <v>0</v>
      </c>
      <c r="S819" s="493">
        <f>S810*地域経済性分析・初期条件!$L$78</f>
        <v>0</v>
      </c>
      <c r="T819" s="493">
        <f>T810*地域経済性分析・初期条件!$L$78</f>
        <v>0</v>
      </c>
      <c r="U819" s="493">
        <f>U810*地域経済性分析・初期条件!$L$78</f>
        <v>0</v>
      </c>
      <c r="V819" s="493">
        <f>V810*地域経済性分析・初期条件!$L$78</f>
        <v>0</v>
      </c>
      <c r="W819" s="493">
        <f>W810*地域経済性分析・初期条件!$L$78</f>
        <v>0</v>
      </c>
      <c r="X819" s="493">
        <f>X810*地域経済性分析・初期条件!$L$78</f>
        <v>0</v>
      </c>
      <c r="Y819" s="493">
        <f>Y810*地域経済性分析・初期条件!$L$78</f>
        <v>0</v>
      </c>
      <c r="Z819" s="493">
        <f>Z810*地域経済性分析・初期条件!$L$78</f>
        <v>0</v>
      </c>
      <c r="AA819" s="493">
        <f>AA810*地域経済性分析・初期条件!$L$78</f>
        <v>0</v>
      </c>
      <c r="AB819" s="493">
        <f>AB810*地域経済性分析・初期条件!$L$78</f>
        <v>0</v>
      </c>
      <c r="AC819" s="493">
        <f>AC810*地域経済性分析・初期条件!$L$78</f>
        <v>0</v>
      </c>
      <c r="AD819" s="493">
        <f>AD810*地域経済性分析・初期条件!$L$78</f>
        <v>0</v>
      </c>
      <c r="AE819" s="493">
        <f>AE810*地域経済性分析・初期条件!$L$78</f>
        <v>0</v>
      </c>
      <c r="AF819" s="493">
        <f>AF810*地域経済性分析・初期条件!$L$78</f>
        <v>0</v>
      </c>
      <c r="AG819" s="493">
        <f>AG810*地域経済性分析・初期条件!$L$78</f>
        <v>0</v>
      </c>
      <c r="AH819" s="493">
        <f>AH810*地域経済性分析・初期条件!$L$78</f>
        <v>0</v>
      </c>
      <c r="AI819" s="535">
        <f>SUM(D819:N819)</f>
        <v>0</v>
      </c>
      <c r="AJ819" s="535">
        <f t="shared" si="1108"/>
        <v>0</v>
      </c>
      <c r="AK819" s="497">
        <f t="shared" si="1109"/>
        <v>0</v>
      </c>
    </row>
    <row r="820" spans="1:37" ht="11.5" x14ac:dyDescent="0.25">
      <c r="A820" s="533" t="str">
        <f>A809&amp;B820</f>
        <v>0企業の税引後利益（二次以降）</v>
      </c>
      <c r="B820" s="425" t="s">
        <v>562</v>
      </c>
      <c r="C820" s="449" t="s">
        <v>33</v>
      </c>
      <c r="D820" s="493">
        <f>D810*地域経済性分析・初期条件!$M$78</f>
        <v>0</v>
      </c>
      <c r="E820" s="493">
        <f>E810*地域経済性分析・初期条件!$M$78</f>
        <v>0</v>
      </c>
      <c r="F820" s="493">
        <f>F810*地域経済性分析・初期条件!$M$78</f>
        <v>0</v>
      </c>
      <c r="G820" s="493">
        <f>G810*地域経済性分析・初期条件!$M$78</f>
        <v>0</v>
      </c>
      <c r="H820" s="493">
        <f>H810*地域経済性分析・初期条件!$M$78</f>
        <v>0</v>
      </c>
      <c r="I820" s="493">
        <f>I810*地域経済性分析・初期条件!$M$78</f>
        <v>0</v>
      </c>
      <c r="J820" s="493">
        <f>J810*地域経済性分析・初期条件!$M$78</f>
        <v>0</v>
      </c>
      <c r="K820" s="493">
        <f>K810*地域経済性分析・初期条件!$M$78</f>
        <v>0</v>
      </c>
      <c r="L820" s="493">
        <f>L810*地域経済性分析・初期条件!$M$78</f>
        <v>0</v>
      </c>
      <c r="M820" s="493">
        <f>M810*地域経済性分析・初期条件!$M$78</f>
        <v>0</v>
      </c>
      <c r="N820" s="493">
        <f>N810*地域経済性分析・初期条件!$M$78</f>
        <v>0</v>
      </c>
      <c r="O820" s="493">
        <f>O810*地域経済性分析・初期条件!$M$78</f>
        <v>0</v>
      </c>
      <c r="P820" s="493">
        <f>P810*地域経済性分析・初期条件!$M$78</f>
        <v>0</v>
      </c>
      <c r="Q820" s="493">
        <f>Q810*地域経済性分析・初期条件!$M$78</f>
        <v>0</v>
      </c>
      <c r="R820" s="493">
        <f>R810*地域経済性分析・初期条件!$M$78</f>
        <v>0</v>
      </c>
      <c r="S820" s="493">
        <f>S810*地域経済性分析・初期条件!$M$78</f>
        <v>0</v>
      </c>
      <c r="T820" s="493">
        <f>T810*地域経済性分析・初期条件!$M$78</f>
        <v>0</v>
      </c>
      <c r="U820" s="493">
        <f>U810*地域経済性分析・初期条件!$M$78</f>
        <v>0</v>
      </c>
      <c r="V820" s="493">
        <f>V810*地域経済性分析・初期条件!$M$78</f>
        <v>0</v>
      </c>
      <c r="W820" s="493">
        <f>W810*地域経済性分析・初期条件!$M$78</f>
        <v>0</v>
      </c>
      <c r="X820" s="493">
        <f>X810*地域経済性分析・初期条件!$M$78</f>
        <v>0</v>
      </c>
      <c r="Y820" s="493">
        <f>Y810*地域経済性分析・初期条件!$M$78</f>
        <v>0</v>
      </c>
      <c r="Z820" s="493">
        <f>Z810*地域経済性分析・初期条件!$M$78</f>
        <v>0</v>
      </c>
      <c r="AA820" s="493">
        <f>AA810*地域経済性分析・初期条件!$M$78</f>
        <v>0</v>
      </c>
      <c r="AB820" s="493">
        <f>AB810*地域経済性分析・初期条件!$M$78</f>
        <v>0</v>
      </c>
      <c r="AC820" s="493">
        <f>AC810*地域経済性分析・初期条件!$M$78</f>
        <v>0</v>
      </c>
      <c r="AD820" s="493">
        <f>AD810*地域経済性分析・初期条件!$M$78</f>
        <v>0</v>
      </c>
      <c r="AE820" s="493">
        <f>AE810*地域経済性分析・初期条件!$M$78</f>
        <v>0</v>
      </c>
      <c r="AF820" s="493">
        <f>AF810*地域経済性分析・初期条件!$M$78</f>
        <v>0</v>
      </c>
      <c r="AG820" s="493">
        <f>AG810*地域経済性分析・初期条件!$M$78</f>
        <v>0</v>
      </c>
      <c r="AH820" s="493">
        <f>AH810*地域経済性分析・初期条件!$M$78</f>
        <v>0</v>
      </c>
      <c r="AI820" s="535">
        <f>SUM(D820:N820)</f>
        <v>0</v>
      </c>
      <c r="AJ820" s="535">
        <f t="shared" si="1108"/>
        <v>0</v>
      </c>
      <c r="AK820" s="497">
        <f t="shared" si="1109"/>
        <v>0</v>
      </c>
    </row>
    <row r="821" spans="1:37" ht="11.5" x14ac:dyDescent="0.25">
      <c r="A821" s="533" t="str">
        <f>A809&amp;B821</f>
        <v>0都道府県税収（二次以降）</v>
      </c>
      <c r="B821" s="425" t="s">
        <v>563</v>
      </c>
      <c r="C821" s="449" t="s">
        <v>33</v>
      </c>
      <c r="D821" s="493">
        <f>D810*地域経済性分析・初期条件!$N$78</f>
        <v>0</v>
      </c>
      <c r="E821" s="493">
        <f>E810*地域経済性分析・初期条件!$N$78</f>
        <v>0</v>
      </c>
      <c r="F821" s="493">
        <f>F810*地域経済性分析・初期条件!$N$78</f>
        <v>0</v>
      </c>
      <c r="G821" s="493">
        <f>G810*地域経済性分析・初期条件!$N$78</f>
        <v>0</v>
      </c>
      <c r="H821" s="493">
        <f>H810*地域経済性分析・初期条件!$N$78</f>
        <v>0</v>
      </c>
      <c r="I821" s="493">
        <f>I810*地域経済性分析・初期条件!$N$78</f>
        <v>0</v>
      </c>
      <c r="J821" s="493">
        <f>J810*地域経済性分析・初期条件!$N$78</f>
        <v>0</v>
      </c>
      <c r="K821" s="493">
        <f>K810*地域経済性分析・初期条件!$N$78</f>
        <v>0</v>
      </c>
      <c r="L821" s="493">
        <f>L810*地域経済性分析・初期条件!$N$78</f>
        <v>0</v>
      </c>
      <c r="M821" s="493">
        <f>M810*地域経済性分析・初期条件!$N$78</f>
        <v>0</v>
      </c>
      <c r="N821" s="493">
        <f>N810*地域経済性分析・初期条件!$N$78</f>
        <v>0</v>
      </c>
      <c r="O821" s="493">
        <f>O810*地域経済性分析・初期条件!$N$78</f>
        <v>0</v>
      </c>
      <c r="P821" s="493">
        <f>P810*地域経済性分析・初期条件!$N$78</f>
        <v>0</v>
      </c>
      <c r="Q821" s="493">
        <f>Q810*地域経済性分析・初期条件!$N$78</f>
        <v>0</v>
      </c>
      <c r="R821" s="493">
        <f>R810*地域経済性分析・初期条件!$N$78</f>
        <v>0</v>
      </c>
      <c r="S821" s="493">
        <f>S810*地域経済性分析・初期条件!$N$78</f>
        <v>0</v>
      </c>
      <c r="T821" s="493">
        <f>T810*地域経済性分析・初期条件!$N$78</f>
        <v>0</v>
      </c>
      <c r="U821" s="493">
        <f>U810*地域経済性分析・初期条件!$N$78</f>
        <v>0</v>
      </c>
      <c r="V821" s="493">
        <f>V810*地域経済性分析・初期条件!$N$78</f>
        <v>0</v>
      </c>
      <c r="W821" s="493">
        <f>W810*地域経済性分析・初期条件!$N$78</f>
        <v>0</v>
      </c>
      <c r="X821" s="493">
        <f>X810*地域経済性分析・初期条件!$N$78</f>
        <v>0</v>
      </c>
      <c r="Y821" s="493">
        <f>Y810*地域経済性分析・初期条件!$N$78</f>
        <v>0</v>
      </c>
      <c r="Z821" s="493">
        <f>Z810*地域経済性分析・初期条件!$N$78</f>
        <v>0</v>
      </c>
      <c r="AA821" s="493">
        <f>AA810*地域経済性分析・初期条件!$N$78</f>
        <v>0</v>
      </c>
      <c r="AB821" s="493">
        <f>AB810*地域経済性分析・初期条件!$N$78</f>
        <v>0</v>
      </c>
      <c r="AC821" s="493">
        <f>AC810*地域経済性分析・初期条件!$N$78</f>
        <v>0</v>
      </c>
      <c r="AD821" s="493">
        <f>AD810*地域経済性分析・初期条件!$N$78</f>
        <v>0</v>
      </c>
      <c r="AE821" s="493">
        <f>AE810*地域経済性分析・初期条件!$N$78</f>
        <v>0</v>
      </c>
      <c r="AF821" s="493">
        <f>AF810*地域経済性分析・初期条件!$N$78</f>
        <v>0</v>
      </c>
      <c r="AG821" s="493">
        <f>AG810*地域経済性分析・初期条件!$N$78</f>
        <v>0</v>
      </c>
      <c r="AH821" s="493">
        <f>AH810*地域経済性分析・初期条件!$N$78</f>
        <v>0</v>
      </c>
      <c r="AI821" s="535">
        <f>SUM(D821:N821)</f>
        <v>0</v>
      </c>
      <c r="AJ821" s="535">
        <f t="shared" si="1108"/>
        <v>0</v>
      </c>
      <c r="AK821" s="497">
        <f t="shared" si="1109"/>
        <v>0</v>
      </c>
    </row>
    <row r="822" spans="1:37" ht="11.5" x14ac:dyDescent="0.25">
      <c r="A822" s="533" t="str">
        <f>A809&amp;B822</f>
        <v>0市町村税収（二次以降）</v>
      </c>
      <c r="B822" s="425" t="s">
        <v>564</v>
      </c>
      <c r="C822" s="449" t="s">
        <v>33</v>
      </c>
      <c r="D822" s="493">
        <f>D810*地域経済性分析・初期条件!$O$78</f>
        <v>0</v>
      </c>
      <c r="E822" s="493">
        <f>E810*地域経済性分析・初期条件!$O$78</f>
        <v>0</v>
      </c>
      <c r="F822" s="493">
        <f>F810*地域経済性分析・初期条件!$O$78</f>
        <v>0</v>
      </c>
      <c r="G822" s="493">
        <f>G810*地域経済性分析・初期条件!$O$78</f>
        <v>0</v>
      </c>
      <c r="H822" s="493">
        <f>H810*地域経済性分析・初期条件!$O$78</f>
        <v>0</v>
      </c>
      <c r="I822" s="493">
        <f>I810*地域経済性分析・初期条件!$O$78</f>
        <v>0</v>
      </c>
      <c r="J822" s="493">
        <f>J810*地域経済性分析・初期条件!$O$78</f>
        <v>0</v>
      </c>
      <c r="K822" s="493">
        <f>K810*地域経済性分析・初期条件!$O$78</f>
        <v>0</v>
      </c>
      <c r="L822" s="493">
        <f>L810*地域経済性分析・初期条件!$O$78</f>
        <v>0</v>
      </c>
      <c r="M822" s="493">
        <f>M810*地域経済性分析・初期条件!$O$78</f>
        <v>0</v>
      </c>
      <c r="N822" s="493">
        <f>N810*地域経済性分析・初期条件!$O$78</f>
        <v>0</v>
      </c>
      <c r="O822" s="493">
        <f>O810*地域経済性分析・初期条件!$O$78</f>
        <v>0</v>
      </c>
      <c r="P822" s="493">
        <f>P810*地域経済性分析・初期条件!$O$78</f>
        <v>0</v>
      </c>
      <c r="Q822" s="493">
        <f>Q810*地域経済性分析・初期条件!$O$78</f>
        <v>0</v>
      </c>
      <c r="R822" s="493">
        <f>R810*地域経済性分析・初期条件!$O$78</f>
        <v>0</v>
      </c>
      <c r="S822" s="493">
        <f>S810*地域経済性分析・初期条件!$O$78</f>
        <v>0</v>
      </c>
      <c r="T822" s="493">
        <f>T810*地域経済性分析・初期条件!$O$78</f>
        <v>0</v>
      </c>
      <c r="U822" s="493">
        <f>U810*地域経済性分析・初期条件!$O$78</f>
        <v>0</v>
      </c>
      <c r="V822" s="493">
        <f>V810*地域経済性分析・初期条件!$O$78</f>
        <v>0</v>
      </c>
      <c r="W822" s="493">
        <f>W810*地域経済性分析・初期条件!$O$78</f>
        <v>0</v>
      </c>
      <c r="X822" s="493">
        <f>X810*地域経済性分析・初期条件!$O$78</f>
        <v>0</v>
      </c>
      <c r="Y822" s="493">
        <f>Y810*地域経済性分析・初期条件!$O$78</f>
        <v>0</v>
      </c>
      <c r="Z822" s="493">
        <f>Z810*地域経済性分析・初期条件!$O$78</f>
        <v>0</v>
      </c>
      <c r="AA822" s="493">
        <f>AA810*地域経済性分析・初期条件!$O$78</f>
        <v>0</v>
      </c>
      <c r="AB822" s="493">
        <f>AB810*地域経済性分析・初期条件!$O$78</f>
        <v>0</v>
      </c>
      <c r="AC822" s="493">
        <f>AC810*地域経済性分析・初期条件!$O$78</f>
        <v>0</v>
      </c>
      <c r="AD822" s="493">
        <f>AD810*地域経済性分析・初期条件!$O$78</f>
        <v>0</v>
      </c>
      <c r="AE822" s="493">
        <f>AE810*地域経済性分析・初期条件!$O$78</f>
        <v>0</v>
      </c>
      <c r="AF822" s="493">
        <f>AF810*地域経済性分析・初期条件!$O$78</f>
        <v>0</v>
      </c>
      <c r="AG822" s="493">
        <f>AG810*地域経済性分析・初期条件!$O$78</f>
        <v>0</v>
      </c>
      <c r="AH822" s="493">
        <f>AH810*地域経済性分析・初期条件!$O$78</f>
        <v>0</v>
      </c>
      <c r="AI822" s="535">
        <f>SUM(D822:N822)</f>
        <v>0</v>
      </c>
      <c r="AJ822" s="535">
        <f t="shared" si="1108"/>
        <v>0</v>
      </c>
      <c r="AK822" s="497">
        <f t="shared" si="1109"/>
        <v>0</v>
      </c>
    </row>
    <row r="823" spans="1:37" ht="11.5" x14ac:dyDescent="0.25">
      <c r="A823" s="488">
        <f>地域経済性分析・初期条件!$G$79</f>
        <v>0</v>
      </c>
      <c r="C823" s="449"/>
      <c r="D823" s="493"/>
      <c r="E823" s="493"/>
      <c r="F823" s="463"/>
      <c r="G823" s="463"/>
      <c r="H823" s="463"/>
      <c r="I823" s="463"/>
      <c r="J823" s="463"/>
      <c r="K823" s="463"/>
      <c r="L823" s="463"/>
      <c r="M823" s="463"/>
      <c r="N823" s="463"/>
      <c r="O823" s="463"/>
      <c r="P823" s="463"/>
      <c r="Q823" s="463"/>
      <c r="R823" s="463"/>
      <c r="S823" s="463"/>
      <c r="T823" s="463"/>
      <c r="U823" s="463"/>
      <c r="V823" s="463"/>
      <c r="W823" s="463"/>
      <c r="X823" s="463"/>
      <c r="Y823" s="463"/>
      <c r="Z823" s="463"/>
      <c r="AA823" s="463"/>
      <c r="AB823" s="463"/>
      <c r="AC823" s="463"/>
      <c r="AD823" s="463"/>
      <c r="AE823" s="463"/>
      <c r="AF823" s="463"/>
      <c r="AG823" s="463"/>
      <c r="AH823" s="463"/>
      <c r="AI823" s="535"/>
      <c r="AJ823" s="535"/>
      <c r="AK823" s="497"/>
    </row>
    <row r="824" spans="1:37" ht="11.5" x14ac:dyDescent="0.25">
      <c r="A824" s="533" t="str">
        <f>A823&amp;B824</f>
        <v>0売上（税別）</v>
      </c>
      <c r="B824" s="425" t="s">
        <v>1166</v>
      </c>
      <c r="C824" s="448" t="s">
        <v>33</v>
      </c>
      <c r="D824" s="493">
        <f>D794*地域経済性分析・初期条件!$F$79</f>
        <v>0</v>
      </c>
      <c r="E824" s="493">
        <f>E794*地域経済性分析・初期条件!$F$79</f>
        <v>0</v>
      </c>
      <c r="F824" s="493">
        <f>F794*地域経済性分析・初期条件!$F$79</f>
        <v>0</v>
      </c>
      <c r="G824" s="493">
        <f>G794*地域経済性分析・初期条件!$F$79</f>
        <v>0</v>
      </c>
      <c r="H824" s="493">
        <f>H794*地域経済性分析・初期条件!$F$79</f>
        <v>0</v>
      </c>
      <c r="I824" s="493">
        <f>I794*地域経済性分析・初期条件!$F$79</f>
        <v>0</v>
      </c>
      <c r="J824" s="493">
        <f>J794*地域経済性分析・初期条件!$F$79</f>
        <v>0</v>
      </c>
      <c r="K824" s="493">
        <f>K794*地域経済性分析・初期条件!$F$79</f>
        <v>0</v>
      </c>
      <c r="L824" s="493">
        <f>L794*地域経済性分析・初期条件!$F$79</f>
        <v>0</v>
      </c>
      <c r="M824" s="493">
        <f>M794*地域経済性分析・初期条件!$F$79</f>
        <v>0</v>
      </c>
      <c r="N824" s="493">
        <f>N794*地域経済性分析・初期条件!$F$79</f>
        <v>0</v>
      </c>
      <c r="O824" s="493">
        <f>O794*地域経済性分析・初期条件!$F$79</f>
        <v>0</v>
      </c>
      <c r="P824" s="493">
        <f>P794*地域経済性分析・初期条件!$F$79</f>
        <v>0</v>
      </c>
      <c r="Q824" s="493">
        <f>Q794*地域経済性分析・初期条件!$F$79</f>
        <v>0</v>
      </c>
      <c r="R824" s="493">
        <f>R794*地域経済性分析・初期条件!$F$79</f>
        <v>0</v>
      </c>
      <c r="S824" s="493">
        <f>S794*地域経済性分析・初期条件!$F$79</f>
        <v>0</v>
      </c>
      <c r="T824" s="493">
        <f>T794*地域経済性分析・初期条件!$F$79</f>
        <v>0</v>
      </c>
      <c r="U824" s="493">
        <f>U794*地域経済性分析・初期条件!$F$79</f>
        <v>0</v>
      </c>
      <c r="V824" s="493">
        <f>V794*地域経済性分析・初期条件!$F$79</f>
        <v>0</v>
      </c>
      <c r="W824" s="493">
        <f>W794*地域経済性分析・初期条件!$F$79</f>
        <v>0</v>
      </c>
      <c r="X824" s="493">
        <f>X794*地域経済性分析・初期条件!$F$79</f>
        <v>0</v>
      </c>
      <c r="Y824" s="493">
        <f>Y794*地域経済性分析・初期条件!$F$79</f>
        <v>0</v>
      </c>
      <c r="Z824" s="493">
        <f>Z794*地域経済性分析・初期条件!$F$79</f>
        <v>0</v>
      </c>
      <c r="AA824" s="493">
        <f>AA794*地域経済性分析・初期条件!$F$79</f>
        <v>0</v>
      </c>
      <c r="AB824" s="493">
        <f>AB794*地域経済性分析・初期条件!$F$79</f>
        <v>0</v>
      </c>
      <c r="AC824" s="493">
        <f>AC794*地域経済性分析・初期条件!$F$79</f>
        <v>0</v>
      </c>
      <c r="AD824" s="493">
        <f>AD794*地域経済性分析・初期条件!$F$79</f>
        <v>0</v>
      </c>
      <c r="AE824" s="493">
        <f>AE794*地域経済性分析・初期条件!$F$79</f>
        <v>0</v>
      </c>
      <c r="AF824" s="493">
        <f>AF794*地域経済性分析・初期条件!$F$79</f>
        <v>0</v>
      </c>
      <c r="AG824" s="493">
        <f>AG794*地域経済性分析・初期条件!$F$79</f>
        <v>0</v>
      </c>
      <c r="AH824" s="493">
        <f>AH794*地域経済性分析・初期条件!$F$79</f>
        <v>0</v>
      </c>
      <c r="AI824" s="535">
        <f t="shared" ref="AI824" si="1110">SUM(D824:N824)</f>
        <v>0</v>
      </c>
      <c r="AJ824" s="535">
        <f>SUM(D824:X824)</f>
        <v>0</v>
      </c>
      <c r="AK824" s="497">
        <f>SUM(D824:AH824)</f>
        <v>0</v>
      </c>
    </row>
    <row r="825" spans="1:37" ht="11.5" x14ac:dyDescent="0.25">
      <c r="A825" s="533" t="str">
        <f>A823&amp;B825</f>
        <v>0消費税（都道府県）</v>
      </c>
      <c r="B825" s="425" t="s">
        <v>270</v>
      </c>
      <c r="C825" s="448" t="s">
        <v>33</v>
      </c>
      <c r="D825" s="493">
        <f>D824*波及効果シート!$D$72</f>
        <v>0</v>
      </c>
      <c r="E825" s="493">
        <f>E824*波及効果シート!$D$72</f>
        <v>0</v>
      </c>
      <c r="F825" s="493">
        <f>F824*波及効果シート!$D$72</f>
        <v>0</v>
      </c>
      <c r="G825" s="493">
        <f>G824*波及効果シート!$D$72</f>
        <v>0</v>
      </c>
      <c r="H825" s="493">
        <f>H824*波及効果シート!$D$72</f>
        <v>0</v>
      </c>
      <c r="I825" s="493">
        <f>I824*波及効果シート!$D$72</f>
        <v>0</v>
      </c>
      <c r="J825" s="493">
        <f>J824*波及効果シート!$D$72</f>
        <v>0</v>
      </c>
      <c r="K825" s="493">
        <f>K824*波及効果シート!$D$72</f>
        <v>0</v>
      </c>
      <c r="L825" s="493">
        <f>L824*波及効果シート!$D$72</f>
        <v>0</v>
      </c>
      <c r="M825" s="493">
        <f>M824*波及効果シート!$D$72</f>
        <v>0</v>
      </c>
      <c r="N825" s="493">
        <f>N824*波及効果シート!$D$72</f>
        <v>0</v>
      </c>
      <c r="O825" s="493">
        <f>O824*波及効果シート!$D$72</f>
        <v>0</v>
      </c>
      <c r="P825" s="493">
        <f>P824*波及効果シート!$D$72</f>
        <v>0</v>
      </c>
      <c r="Q825" s="493">
        <f>Q824*波及効果シート!$D$72</f>
        <v>0</v>
      </c>
      <c r="R825" s="493">
        <f>R824*波及効果シート!$D$72</f>
        <v>0</v>
      </c>
      <c r="S825" s="493">
        <f>S824*波及効果シート!$D$72</f>
        <v>0</v>
      </c>
      <c r="T825" s="493">
        <f>T824*波及効果シート!$D$72</f>
        <v>0</v>
      </c>
      <c r="U825" s="493">
        <f>U824*波及効果シート!$D$72</f>
        <v>0</v>
      </c>
      <c r="V825" s="493">
        <f>V824*波及効果シート!$D$72</f>
        <v>0</v>
      </c>
      <c r="W825" s="493">
        <f>W824*波及効果シート!$D$72</f>
        <v>0</v>
      </c>
      <c r="X825" s="493">
        <f>X824*波及効果シート!$D$72</f>
        <v>0</v>
      </c>
      <c r="Y825" s="493">
        <f>Y824*波及効果シート!$D$72</f>
        <v>0</v>
      </c>
      <c r="Z825" s="493">
        <f>Z824*波及効果シート!$D$72</f>
        <v>0</v>
      </c>
      <c r="AA825" s="493">
        <f>AA824*波及効果シート!$D$72</f>
        <v>0</v>
      </c>
      <c r="AB825" s="493">
        <f>AB824*波及効果シート!$D$72</f>
        <v>0</v>
      </c>
      <c r="AC825" s="493">
        <f>AC824*波及効果シート!$D$72</f>
        <v>0</v>
      </c>
      <c r="AD825" s="493">
        <f>AD824*波及効果シート!$D$72</f>
        <v>0</v>
      </c>
      <c r="AE825" s="493">
        <f>AE824*波及効果シート!$D$72</f>
        <v>0</v>
      </c>
      <c r="AF825" s="493">
        <f>AF824*波及効果シート!$D$72</f>
        <v>0</v>
      </c>
      <c r="AG825" s="493">
        <f>AG824*波及効果シート!$D$72</f>
        <v>0</v>
      </c>
      <c r="AH825" s="493">
        <f>AH824*波及効果シート!$D$72</f>
        <v>0</v>
      </c>
      <c r="AI825" s="535">
        <f t="shared" ref="AI825:AI826" si="1111">SUM(D825:N825)</f>
        <v>0</v>
      </c>
      <c r="AJ825" s="535">
        <f t="shared" ref="AJ825:AJ826" si="1112">SUM(D825:X825)</f>
        <v>0</v>
      </c>
      <c r="AK825" s="497">
        <f t="shared" ref="AK825:AK826" si="1113">SUM(D825:AH825)</f>
        <v>0</v>
      </c>
    </row>
    <row r="826" spans="1:37" ht="11.5" x14ac:dyDescent="0.25">
      <c r="A826" s="533" t="str">
        <f>A823&amp;B826</f>
        <v>0消費税（市町村）</v>
      </c>
      <c r="B826" s="425" t="s">
        <v>1156</v>
      </c>
      <c r="C826" s="449" t="s">
        <v>33</v>
      </c>
      <c r="D826" s="493">
        <f>D824*波及効果シート!$D$74</f>
        <v>0</v>
      </c>
      <c r="E826" s="493">
        <f>E824*波及効果シート!$D$74</f>
        <v>0</v>
      </c>
      <c r="F826" s="493">
        <f>F824*波及効果シート!$D$74</f>
        <v>0</v>
      </c>
      <c r="G826" s="493">
        <f>G824*波及効果シート!$D$74</f>
        <v>0</v>
      </c>
      <c r="H826" s="493">
        <f>H824*波及効果シート!$D$74</f>
        <v>0</v>
      </c>
      <c r="I826" s="493">
        <f>I824*波及効果シート!$D$74</f>
        <v>0</v>
      </c>
      <c r="J826" s="493">
        <f>J824*波及効果シート!$D$74</f>
        <v>0</v>
      </c>
      <c r="K826" s="493">
        <f>K824*波及効果シート!$D$74</f>
        <v>0</v>
      </c>
      <c r="L826" s="493">
        <f>L824*波及効果シート!$D$74</f>
        <v>0</v>
      </c>
      <c r="M826" s="493">
        <f>M824*波及効果シート!$D$74</f>
        <v>0</v>
      </c>
      <c r="N826" s="493">
        <f>N824*波及効果シート!$D$74</f>
        <v>0</v>
      </c>
      <c r="O826" s="493">
        <f>O824*波及効果シート!$D$74</f>
        <v>0</v>
      </c>
      <c r="P826" s="493">
        <f>P824*波及効果シート!$D$74</f>
        <v>0</v>
      </c>
      <c r="Q826" s="493">
        <f>Q824*波及効果シート!$D$74</f>
        <v>0</v>
      </c>
      <c r="R826" s="493">
        <f>R824*波及効果シート!$D$74</f>
        <v>0</v>
      </c>
      <c r="S826" s="493">
        <f>S824*波及効果シート!$D$74</f>
        <v>0</v>
      </c>
      <c r="T826" s="493">
        <f>T824*波及効果シート!$D$74</f>
        <v>0</v>
      </c>
      <c r="U826" s="493">
        <f>U824*波及効果シート!$D$74</f>
        <v>0</v>
      </c>
      <c r="V826" s="493">
        <f>V824*波及効果シート!$D$74</f>
        <v>0</v>
      </c>
      <c r="W826" s="493">
        <f>W824*波及効果シート!$D$74</f>
        <v>0</v>
      </c>
      <c r="X826" s="493">
        <f>X824*波及効果シート!$D$74</f>
        <v>0</v>
      </c>
      <c r="Y826" s="493">
        <f>Y824*波及効果シート!$D$74</f>
        <v>0</v>
      </c>
      <c r="Z826" s="493">
        <f>Z824*波及効果シート!$D$74</f>
        <v>0</v>
      </c>
      <c r="AA826" s="493">
        <f>AA824*波及効果シート!$D$74</f>
        <v>0</v>
      </c>
      <c r="AB826" s="493">
        <f>AB824*波及効果シート!$D$74</f>
        <v>0</v>
      </c>
      <c r="AC826" s="493">
        <f>AC824*波及効果シート!$D$74</f>
        <v>0</v>
      </c>
      <c r="AD826" s="493">
        <f>AD824*波及効果シート!$D$74</f>
        <v>0</v>
      </c>
      <c r="AE826" s="493">
        <f>AE824*波及効果シート!$D$74</f>
        <v>0</v>
      </c>
      <c r="AF826" s="493">
        <f>AF824*波及効果シート!$D$74</f>
        <v>0</v>
      </c>
      <c r="AG826" s="493">
        <f>AG824*波及効果シート!$D$74</f>
        <v>0</v>
      </c>
      <c r="AH826" s="493">
        <f>AH824*波及効果シート!$D$74</f>
        <v>0</v>
      </c>
      <c r="AI826" s="535">
        <f t="shared" si="1111"/>
        <v>0</v>
      </c>
      <c r="AJ826" s="535">
        <f t="shared" si="1112"/>
        <v>0</v>
      </c>
      <c r="AK826" s="497">
        <f t="shared" si="1113"/>
        <v>0</v>
      </c>
    </row>
    <row r="827" spans="1:37" ht="11.5" x14ac:dyDescent="0.25">
      <c r="A827" s="533" t="str">
        <f>A823&amp;B827</f>
        <v>0所得税（国税）</v>
      </c>
      <c r="B827" s="425" t="s">
        <v>577</v>
      </c>
      <c r="C827" s="449" t="s">
        <v>33</v>
      </c>
      <c r="D827" s="493">
        <f>D824*地域経済性分析・初期条件!$P$79</f>
        <v>0</v>
      </c>
      <c r="E827" s="493">
        <f>E824*地域経済性分析・初期条件!$P$79</f>
        <v>0</v>
      </c>
      <c r="F827" s="493">
        <f>F824*地域経済性分析・初期条件!$P$79</f>
        <v>0</v>
      </c>
      <c r="G827" s="493">
        <f>G824*地域経済性分析・初期条件!$P$79</f>
        <v>0</v>
      </c>
      <c r="H827" s="493">
        <f>H824*地域経済性分析・初期条件!$P$79</f>
        <v>0</v>
      </c>
      <c r="I827" s="493">
        <f>I824*地域経済性分析・初期条件!$P$79</f>
        <v>0</v>
      </c>
      <c r="J827" s="493">
        <f>J824*地域経済性分析・初期条件!$P$79</f>
        <v>0</v>
      </c>
      <c r="K827" s="493">
        <f>K824*地域経済性分析・初期条件!$P$79</f>
        <v>0</v>
      </c>
      <c r="L827" s="493">
        <f>L824*地域経済性分析・初期条件!$P$79</f>
        <v>0</v>
      </c>
      <c r="M827" s="493">
        <f>M824*地域経済性分析・初期条件!$P$79</f>
        <v>0</v>
      </c>
      <c r="N827" s="493">
        <f>N824*地域経済性分析・初期条件!$P$79</f>
        <v>0</v>
      </c>
      <c r="O827" s="493">
        <f>O824*地域経済性分析・初期条件!$P$79</f>
        <v>0</v>
      </c>
      <c r="P827" s="493">
        <f>P824*地域経済性分析・初期条件!$P$79</f>
        <v>0</v>
      </c>
      <c r="Q827" s="493">
        <f>Q824*地域経済性分析・初期条件!$P$79</f>
        <v>0</v>
      </c>
      <c r="R827" s="493">
        <f>R824*地域経済性分析・初期条件!$P$79</f>
        <v>0</v>
      </c>
      <c r="S827" s="493">
        <f>S824*地域経済性分析・初期条件!$P$79</f>
        <v>0</v>
      </c>
      <c r="T827" s="493">
        <f>T824*地域経済性分析・初期条件!$P$79</f>
        <v>0</v>
      </c>
      <c r="U827" s="493">
        <f>U824*地域経済性分析・初期条件!$P$79</f>
        <v>0</v>
      </c>
      <c r="V827" s="493">
        <f>V824*地域経済性分析・初期条件!$P$79</f>
        <v>0</v>
      </c>
      <c r="W827" s="493">
        <f>W824*地域経済性分析・初期条件!$P$79</f>
        <v>0</v>
      </c>
      <c r="X827" s="493">
        <f>X824*地域経済性分析・初期条件!$P$79</f>
        <v>0</v>
      </c>
      <c r="Y827" s="493">
        <f>Y824*地域経済性分析・初期条件!$P$79</f>
        <v>0</v>
      </c>
      <c r="Z827" s="493">
        <f>Z824*地域経済性分析・初期条件!$P$79</f>
        <v>0</v>
      </c>
      <c r="AA827" s="493">
        <f>AA824*地域経済性分析・初期条件!$P$79</f>
        <v>0</v>
      </c>
      <c r="AB827" s="493">
        <f>AB824*地域経済性分析・初期条件!$P$79</f>
        <v>0</v>
      </c>
      <c r="AC827" s="493">
        <f>AC824*地域経済性分析・初期条件!$P$79</f>
        <v>0</v>
      </c>
      <c r="AD827" s="493">
        <f>AD824*地域経済性分析・初期条件!$P$79</f>
        <v>0</v>
      </c>
      <c r="AE827" s="493">
        <f>AE824*地域経済性分析・初期条件!$P$79</f>
        <v>0</v>
      </c>
      <c r="AF827" s="493">
        <f>AF824*地域経済性分析・初期条件!$P$79</f>
        <v>0</v>
      </c>
      <c r="AG827" s="493">
        <f>AG824*地域経済性分析・初期条件!$P$79</f>
        <v>0</v>
      </c>
      <c r="AH827" s="493">
        <f>AH824*地域経済性分析・初期条件!$P$79</f>
        <v>0</v>
      </c>
      <c r="AI827" s="535">
        <f t="shared" ref="AI827:AI832" si="1114">SUM(D827:N827)</f>
        <v>0</v>
      </c>
      <c r="AJ827" s="535">
        <f>SUM(D827:X827)</f>
        <v>0</v>
      </c>
      <c r="AK827" s="497">
        <f>SUM(D827:AH827)</f>
        <v>0</v>
      </c>
    </row>
    <row r="828" spans="1:37" ht="11.5" x14ac:dyDescent="0.25">
      <c r="A828" s="533" t="str">
        <f>A823&amp;B828</f>
        <v>0法人税（国税）</v>
      </c>
      <c r="B828" s="425" t="s">
        <v>576</v>
      </c>
      <c r="C828" s="449" t="s">
        <v>33</v>
      </c>
      <c r="D828" s="493">
        <f>D824*地域経済性分析・初期条件!$Q$79</f>
        <v>0</v>
      </c>
      <c r="E828" s="493">
        <f>E824*地域経済性分析・初期条件!$Q$79</f>
        <v>0</v>
      </c>
      <c r="F828" s="493">
        <f>F824*地域経済性分析・初期条件!$Q$79</f>
        <v>0</v>
      </c>
      <c r="G828" s="493">
        <f>G824*地域経済性分析・初期条件!$Q$79</f>
        <v>0</v>
      </c>
      <c r="H828" s="493">
        <f>H824*地域経済性分析・初期条件!$Q$79</f>
        <v>0</v>
      </c>
      <c r="I828" s="493">
        <f>I824*地域経済性分析・初期条件!$Q$79</f>
        <v>0</v>
      </c>
      <c r="J828" s="493">
        <f>J824*地域経済性分析・初期条件!$Q$79</f>
        <v>0</v>
      </c>
      <c r="K828" s="493">
        <f>K824*地域経済性分析・初期条件!$Q$79</f>
        <v>0</v>
      </c>
      <c r="L828" s="493">
        <f>L824*地域経済性分析・初期条件!$Q$79</f>
        <v>0</v>
      </c>
      <c r="M828" s="493">
        <f>M824*地域経済性分析・初期条件!$Q$79</f>
        <v>0</v>
      </c>
      <c r="N828" s="493">
        <f>N824*地域経済性分析・初期条件!$Q$79</f>
        <v>0</v>
      </c>
      <c r="O828" s="493">
        <f>O824*地域経済性分析・初期条件!$Q$79</f>
        <v>0</v>
      </c>
      <c r="P828" s="493">
        <f>P824*地域経済性分析・初期条件!$Q$79</f>
        <v>0</v>
      </c>
      <c r="Q828" s="493">
        <f>Q824*地域経済性分析・初期条件!$Q$79</f>
        <v>0</v>
      </c>
      <c r="R828" s="493">
        <f>R824*地域経済性分析・初期条件!$Q$79</f>
        <v>0</v>
      </c>
      <c r="S828" s="493">
        <f>S824*地域経済性分析・初期条件!$Q$79</f>
        <v>0</v>
      </c>
      <c r="T828" s="493">
        <f>T824*地域経済性分析・初期条件!$Q$79</f>
        <v>0</v>
      </c>
      <c r="U828" s="493">
        <f>U824*地域経済性分析・初期条件!$Q$79</f>
        <v>0</v>
      </c>
      <c r="V828" s="493">
        <f>V824*地域経済性分析・初期条件!$Q$79</f>
        <v>0</v>
      </c>
      <c r="W828" s="493">
        <f>W824*地域経済性分析・初期条件!$Q$79</f>
        <v>0</v>
      </c>
      <c r="X828" s="493">
        <f>X824*地域経済性分析・初期条件!$Q$79</f>
        <v>0</v>
      </c>
      <c r="Y828" s="493">
        <f>Y824*地域経済性分析・初期条件!$Q$79</f>
        <v>0</v>
      </c>
      <c r="Z828" s="493">
        <f>Z824*地域経済性分析・初期条件!$Q$79</f>
        <v>0</v>
      </c>
      <c r="AA828" s="493">
        <f>AA824*地域経済性分析・初期条件!$Q$79</f>
        <v>0</v>
      </c>
      <c r="AB828" s="493">
        <f>AB824*地域経済性分析・初期条件!$Q$79</f>
        <v>0</v>
      </c>
      <c r="AC828" s="493">
        <f>AC824*地域経済性分析・初期条件!$Q$79</f>
        <v>0</v>
      </c>
      <c r="AD828" s="493">
        <f>AD824*地域経済性分析・初期条件!$Q$79</f>
        <v>0</v>
      </c>
      <c r="AE828" s="493">
        <f>AE824*地域経済性分析・初期条件!$Q$79</f>
        <v>0</v>
      </c>
      <c r="AF828" s="493">
        <f>AF824*地域経済性分析・初期条件!$Q$79</f>
        <v>0</v>
      </c>
      <c r="AG828" s="493">
        <f>AG824*地域経済性分析・初期条件!$Q$79</f>
        <v>0</v>
      </c>
      <c r="AH828" s="493">
        <f>AH824*地域経済性分析・初期条件!$Q$79</f>
        <v>0</v>
      </c>
      <c r="AI828" s="535">
        <f t="shared" si="1114"/>
        <v>0</v>
      </c>
      <c r="AJ828" s="535">
        <f>SUM(D828:X828)</f>
        <v>0</v>
      </c>
      <c r="AK828" s="497">
        <f>SUM(D828:AH828)</f>
        <v>0</v>
      </c>
    </row>
    <row r="829" spans="1:37" ht="11.5" x14ac:dyDescent="0.25">
      <c r="A829" s="533" t="str">
        <f>A823&amp;B829</f>
        <v>0従業員の可処分所得（一次）</v>
      </c>
      <c r="B829" s="425" t="s">
        <v>556</v>
      </c>
      <c r="C829" s="448" t="s">
        <v>33</v>
      </c>
      <c r="D829" s="493">
        <f>D824*地域経済性分析・初期条件!$H$79</f>
        <v>0</v>
      </c>
      <c r="E829" s="493">
        <f>E824*地域経済性分析・初期条件!$H$79</f>
        <v>0</v>
      </c>
      <c r="F829" s="463">
        <f>F824*地域経済性分析・初期条件!$H$79</f>
        <v>0</v>
      </c>
      <c r="G829" s="463">
        <f>G824*地域経済性分析・初期条件!$H$79</f>
        <v>0</v>
      </c>
      <c r="H829" s="463">
        <f>H824*地域経済性分析・初期条件!$H$79</f>
        <v>0</v>
      </c>
      <c r="I829" s="463">
        <f>I824*地域経済性分析・初期条件!$H$79</f>
        <v>0</v>
      </c>
      <c r="J829" s="463">
        <f>J824*地域経済性分析・初期条件!$H$79</f>
        <v>0</v>
      </c>
      <c r="K829" s="463">
        <f>K824*地域経済性分析・初期条件!$H$79</f>
        <v>0</v>
      </c>
      <c r="L829" s="463">
        <f>L824*地域経済性分析・初期条件!$H$79</f>
        <v>0</v>
      </c>
      <c r="M829" s="463">
        <f>M824*地域経済性分析・初期条件!$H$79</f>
        <v>0</v>
      </c>
      <c r="N829" s="463">
        <f>N824*地域経済性分析・初期条件!$H$79</f>
        <v>0</v>
      </c>
      <c r="O829" s="463">
        <f>O824*地域経済性分析・初期条件!$H$79</f>
        <v>0</v>
      </c>
      <c r="P829" s="463">
        <f>P824*地域経済性分析・初期条件!$H$79</f>
        <v>0</v>
      </c>
      <c r="Q829" s="463">
        <f>Q824*地域経済性分析・初期条件!$H$79</f>
        <v>0</v>
      </c>
      <c r="R829" s="463">
        <f>R824*地域経済性分析・初期条件!$H$79</f>
        <v>0</v>
      </c>
      <c r="S829" s="463">
        <f>S824*地域経済性分析・初期条件!$H$79</f>
        <v>0</v>
      </c>
      <c r="T829" s="463">
        <f>T824*地域経済性分析・初期条件!$H$79</f>
        <v>0</v>
      </c>
      <c r="U829" s="463">
        <f>U824*地域経済性分析・初期条件!$H$79</f>
        <v>0</v>
      </c>
      <c r="V829" s="463">
        <f>V824*地域経済性分析・初期条件!$H$79</f>
        <v>0</v>
      </c>
      <c r="W829" s="463">
        <f>W824*地域経済性分析・初期条件!$H$79</f>
        <v>0</v>
      </c>
      <c r="X829" s="463">
        <f>X824*地域経済性分析・初期条件!$H$79</f>
        <v>0</v>
      </c>
      <c r="Y829" s="463">
        <f>Y824*地域経済性分析・初期条件!$H$79</f>
        <v>0</v>
      </c>
      <c r="Z829" s="463">
        <f>Z824*地域経済性分析・初期条件!$H$79</f>
        <v>0</v>
      </c>
      <c r="AA829" s="463">
        <f>AA824*地域経済性分析・初期条件!$H$79</f>
        <v>0</v>
      </c>
      <c r="AB829" s="463">
        <f>AB824*地域経済性分析・初期条件!$H$79</f>
        <v>0</v>
      </c>
      <c r="AC829" s="463">
        <f>AC824*地域経済性分析・初期条件!$H$79</f>
        <v>0</v>
      </c>
      <c r="AD829" s="463">
        <f>AD824*地域経済性分析・初期条件!$H$79</f>
        <v>0</v>
      </c>
      <c r="AE829" s="463">
        <f>AE824*地域経済性分析・初期条件!$H$79</f>
        <v>0</v>
      </c>
      <c r="AF829" s="463">
        <f>AF824*地域経済性分析・初期条件!$H$79</f>
        <v>0</v>
      </c>
      <c r="AG829" s="463">
        <f>AG824*地域経済性分析・初期条件!$H$79</f>
        <v>0</v>
      </c>
      <c r="AH829" s="463">
        <f>AH824*地域経済性分析・初期条件!$H$79</f>
        <v>0</v>
      </c>
      <c r="AI829" s="535">
        <f t="shared" si="1114"/>
        <v>0</v>
      </c>
      <c r="AJ829" s="535">
        <f t="shared" ref="AJ829:AJ836" si="1115">SUM(D829:X829)</f>
        <v>0</v>
      </c>
      <c r="AK829" s="497">
        <f t="shared" ref="AK829:AK836" si="1116">SUM(D829:AH829)</f>
        <v>0</v>
      </c>
    </row>
    <row r="830" spans="1:37" ht="11.5" x14ac:dyDescent="0.25">
      <c r="A830" s="533" t="str">
        <f>A823&amp;B830</f>
        <v>0企業の税引後利益（一次）</v>
      </c>
      <c r="B830" s="425" t="s">
        <v>557</v>
      </c>
      <c r="C830" s="448" t="s">
        <v>33</v>
      </c>
      <c r="D830" s="493">
        <f>D824*地域経済性分析・初期条件!$I$79</f>
        <v>0</v>
      </c>
      <c r="E830" s="493">
        <f>E824*地域経済性分析・初期条件!$I$79</f>
        <v>0</v>
      </c>
      <c r="F830" s="463">
        <f>F824*地域経済性分析・初期条件!$I$79</f>
        <v>0</v>
      </c>
      <c r="G830" s="463">
        <f>G824*地域経済性分析・初期条件!$I$79</f>
        <v>0</v>
      </c>
      <c r="H830" s="463">
        <f>H824*地域経済性分析・初期条件!$I$79</f>
        <v>0</v>
      </c>
      <c r="I830" s="463">
        <f>I824*地域経済性分析・初期条件!$I$79</f>
        <v>0</v>
      </c>
      <c r="J830" s="463">
        <f>J824*地域経済性分析・初期条件!$I$79</f>
        <v>0</v>
      </c>
      <c r="K830" s="463">
        <f>K824*地域経済性分析・初期条件!$I$79</f>
        <v>0</v>
      </c>
      <c r="L830" s="463">
        <f>L824*地域経済性分析・初期条件!$I$79</f>
        <v>0</v>
      </c>
      <c r="M830" s="463">
        <f>M824*地域経済性分析・初期条件!$I$79</f>
        <v>0</v>
      </c>
      <c r="N830" s="463">
        <f>N824*地域経済性分析・初期条件!$I$79</f>
        <v>0</v>
      </c>
      <c r="O830" s="463">
        <f>O824*地域経済性分析・初期条件!$I$79</f>
        <v>0</v>
      </c>
      <c r="P830" s="463">
        <f>P824*地域経済性分析・初期条件!$I$79</f>
        <v>0</v>
      </c>
      <c r="Q830" s="463">
        <f>Q824*地域経済性分析・初期条件!$I$79</f>
        <v>0</v>
      </c>
      <c r="R830" s="463">
        <f>R824*地域経済性分析・初期条件!$I$79</f>
        <v>0</v>
      </c>
      <c r="S830" s="463">
        <f>S824*地域経済性分析・初期条件!$I$79</f>
        <v>0</v>
      </c>
      <c r="T830" s="463">
        <f>T824*地域経済性分析・初期条件!$I$79</f>
        <v>0</v>
      </c>
      <c r="U830" s="463">
        <f>U824*地域経済性分析・初期条件!$I$79</f>
        <v>0</v>
      </c>
      <c r="V830" s="463">
        <f>V824*地域経済性分析・初期条件!$I$79</f>
        <v>0</v>
      </c>
      <c r="W830" s="463">
        <f>W824*地域経済性分析・初期条件!$I$79</f>
        <v>0</v>
      </c>
      <c r="X830" s="463">
        <f>X824*地域経済性分析・初期条件!$I$79</f>
        <v>0</v>
      </c>
      <c r="Y830" s="463">
        <f>Y824*地域経済性分析・初期条件!$I$79</f>
        <v>0</v>
      </c>
      <c r="Z830" s="463">
        <f>Z824*地域経済性分析・初期条件!$I$79</f>
        <v>0</v>
      </c>
      <c r="AA830" s="463">
        <f>AA824*地域経済性分析・初期条件!$I$79</f>
        <v>0</v>
      </c>
      <c r="AB830" s="463">
        <f>AB824*地域経済性分析・初期条件!$I$79</f>
        <v>0</v>
      </c>
      <c r="AC830" s="463">
        <f>AC824*地域経済性分析・初期条件!$I$79</f>
        <v>0</v>
      </c>
      <c r="AD830" s="463">
        <f>AD824*地域経済性分析・初期条件!$I$79</f>
        <v>0</v>
      </c>
      <c r="AE830" s="463">
        <f>AE824*地域経済性分析・初期条件!$I$79</f>
        <v>0</v>
      </c>
      <c r="AF830" s="463">
        <f>AF824*地域経済性分析・初期条件!$I$79</f>
        <v>0</v>
      </c>
      <c r="AG830" s="463">
        <f>AG824*地域経済性分析・初期条件!$I$79</f>
        <v>0</v>
      </c>
      <c r="AH830" s="463">
        <f>AH824*地域経済性分析・初期条件!$I$79</f>
        <v>0</v>
      </c>
      <c r="AI830" s="535">
        <f t="shared" si="1114"/>
        <v>0</v>
      </c>
      <c r="AJ830" s="535">
        <f t="shared" si="1115"/>
        <v>0</v>
      </c>
      <c r="AK830" s="497">
        <f t="shared" si="1116"/>
        <v>0</v>
      </c>
    </row>
    <row r="831" spans="1:37" ht="11.5" x14ac:dyDescent="0.25">
      <c r="A831" s="533" t="str">
        <f>A823&amp;B831</f>
        <v>0都道府県税収（一次）</v>
      </c>
      <c r="B831" s="425" t="s">
        <v>558</v>
      </c>
      <c r="C831" s="448" t="s">
        <v>33</v>
      </c>
      <c r="D831" s="493">
        <f>D824*地域経済性分析・初期条件!$J$79</f>
        <v>0</v>
      </c>
      <c r="E831" s="493">
        <f>E824*地域経済性分析・初期条件!$J$79</f>
        <v>0</v>
      </c>
      <c r="F831" s="463">
        <f>F824*地域経済性分析・初期条件!$J$79</f>
        <v>0</v>
      </c>
      <c r="G831" s="463">
        <f>G824*地域経済性分析・初期条件!$J$79</f>
        <v>0</v>
      </c>
      <c r="H831" s="463">
        <f>H824*地域経済性分析・初期条件!$J$79</f>
        <v>0</v>
      </c>
      <c r="I831" s="463">
        <f>I824*地域経済性分析・初期条件!$J$79</f>
        <v>0</v>
      </c>
      <c r="J831" s="463">
        <f>J824*地域経済性分析・初期条件!$J$79</f>
        <v>0</v>
      </c>
      <c r="K831" s="463">
        <f>K824*地域経済性分析・初期条件!$J$79</f>
        <v>0</v>
      </c>
      <c r="L831" s="463">
        <f>L824*地域経済性分析・初期条件!$J$79</f>
        <v>0</v>
      </c>
      <c r="M831" s="463">
        <f>M824*地域経済性分析・初期条件!$J$79</f>
        <v>0</v>
      </c>
      <c r="N831" s="463">
        <f>N824*地域経済性分析・初期条件!$J$79</f>
        <v>0</v>
      </c>
      <c r="O831" s="463">
        <f>O824*地域経済性分析・初期条件!$J$79</f>
        <v>0</v>
      </c>
      <c r="P831" s="463">
        <f>P824*地域経済性分析・初期条件!$J$79</f>
        <v>0</v>
      </c>
      <c r="Q831" s="463">
        <f>Q824*地域経済性分析・初期条件!$J$79</f>
        <v>0</v>
      </c>
      <c r="R831" s="463">
        <f>R824*地域経済性分析・初期条件!$J$79</f>
        <v>0</v>
      </c>
      <c r="S831" s="463">
        <f>S824*地域経済性分析・初期条件!$J$79</f>
        <v>0</v>
      </c>
      <c r="T831" s="463">
        <f>T824*地域経済性分析・初期条件!$J$79</f>
        <v>0</v>
      </c>
      <c r="U831" s="463">
        <f>U824*地域経済性分析・初期条件!$J$79</f>
        <v>0</v>
      </c>
      <c r="V831" s="463">
        <f>V824*地域経済性分析・初期条件!$J$79</f>
        <v>0</v>
      </c>
      <c r="W831" s="463">
        <f>W824*地域経済性分析・初期条件!$J$79</f>
        <v>0</v>
      </c>
      <c r="X831" s="463">
        <f>X824*地域経済性分析・初期条件!$J$79</f>
        <v>0</v>
      </c>
      <c r="Y831" s="463">
        <f>Y824*地域経済性分析・初期条件!$J$79</f>
        <v>0</v>
      </c>
      <c r="Z831" s="463">
        <f>Z824*地域経済性分析・初期条件!$J$79</f>
        <v>0</v>
      </c>
      <c r="AA831" s="463">
        <f>AA824*地域経済性分析・初期条件!$J$79</f>
        <v>0</v>
      </c>
      <c r="AB831" s="463">
        <f>AB824*地域経済性分析・初期条件!$J$79</f>
        <v>0</v>
      </c>
      <c r="AC831" s="463">
        <f>AC824*地域経済性分析・初期条件!$J$79</f>
        <v>0</v>
      </c>
      <c r="AD831" s="463">
        <f>AD824*地域経済性分析・初期条件!$J$79</f>
        <v>0</v>
      </c>
      <c r="AE831" s="463">
        <f>AE824*地域経済性分析・初期条件!$J$79</f>
        <v>0</v>
      </c>
      <c r="AF831" s="463">
        <f>AF824*地域経済性分析・初期条件!$J$79</f>
        <v>0</v>
      </c>
      <c r="AG831" s="463">
        <f>AG824*地域経済性分析・初期条件!$J$79</f>
        <v>0</v>
      </c>
      <c r="AH831" s="463">
        <f>AH824*地域経済性分析・初期条件!$J$79</f>
        <v>0</v>
      </c>
      <c r="AI831" s="535">
        <f t="shared" si="1114"/>
        <v>0</v>
      </c>
      <c r="AJ831" s="535">
        <f t="shared" si="1115"/>
        <v>0</v>
      </c>
      <c r="AK831" s="497">
        <f t="shared" si="1116"/>
        <v>0</v>
      </c>
    </row>
    <row r="832" spans="1:37" ht="11.5" x14ac:dyDescent="0.25">
      <c r="A832" s="533" t="str">
        <f>A823&amp;B832</f>
        <v>0市町村税収（一次）</v>
      </c>
      <c r="B832" s="425" t="s">
        <v>559</v>
      </c>
      <c r="C832" s="449" t="s">
        <v>33</v>
      </c>
      <c r="D832" s="493">
        <f>D824*地域経済性分析・初期条件!$K$79</f>
        <v>0</v>
      </c>
      <c r="E832" s="463">
        <f>E824*地域経済性分析・初期条件!$K$79</f>
        <v>0</v>
      </c>
      <c r="F832" s="463">
        <f>F824*地域経済性分析・初期条件!$K$79</f>
        <v>0</v>
      </c>
      <c r="G832" s="463">
        <f>G824*地域経済性分析・初期条件!$K$79</f>
        <v>0</v>
      </c>
      <c r="H832" s="463">
        <f>H824*地域経済性分析・初期条件!$K$79</f>
        <v>0</v>
      </c>
      <c r="I832" s="463">
        <f>I824*地域経済性分析・初期条件!$K$79</f>
        <v>0</v>
      </c>
      <c r="J832" s="463">
        <f>J824*地域経済性分析・初期条件!$K$79</f>
        <v>0</v>
      </c>
      <c r="K832" s="463">
        <f>K824*地域経済性分析・初期条件!$K$79</f>
        <v>0</v>
      </c>
      <c r="L832" s="463">
        <f>L824*地域経済性分析・初期条件!$K$79</f>
        <v>0</v>
      </c>
      <c r="M832" s="463">
        <f>M824*地域経済性分析・初期条件!$K$79</f>
        <v>0</v>
      </c>
      <c r="N832" s="463">
        <f>N824*地域経済性分析・初期条件!$K$79</f>
        <v>0</v>
      </c>
      <c r="O832" s="463">
        <f>O824*地域経済性分析・初期条件!$K$79</f>
        <v>0</v>
      </c>
      <c r="P832" s="463">
        <f>P824*地域経済性分析・初期条件!$K$79</f>
        <v>0</v>
      </c>
      <c r="Q832" s="463">
        <f>Q824*地域経済性分析・初期条件!$K$79</f>
        <v>0</v>
      </c>
      <c r="R832" s="463">
        <f>R824*地域経済性分析・初期条件!$K$79</f>
        <v>0</v>
      </c>
      <c r="S832" s="463">
        <f>S824*地域経済性分析・初期条件!$K$79</f>
        <v>0</v>
      </c>
      <c r="T832" s="463">
        <f>T824*地域経済性分析・初期条件!$K$79</f>
        <v>0</v>
      </c>
      <c r="U832" s="463">
        <f>U824*地域経済性分析・初期条件!$K$79</f>
        <v>0</v>
      </c>
      <c r="V832" s="463">
        <f>V824*地域経済性分析・初期条件!$K$79</f>
        <v>0</v>
      </c>
      <c r="W832" s="463">
        <f>W824*地域経済性分析・初期条件!$K$79</f>
        <v>0</v>
      </c>
      <c r="X832" s="463">
        <f>X824*地域経済性分析・初期条件!$K$79</f>
        <v>0</v>
      </c>
      <c r="Y832" s="463">
        <f>Y824*地域経済性分析・初期条件!$K$79</f>
        <v>0</v>
      </c>
      <c r="Z832" s="463">
        <f>Z824*地域経済性分析・初期条件!$K$79</f>
        <v>0</v>
      </c>
      <c r="AA832" s="463">
        <f>AA824*地域経済性分析・初期条件!$K$79</f>
        <v>0</v>
      </c>
      <c r="AB832" s="463">
        <f>AB824*地域経済性分析・初期条件!$K$79</f>
        <v>0</v>
      </c>
      <c r="AC832" s="463">
        <f>AC824*地域経済性分析・初期条件!$K$79</f>
        <v>0</v>
      </c>
      <c r="AD832" s="463">
        <f>AD824*地域経済性分析・初期条件!$K$79</f>
        <v>0</v>
      </c>
      <c r="AE832" s="463">
        <f>AE824*地域経済性分析・初期条件!$K$79</f>
        <v>0</v>
      </c>
      <c r="AF832" s="463">
        <f>AF824*地域経済性分析・初期条件!$K$79</f>
        <v>0</v>
      </c>
      <c r="AG832" s="463">
        <f>AG824*地域経済性分析・初期条件!$K$79</f>
        <v>0</v>
      </c>
      <c r="AH832" s="463">
        <f>AH824*地域経済性分析・初期条件!$K$79</f>
        <v>0</v>
      </c>
      <c r="AI832" s="535">
        <f t="shared" si="1114"/>
        <v>0</v>
      </c>
      <c r="AJ832" s="535">
        <f t="shared" si="1115"/>
        <v>0</v>
      </c>
      <c r="AK832" s="497">
        <f t="shared" si="1116"/>
        <v>0</v>
      </c>
    </row>
    <row r="833" spans="1:37" ht="11.5" x14ac:dyDescent="0.25">
      <c r="A833" s="533" t="str">
        <f>A823&amp;B833</f>
        <v>0従業員の可処分所得（二次以降）</v>
      </c>
      <c r="B833" s="425" t="s">
        <v>561</v>
      </c>
      <c r="C833" s="449" t="s">
        <v>33</v>
      </c>
      <c r="D833" s="493">
        <f>D824*地域経済性分析・初期条件!$L$79</f>
        <v>0</v>
      </c>
      <c r="E833" s="493">
        <f>E824*地域経済性分析・初期条件!$L$79</f>
        <v>0</v>
      </c>
      <c r="F833" s="493">
        <f>F824*地域経済性分析・初期条件!$L$79</f>
        <v>0</v>
      </c>
      <c r="G833" s="493">
        <f>G824*地域経済性分析・初期条件!$L$79</f>
        <v>0</v>
      </c>
      <c r="H833" s="493">
        <f>H824*地域経済性分析・初期条件!$L$79</f>
        <v>0</v>
      </c>
      <c r="I833" s="493">
        <f>I824*地域経済性分析・初期条件!$L$79</f>
        <v>0</v>
      </c>
      <c r="J833" s="493">
        <f>J824*地域経済性分析・初期条件!$L$79</f>
        <v>0</v>
      </c>
      <c r="K833" s="493">
        <f>K824*地域経済性分析・初期条件!$L$79</f>
        <v>0</v>
      </c>
      <c r="L833" s="493">
        <f>L824*地域経済性分析・初期条件!$L$79</f>
        <v>0</v>
      </c>
      <c r="M833" s="493">
        <f>M824*地域経済性分析・初期条件!$L$79</f>
        <v>0</v>
      </c>
      <c r="N833" s="493">
        <f>N824*地域経済性分析・初期条件!$L$79</f>
        <v>0</v>
      </c>
      <c r="O833" s="493">
        <f>O824*地域経済性分析・初期条件!$L$79</f>
        <v>0</v>
      </c>
      <c r="P833" s="493">
        <f>P824*地域経済性分析・初期条件!$L$79</f>
        <v>0</v>
      </c>
      <c r="Q833" s="493">
        <f>Q824*地域経済性分析・初期条件!$L$79</f>
        <v>0</v>
      </c>
      <c r="R833" s="493">
        <f>R824*地域経済性分析・初期条件!$L$79</f>
        <v>0</v>
      </c>
      <c r="S833" s="493">
        <f>S824*地域経済性分析・初期条件!$L$79</f>
        <v>0</v>
      </c>
      <c r="T833" s="493">
        <f>T824*地域経済性分析・初期条件!$L$79</f>
        <v>0</v>
      </c>
      <c r="U833" s="493">
        <f>U824*地域経済性分析・初期条件!$L$79</f>
        <v>0</v>
      </c>
      <c r="V833" s="493">
        <f>V824*地域経済性分析・初期条件!$L$79</f>
        <v>0</v>
      </c>
      <c r="W833" s="493">
        <f>W824*地域経済性分析・初期条件!$L$79</f>
        <v>0</v>
      </c>
      <c r="X833" s="493">
        <f>X824*地域経済性分析・初期条件!$L$79</f>
        <v>0</v>
      </c>
      <c r="Y833" s="493">
        <f>Y824*地域経済性分析・初期条件!$L$79</f>
        <v>0</v>
      </c>
      <c r="Z833" s="493">
        <f>Z824*地域経済性分析・初期条件!$L$79</f>
        <v>0</v>
      </c>
      <c r="AA833" s="493">
        <f>AA824*地域経済性分析・初期条件!$L$79</f>
        <v>0</v>
      </c>
      <c r="AB833" s="493">
        <f>AB824*地域経済性分析・初期条件!$L$79</f>
        <v>0</v>
      </c>
      <c r="AC833" s="493">
        <f>AC824*地域経済性分析・初期条件!$L$79</f>
        <v>0</v>
      </c>
      <c r="AD833" s="493">
        <f>AD824*地域経済性分析・初期条件!$L$79</f>
        <v>0</v>
      </c>
      <c r="AE833" s="493">
        <f>AE824*地域経済性分析・初期条件!$L$79</f>
        <v>0</v>
      </c>
      <c r="AF833" s="493">
        <f>AF824*地域経済性分析・初期条件!$L$79</f>
        <v>0</v>
      </c>
      <c r="AG833" s="493">
        <f>AG824*地域経済性分析・初期条件!$L$79</f>
        <v>0</v>
      </c>
      <c r="AH833" s="493">
        <f>AH824*地域経済性分析・初期条件!$L$79</f>
        <v>0</v>
      </c>
      <c r="AI833" s="535">
        <f>SUM(D833:N833)</f>
        <v>0</v>
      </c>
      <c r="AJ833" s="535">
        <f t="shared" si="1115"/>
        <v>0</v>
      </c>
      <c r="AK833" s="497">
        <f t="shared" si="1116"/>
        <v>0</v>
      </c>
    </row>
    <row r="834" spans="1:37" ht="11.5" x14ac:dyDescent="0.25">
      <c r="A834" s="533" t="str">
        <f>A823&amp;B834</f>
        <v>0企業の税引後利益（二次以降）</v>
      </c>
      <c r="B834" s="425" t="s">
        <v>562</v>
      </c>
      <c r="C834" s="449" t="s">
        <v>33</v>
      </c>
      <c r="D834" s="493">
        <f>D824*地域経済性分析・初期条件!$M$79</f>
        <v>0</v>
      </c>
      <c r="E834" s="493">
        <f>E824*地域経済性分析・初期条件!$M$79</f>
        <v>0</v>
      </c>
      <c r="F834" s="493">
        <f>F824*地域経済性分析・初期条件!$M$79</f>
        <v>0</v>
      </c>
      <c r="G834" s="493">
        <f>G824*地域経済性分析・初期条件!$M$79</f>
        <v>0</v>
      </c>
      <c r="H834" s="493">
        <f>H824*地域経済性分析・初期条件!$M$79</f>
        <v>0</v>
      </c>
      <c r="I834" s="493">
        <f>I824*地域経済性分析・初期条件!$M$79</f>
        <v>0</v>
      </c>
      <c r="J834" s="493">
        <f>J824*地域経済性分析・初期条件!$M$79</f>
        <v>0</v>
      </c>
      <c r="K834" s="493">
        <f>K824*地域経済性分析・初期条件!$M$79</f>
        <v>0</v>
      </c>
      <c r="L834" s="493">
        <f>L824*地域経済性分析・初期条件!$M$79</f>
        <v>0</v>
      </c>
      <c r="M834" s="493">
        <f>M824*地域経済性分析・初期条件!$M$79</f>
        <v>0</v>
      </c>
      <c r="N834" s="493">
        <f>N824*地域経済性分析・初期条件!$M$79</f>
        <v>0</v>
      </c>
      <c r="O834" s="493">
        <f>O824*地域経済性分析・初期条件!$M$79</f>
        <v>0</v>
      </c>
      <c r="P834" s="493">
        <f>P824*地域経済性分析・初期条件!$M$79</f>
        <v>0</v>
      </c>
      <c r="Q834" s="493">
        <f>Q824*地域経済性分析・初期条件!$M$79</f>
        <v>0</v>
      </c>
      <c r="R834" s="493">
        <f>R824*地域経済性分析・初期条件!$M$79</f>
        <v>0</v>
      </c>
      <c r="S834" s="493">
        <f>S824*地域経済性分析・初期条件!$M$79</f>
        <v>0</v>
      </c>
      <c r="T834" s="493">
        <f>T824*地域経済性分析・初期条件!$M$79</f>
        <v>0</v>
      </c>
      <c r="U834" s="493">
        <f>U824*地域経済性分析・初期条件!$M$79</f>
        <v>0</v>
      </c>
      <c r="V834" s="493">
        <f>V824*地域経済性分析・初期条件!$M$79</f>
        <v>0</v>
      </c>
      <c r="W834" s="493">
        <f>W824*地域経済性分析・初期条件!$M$79</f>
        <v>0</v>
      </c>
      <c r="X834" s="493">
        <f>X824*地域経済性分析・初期条件!$M$79</f>
        <v>0</v>
      </c>
      <c r="Y834" s="493">
        <f>Y824*地域経済性分析・初期条件!$M$79</f>
        <v>0</v>
      </c>
      <c r="Z834" s="493">
        <f>Z824*地域経済性分析・初期条件!$M$79</f>
        <v>0</v>
      </c>
      <c r="AA834" s="493">
        <f>AA824*地域経済性分析・初期条件!$M$79</f>
        <v>0</v>
      </c>
      <c r="AB834" s="493">
        <f>AB824*地域経済性分析・初期条件!$M$79</f>
        <v>0</v>
      </c>
      <c r="AC834" s="493">
        <f>AC824*地域経済性分析・初期条件!$M$79</f>
        <v>0</v>
      </c>
      <c r="AD834" s="493">
        <f>AD824*地域経済性分析・初期条件!$M$79</f>
        <v>0</v>
      </c>
      <c r="AE834" s="493">
        <f>AE824*地域経済性分析・初期条件!$M$79</f>
        <v>0</v>
      </c>
      <c r="AF834" s="493">
        <f>AF824*地域経済性分析・初期条件!$M$79</f>
        <v>0</v>
      </c>
      <c r="AG834" s="493">
        <f>AG824*地域経済性分析・初期条件!$M$79</f>
        <v>0</v>
      </c>
      <c r="AH834" s="493">
        <f>AH824*地域経済性分析・初期条件!$M$79</f>
        <v>0</v>
      </c>
      <c r="AI834" s="535">
        <f>SUM(D834:N834)</f>
        <v>0</v>
      </c>
      <c r="AJ834" s="535">
        <f t="shared" si="1115"/>
        <v>0</v>
      </c>
      <c r="AK834" s="497">
        <f t="shared" si="1116"/>
        <v>0</v>
      </c>
    </row>
    <row r="835" spans="1:37" ht="11.5" x14ac:dyDescent="0.25">
      <c r="A835" s="533" t="str">
        <f>A823&amp;B835</f>
        <v>0都道府県税収（二次以降）</v>
      </c>
      <c r="B835" s="425" t="s">
        <v>563</v>
      </c>
      <c r="C835" s="449" t="s">
        <v>33</v>
      </c>
      <c r="D835" s="493">
        <f>D824*地域経済性分析・初期条件!$N$79</f>
        <v>0</v>
      </c>
      <c r="E835" s="493">
        <f>E824*地域経済性分析・初期条件!$N$79</f>
        <v>0</v>
      </c>
      <c r="F835" s="493">
        <f>F824*地域経済性分析・初期条件!$N$79</f>
        <v>0</v>
      </c>
      <c r="G835" s="493">
        <f>G824*地域経済性分析・初期条件!$N$79</f>
        <v>0</v>
      </c>
      <c r="H835" s="493">
        <f>H824*地域経済性分析・初期条件!$N$79</f>
        <v>0</v>
      </c>
      <c r="I835" s="493">
        <f>I824*地域経済性分析・初期条件!$N$79</f>
        <v>0</v>
      </c>
      <c r="J835" s="493">
        <f>J824*地域経済性分析・初期条件!$N$79</f>
        <v>0</v>
      </c>
      <c r="K835" s="493">
        <f>K824*地域経済性分析・初期条件!$N$79</f>
        <v>0</v>
      </c>
      <c r="L835" s="493">
        <f>L824*地域経済性分析・初期条件!$N$79</f>
        <v>0</v>
      </c>
      <c r="M835" s="493">
        <f>M824*地域経済性分析・初期条件!$N$79</f>
        <v>0</v>
      </c>
      <c r="N835" s="493">
        <f>N824*地域経済性分析・初期条件!$N$79</f>
        <v>0</v>
      </c>
      <c r="O835" s="493">
        <f>O824*地域経済性分析・初期条件!$N$79</f>
        <v>0</v>
      </c>
      <c r="P835" s="493">
        <f>P824*地域経済性分析・初期条件!$N$79</f>
        <v>0</v>
      </c>
      <c r="Q835" s="493">
        <f>Q824*地域経済性分析・初期条件!$N$79</f>
        <v>0</v>
      </c>
      <c r="R835" s="493">
        <f>R824*地域経済性分析・初期条件!$N$79</f>
        <v>0</v>
      </c>
      <c r="S835" s="493">
        <f>S824*地域経済性分析・初期条件!$N$79</f>
        <v>0</v>
      </c>
      <c r="T835" s="493">
        <f>T824*地域経済性分析・初期条件!$N$79</f>
        <v>0</v>
      </c>
      <c r="U835" s="493">
        <f>U824*地域経済性分析・初期条件!$N$79</f>
        <v>0</v>
      </c>
      <c r="V835" s="493">
        <f>V824*地域経済性分析・初期条件!$N$79</f>
        <v>0</v>
      </c>
      <c r="W835" s="493">
        <f>W824*地域経済性分析・初期条件!$N$79</f>
        <v>0</v>
      </c>
      <c r="X835" s="493">
        <f>X824*地域経済性分析・初期条件!$N$79</f>
        <v>0</v>
      </c>
      <c r="Y835" s="493">
        <f>Y824*地域経済性分析・初期条件!$N$79</f>
        <v>0</v>
      </c>
      <c r="Z835" s="493">
        <f>Z824*地域経済性分析・初期条件!$N$79</f>
        <v>0</v>
      </c>
      <c r="AA835" s="493">
        <f>AA824*地域経済性分析・初期条件!$N$79</f>
        <v>0</v>
      </c>
      <c r="AB835" s="493">
        <f>AB824*地域経済性分析・初期条件!$N$79</f>
        <v>0</v>
      </c>
      <c r="AC835" s="493">
        <f>AC824*地域経済性分析・初期条件!$N$79</f>
        <v>0</v>
      </c>
      <c r="AD835" s="493">
        <f>AD824*地域経済性分析・初期条件!$N$79</f>
        <v>0</v>
      </c>
      <c r="AE835" s="493">
        <f>AE824*地域経済性分析・初期条件!$N$79</f>
        <v>0</v>
      </c>
      <c r="AF835" s="493">
        <f>AF824*地域経済性分析・初期条件!$N$79</f>
        <v>0</v>
      </c>
      <c r="AG835" s="493">
        <f>AG824*地域経済性分析・初期条件!$N$79</f>
        <v>0</v>
      </c>
      <c r="AH835" s="493">
        <f>AH824*地域経済性分析・初期条件!$N$79</f>
        <v>0</v>
      </c>
      <c r="AI835" s="535">
        <f>SUM(D835:N835)</f>
        <v>0</v>
      </c>
      <c r="AJ835" s="535">
        <f t="shared" si="1115"/>
        <v>0</v>
      </c>
      <c r="AK835" s="497">
        <f t="shared" si="1116"/>
        <v>0</v>
      </c>
    </row>
    <row r="836" spans="1:37" ht="12" thickBot="1" x14ac:dyDescent="0.3">
      <c r="A836" s="684" t="str">
        <f>A823&amp;B836</f>
        <v>0市町村税収（二次以降）</v>
      </c>
      <c r="B836" s="685" t="s">
        <v>564</v>
      </c>
      <c r="C836" s="686" t="s">
        <v>33</v>
      </c>
      <c r="D836" s="687">
        <f>D824*地域経済性分析・初期条件!$O$79</f>
        <v>0</v>
      </c>
      <c r="E836" s="687">
        <f>E824*地域経済性分析・初期条件!$O$79</f>
        <v>0</v>
      </c>
      <c r="F836" s="687">
        <f>F824*地域経済性分析・初期条件!$O$79</f>
        <v>0</v>
      </c>
      <c r="G836" s="687">
        <f>G824*地域経済性分析・初期条件!$O$79</f>
        <v>0</v>
      </c>
      <c r="H836" s="687">
        <f>H824*地域経済性分析・初期条件!$O$79</f>
        <v>0</v>
      </c>
      <c r="I836" s="687">
        <f>I824*地域経済性分析・初期条件!$O$79</f>
        <v>0</v>
      </c>
      <c r="J836" s="687">
        <f>J824*地域経済性分析・初期条件!$O$79</f>
        <v>0</v>
      </c>
      <c r="K836" s="687">
        <f>K824*地域経済性分析・初期条件!$O$79</f>
        <v>0</v>
      </c>
      <c r="L836" s="687">
        <f>L824*地域経済性分析・初期条件!$O$79</f>
        <v>0</v>
      </c>
      <c r="M836" s="687">
        <f>M824*地域経済性分析・初期条件!$O$79</f>
        <v>0</v>
      </c>
      <c r="N836" s="687">
        <f>N824*地域経済性分析・初期条件!$O$79</f>
        <v>0</v>
      </c>
      <c r="O836" s="687">
        <f>O824*地域経済性分析・初期条件!$O$79</f>
        <v>0</v>
      </c>
      <c r="P836" s="687">
        <f>P824*地域経済性分析・初期条件!$O$79</f>
        <v>0</v>
      </c>
      <c r="Q836" s="687">
        <f>Q824*地域経済性分析・初期条件!$O$79</f>
        <v>0</v>
      </c>
      <c r="R836" s="687">
        <f>R824*地域経済性分析・初期条件!$O$79</f>
        <v>0</v>
      </c>
      <c r="S836" s="687">
        <f>S824*地域経済性分析・初期条件!$O$79</f>
        <v>0</v>
      </c>
      <c r="T836" s="687">
        <f>T824*地域経済性分析・初期条件!$O$79</f>
        <v>0</v>
      </c>
      <c r="U836" s="687">
        <f>U824*地域経済性分析・初期条件!$O$79</f>
        <v>0</v>
      </c>
      <c r="V836" s="687">
        <f>V824*地域経済性分析・初期条件!$O$79</f>
        <v>0</v>
      </c>
      <c r="W836" s="687">
        <f>W824*地域経済性分析・初期条件!$O$79</f>
        <v>0</v>
      </c>
      <c r="X836" s="687">
        <f>X824*地域経済性分析・初期条件!$O$79</f>
        <v>0</v>
      </c>
      <c r="Y836" s="687">
        <f>Y824*地域経済性分析・初期条件!$O$79</f>
        <v>0</v>
      </c>
      <c r="Z836" s="687">
        <f>Z824*地域経済性分析・初期条件!$O$79</f>
        <v>0</v>
      </c>
      <c r="AA836" s="687">
        <f>AA824*地域経済性分析・初期条件!$O$79</f>
        <v>0</v>
      </c>
      <c r="AB836" s="687">
        <f>AB824*地域経済性分析・初期条件!$O$79</f>
        <v>0</v>
      </c>
      <c r="AC836" s="687">
        <f>AC824*地域経済性分析・初期条件!$O$79</f>
        <v>0</v>
      </c>
      <c r="AD836" s="687">
        <f>AD824*地域経済性分析・初期条件!$O$79</f>
        <v>0</v>
      </c>
      <c r="AE836" s="687">
        <f>AE824*地域経済性分析・初期条件!$O$79</f>
        <v>0</v>
      </c>
      <c r="AF836" s="687">
        <f>AF824*地域経済性分析・初期条件!$O$79</f>
        <v>0</v>
      </c>
      <c r="AG836" s="687">
        <f>AG824*地域経済性分析・初期条件!$O$79</f>
        <v>0</v>
      </c>
      <c r="AH836" s="687">
        <f>AH824*地域経済性分析・初期条件!$O$79</f>
        <v>0</v>
      </c>
      <c r="AI836" s="688">
        <f>SUM(D836:N836)</f>
        <v>0</v>
      </c>
      <c r="AJ836" s="688">
        <f t="shared" si="1115"/>
        <v>0</v>
      </c>
      <c r="AK836" s="689">
        <f t="shared" si="1116"/>
        <v>0</v>
      </c>
    </row>
    <row r="837" spans="1:37" ht="12" thickTop="1" x14ac:dyDescent="0.25">
      <c r="A837" s="1347" t="s">
        <v>1157</v>
      </c>
      <c r="B837" s="425"/>
      <c r="C837" s="449" t="s">
        <v>1158</v>
      </c>
      <c r="D837" s="493">
        <f>SUM(D797:D798,D801:D808,D811:D812,D815:D822,D825:D826,D829:D836)</f>
        <v>0</v>
      </c>
      <c r="E837" s="493">
        <f t="shared" ref="E837" si="1117">SUM(E797:E798,E801:E808,E811:E812,E815:E822,E825:E826,E829:E836)</f>
        <v>0</v>
      </c>
      <c r="F837" s="493">
        <f t="shared" ref="F837" si="1118">SUM(F797:F798,F801:F808,F811:F812,F815:F822,F825:F826,F829:F836)</f>
        <v>0</v>
      </c>
      <c r="G837" s="493">
        <f t="shared" ref="G837" si="1119">SUM(G797:G798,G801:G808,G811:G812,G815:G822,G825:G826,G829:G836)</f>
        <v>0</v>
      </c>
      <c r="H837" s="493">
        <f t="shared" ref="H837" si="1120">SUM(H797:H798,H801:H808,H811:H812,H815:H822,H825:H826,H829:H836)</f>
        <v>0</v>
      </c>
      <c r="I837" s="493">
        <f t="shared" ref="I837" si="1121">SUM(I797:I798,I801:I808,I811:I812,I815:I822,I825:I826,I829:I836)</f>
        <v>0</v>
      </c>
      <c r="J837" s="493">
        <f t="shared" ref="J837" si="1122">SUM(J797:J798,J801:J808,J811:J812,J815:J822,J825:J826,J829:J836)</f>
        <v>0</v>
      </c>
      <c r="K837" s="493">
        <f t="shared" ref="K837" si="1123">SUM(K797:K798,K801:K808,K811:K812,K815:K822,K825:K826,K829:K836)</f>
        <v>0</v>
      </c>
      <c r="L837" s="493">
        <f t="shared" ref="L837" si="1124">SUM(L797:L798,L801:L808,L811:L812,L815:L822,L825:L826,L829:L836)</f>
        <v>0</v>
      </c>
      <c r="M837" s="493">
        <f t="shared" ref="M837" si="1125">SUM(M797:M798,M801:M808,M811:M812,M815:M822,M825:M826,M829:M836)</f>
        <v>0</v>
      </c>
      <c r="N837" s="493">
        <f t="shared" ref="N837" si="1126">SUM(N797:N798,N801:N808,N811:N812,N815:N822,N825:N826,N829:N836)</f>
        <v>0</v>
      </c>
      <c r="O837" s="493">
        <f t="shared" ref="O837" si="1127">SUM(O797:O798,O801:O808,O811:O812,O815:O822,O825:O826,O829:O836)</f>
        <v>0</v>
      </c>
      <c r="P837" s="493">
        <f t="shared" ref="P837" si="1128">SUM(P797:P798,P801:P808,P811:P812,P815:P822,P825:P826,P829:P836)</f>
        <v>0</v>
      </c>
      <c r="Q837" s="493">
        <f t="shared" ref="Q837" si="1129">SUM(Q797:Q798,Q801:Q808,Q811:Q812,Q815:Q822,Q825:Q826,Q829:Q836)</f>
        <v>0</v>
      </c>
      <c r="R837" s="493">
        <f t="shared" ref="R837" si="1130">SUM(R797:R798,R801:R808,R811:R812,R815:R822,R825:R826,R829:R836)</f>
        <v>0</v>
      </c>
      <c r="S837" s="493">
        <f t="shared" ref="S837" si="1131">SUM(S797:S798,S801:S808,S811:S812,S815:S822,S825:S826,S829:S836)</f>
        <v>0</v>
      </c>
      <c r="T837" s="493">
        <f t="shared" ref="T837" si="1132">SUM(T797:T798,T801:T808,T811:T812,T815:T822,T825:T826,T829:T836)</f>
        <v>0</v>
      </c>
      <c r="U837" s="493">
        <f t="shared" ref="U837" si="1133">SUM(U797:U798,U801:U808,U811:U812,U815:U822,U825:U826,U829:U836)</f>
        <v>0</v>
      </c>
      <c r="V837" s="493">
        <f t="shared" ref="V837" si="1134">SUM(V797:V798,V801:V808,V811:V812,V815:V822,V825:V826,V829:V836)</f>
        <v>0</v>
      </c>
      <c r="W837" s="493">
        <f t="shared" ref="W837" si="1135">SUM(W797:W798,W801:W808,W811:W812,W815:W822,W825:W826,W829:W836)</f>
        <v>0</v>
      </c>
      <c r="X837" s="493">
        <f t="shared" ref="X837" si="1136">SUM(X797:X798,X801:X808,X811:X812,X815:X822,X825:X826,X829:X836)</f>
        <v>0</v>
      </c>
      <c r="Y837" s="493">
        <f t="shared" ref="Y837" si="1137">SUM(Y797:Y798,Y801:Y808,Y811:Y812,Y815:Y822,Y825:Y826,Y829:Y836)</f>
        <v>0</v>
      </c>
      <c r="Z837" s="493">
        <f t="shared" ref="Z837" si="1138">SUM(Z797:Z798,Z801:Z808,Z811:Z812,Z815:Z822,Z825:Z826,Z829:Z836)</f>
        <v>0</v>
      </c>
      <c r="AA837" s="493">
        <f t="shared" ref="AA837" si="1139">SUM(AA797:AA798,AA801:AA808,AA811:AA812,AA815:AA822,AA825:AA826,AA829:AA836)</f>
        <v>0</v>
      </c>
      <c r="AB837" s="493">
        <f t="shared" ref="AB837" si="1140">SUM(AB797:AB798,AB801:AB808,AB811:AB812,AB815:AB822,AB825:AB826,AB829:AB836)</f>
        <v>0</v>
      </c>
      <c r="AC837" s="493">
        <f t="shared" ref="AC837" si="1141">SUM(AC797:AC798,AC801:AC808,AC811:AC812,AC815:AC822,AC825:AC826,AC829:AC836)</f>
        <v>0</v>
      </c>
      <c r="AD837" s="493">
        <f t="shared" ref="AD837" si="1142">SUM(AD797:AD798,AD801:AD808,AD811:AD812,AD815:AD822,AD825:AD826,AD829:AD836)</f>
        <v>0</v>
      </c>
      <c r="AE837" s="493">
        <f t="shared" ref="AE837" si="1143">SUM(AE797:AE798,AE801:AE808,AE811:AE812,AE815:AE822,AE825:AE826,AE829:AE836)</f>
        <v>0</v>
      </c>
      <c r="AF837" s="493">
        <f t="shared" ref="AF837" si="1144">SUM(AF797:AF798,AF801:AF808,AF811:AF812,AF815:AF822,AF825:AF826,AF829:AF836)</f>
        <v>0</v>
      </c>
      <c r="AG837" s="493">
        <f t="shared" ref="AG837" si="1145">SUM(AG797:AG798,AG801:AG808,AG811:AG812,AG815:AG822,AG825:AG826,AG829:AG836)</f>
        <v>0</v>
      </c>
      <c r="AH837" s="493">
        <f t="shared" ref="AH837" si="1146">SUM(AH797:AH798,AH801:AH808,AH811:AH812,AH815:AH822,AH825:AH826,AH829:AH836)</f>
        <v>0</v>
      </c>
      <c r="AI837" s="535">
        <f t="shared" ref="AI837" si="1147">SUM(AI797:AI798,AI801:AI808,AI811:AI812,AI815:AI822,AI825:AI826,AI829:AI836)</f>
        <v>0</v>
      </c>
      <c r="AJ837" s="535">
        <f t="shared" ref="AJ837" si="1148">SUM(AJ797:AJ798,AJ801:AJ808,AJ811:AJ812,AJ815:AJ822,AJ825:AJ826,AJ829:AJ836)</f>
        <v>0</v>
      </c>
      <c r="AK837" s="497">
        <f t="shared" ref="AK837" si="1149">SUM(AK797:AK798,AK801:AK808,AK811:AK812,AK815:AK822,AK825:AK826,AK829:AK836)</f>
        <v>0</v>
      </c>
    </row>
    <row r="838" spans="1:37" ht="11.5" x14ac:dyDescent="0.25">
      <c r="A838" s="1348" t="s">
        <v>1159</v>
      </c>
      <c r="B838" s="1349"/>
      <c r="C838" s="450" t="s">
        <v>33</v>
      </c>
      <c r="D838" s="1350">
        <f>D794*1.1-D837</f>
        <v>0</v>
      </c>
      <c r="E838" s="1350">
        <f t="shared" ref="E838" si="1150">E794*1.1-E837</f>
        <v>0</v>
      </c>
      <c r="F838" s="1350">
        <f t="shared" ref="F838" si="1151">F794*1.1-F837</f>
        <v>0</v>
      </c>
      <c r="G838" s="1350">
        <f t="shared" ref="G838" si="1152">G794*1.1-G837</f>
        <v>0</v>
      </c>
      <c r="H838" s="1350">
        <f t="shared" ref="H838" si="1153">H794*1.1-H837</f>
        <v>0</v>
      </c>
      <c r="I838" s="1350">
        <f t="shared" ref="I838" si="1154">I794*1.1-I837</f>
        <v>0</v>
      </c>
      <c r="J838" s="1350">
        <f t="shared" ref="J838" si="1155">J794*1.1-J837</f>
        <v>0</v>
      </c>
      <c r="K838" s="1350">
        <f t="shared" ref="K838" si="1156">K794*1.1-K837</f>
        <v>0</v>
      </c>
      <c r="L838" s="1350">
        <f t="shared" ref="L838" si="1157">L794*1.1-L837</f>
        <v>0</v>
      </c>
      <c r="M838" s="1350">
        <f t="shared" ref="M838" si="1158">M794*1.1-M837</f>
        <v>0</v>
      </c>
      <c r="N838" s="1350">
        <f t="shared" ref="N838" si="1159">N794*1.1-N837</f>
        <v>0</v>
      </c>
      <c r="O838" s="1350">
        <f t="shared" ref="O838" si="1160">O794*1.1-O837</f>
        <v>0</v>
      </c>
      <c r="P838" s="1350">
        <f t="shared" ref="P838" si="1161">P794*1.1-P837</f>
        <v>0</v>
      </c>
      <c r="Q838" s="1350">
        <f t="shared" ref="Q838" si="1162">Q794*1.1-Q837</f>
        <v>0</v>
      </c>
      <c r="R838" s="1350">
        <f t="shared" ref="R838" si="1163">R794*1.1-R837</f>
        <v>0</v>
      </c>
      <c r="S838" s="1350">
        <f t="shared" ref="S838" si="1164">S794*1.1-S837</f>
        <v>0</v>
      </c>
      <c r="T838" s="1350">
        <f t="shared" ref="T838" si="1165">T794*1.1-T837</f>
        <v>0</v>
      </c>
      <c r="U838" s="1350">
        <f t="shared" ref="U838" si="1166">U794*1.1-U837</f>
        <v>0</v>
      </c>
      <c r="V838" s="1350">
        <f t="shared" ref="V838" si="1167">V794*1.1-V837</f>
        <v>0</v>
      </c>
      <c r="W838" s="1350">
        <f t="shared" ref="W838" si="1168">W794*1.1-W837</f>
        <v>0</v>
      </c>
      <c r="X838" s="1350">
        <f t="shared" ref="X838" si="1169">X794*1.1-X837</f>
        <v>0</v>
      </c>
      <c r="Y838" s="1350">
        <f t="shared" ref="Y838" si="1170">Y794*1.1-Y837</f>
        <v>0</v>
      </c>
      <c r="Z838" s="1350">
        <f t="shared" ref="Z838" si="1171">Z794*1.1-Z837</f>
        <v>0</v>
      </c>
      <c r="AA838" s="1350">
        <f t="shared" ref="AA838" si="1172">AA794*1.1-AA837</f>
        <v>0</v>
      </c>
      <c r="AB838" s="1350">
        <f t="shared" ref="AB838" si="1173">AB794*1.1-AB837</f>
        <v>0</v>
      </c>
      <c r="AC838" s="1350">
        <f t="shared" ref="AC838" si="1174">AC794*1.1-AC837</f>
        <v>0</v>
      </c>
      <c r="AD838" s="1350">
        <f t="shared" ref="AD838" si="1175">AD794*1.1-AD837</f>
        <v>0</v>
      </c>
      <c r="AE838" s="1350">
        <f t="shared" ref="AE838" si="1176">AE794*1.1-AE837</f>
        <v>0</v>
      </c>
      <c r="AF838" s="1350">
        <f t="shared" ref="AF838" si="1177">AF794*1.1-AF837</f>
        <v>0</v>
      </c>
      <c r="AG838" s="1350">
        <f t="shared" ref="AG838" si="1178">AG794*1.1-AG837</f>
        <v>0</v>
      </c>
      <c r="AH838" s="1350">
        <f t="shared" ref="AH838" si="1179">AH794*1.1-AH837</f>
        <v>0</v>
      </c>
      <c r="AI838" s="537">
        <f t="shared" ref="AI838" si="1180">AI794*1.1-AI837</f>
        <v>0</v>
      </c>
      <c r="AJ838" s="537">
        <f t="shared" ref="AJ838" si="1181">AJ794*1.1-AJ837</f>
        <v>0</v>
      </c>
      <c r="AK838" s="538">
        <f t="shared" ref="AK838" si="1182">AK794*1.1-AK837</f>
        <v>0</v>
      </c>
    </row>
    <row r="839" spans="1:37" ht="11.5" x14ac:dyDescent="0.25">
      <c r="A839" s="425" t="str">
        <f>B48</f>
        <v>＜その他・費目を入力＞</v>
      </c>
      <c r="B839" s="391"/>
      <c r="C839" s="448" t="s">
        <v>33</v>
      </c>
      <c r="D839" s="493"/>
      <c r="E839" s="493">
        <f t="shared" ref="E839:AH839" si="1183">E48</f>
        <v>0</v>
      </c>
      <c r="F839" s="493">
        <f t="shared" si="1183"/>
        <v>0</v>
      </c>
      <c r="G839" s="493">
        <f t="shared" si="1183"/>
        <v>0</v>
      </c>
      <c r="H839" s="493">
        <f t="shared" si="1183"/>
        <v>0</v>
      </c>
      <c r="I839" s="493">
        <f t="shared" si="1183"/>
        <v>0</v>
      </c>
      <c r="J839" s="493">
        <f t="shared" si="1183"/>
        <v>0</v>
      </c>
      <c r="K839" s="493">
        <f t="shared" si="1183"/>
        <v>0</v>
      </c>
      <c r="L839" s="493">
        <f t="shared" si="1183"/>
        <v>0</v>
      </c>
      <c r="M839" s="493">
        <f t="shared" si="1183"/>
        <v>0</v>
      </c>
      <c r="N839" s="493">
        <f t="shared" si="1183"/>
        <v>0</v>
      </c>
      <c r="O839" s="493">
        <f t="shared" si="1183"/>
        <v>0</v>
      </c>
      <c r="P839" s="493">
        <f t="shared" si="1183"/>
        <v>0</v>
      </c>
      <c r="Q839" s="493">
        <f t="shared" si="1183"/>
        <v>0</v>
      </c>
      <c r="R839" s="493">
        <f t="shared" si="1183"/>
        <v>0</v>
      </c>
      <c r="S839" s="493">
        <f t="shared" si="1183"/>
        <v>0</v>
      </c>
      <c r="T839" s="493">
        <f t="shared" si="1183"/>
        <v>0</v>
      </c>
      <c r="U839" s="493">
        <f t="shared" si="1183"/>
        <v>0</v>
      </c>
      <c r="V839" s="493">
        <f t="shared" si="1183"/>
        <v>0</v>
      </c>
      <c r="W839" s="493">
        <f t="shared" si="1183"/>
        <v>0</v>
      </c>
      <c r="X839" s="493">
        <f t="shared" si="1183"/>
        <v>0</v>
      </c>
      <c r="Y839" s="493">
        <f t="shared" si="1183"/>
        <v>0</v>
      </c>
      <c r="Z839" s="493">
        <f t="shared" si="1183"/>
        <v>0</v>
      </c>
      <c r="AA839" s="493">
        <f t="shared" si="1183"/>
        <v>0</v>
      </c>
      <c r="AB839" s="493">
        <f t="shared" si="1183"/>
        <v>0</v>
      </c>
      <c r="AC839" s="493">
        <f t="shared" si="1183"/>
        <v>0</v>
      </c>
      <c r="AD839" s="493">
        <f t="shared" si="1183"/>
        <v>0</v>
      </c>
      <c r="AE839" s="493">
        <f t="shared" si="1183"/>
        <v>0</v>
      </c>
      <c r="AF839" s="493">
        <f t="shared" si="1183"/>
        <v>0</v>
      </c>
      <c r="AG839" s="493">
        <f t="shared" si="1183"/>
        <v>0</v>
      </c>
      <c r="AH839" s="493">
        <f t="shared" si="1183"/>
        <v>0</v>
      </c>
      <c r="AI839" s="535">
        <f>SUM(D839:N839)</f>
        <v>0</v>
      </c>
      <c r="AJ839" s="535">
        <f>SUM(D839:X839)</f>
        <v>0</v>
      </c>
      <c r="AK839" s="497">
        <f>SUM(D839:AH839)</f>
        <v>0</v>
      </c>
    </row>
    <row r="840" spans="1:37" ht="11.5" x14ac:dyDescent="0.25">
      <c r="A840" s="488">
        <f>地域経済性分析・初期条件!$G$81</f>
        <v>0</v>
      </c>
      <c r="C840" s="449"/>
      <c r="D840" s="493"/>
      <c r="E840" s="463"/>
      <c r="F840" s="464"/>
      <c r="G840" s="463"/>
      <c r="H840" s="463"/>
      <c r="I840" s="463"/>
      <c r="J840" s="463"/>
      <c r="K840" s="463"/>
      <c r="L840" s="463"/>
      <c r="M840" s="463"/>
      <c r="N840" s="463"/>
      <c r="O840" s="463"/>
      <c r="P840" s="463"/>
      <c r="Q840" s="463"/>
      <c r="R840" s="463"/>
      <c r="S840" s="463"/>
      <c r="T840" s="463"/>
      <c r="U840" s="463"/>
      <c r="V840" s="463"/>
      <c r="W840" s="463"/>
      <c r="X840" s="463"/>
      <c r="Y840" s="463"/>
      <c r="Z840" s="463"/>
      <c r="AA840" s="463"/>
      <c r="AB840" s="463"/>
      <c r="AC840" s="463"/>
      <c r="AD840" s="463"/>
      <c r="AE840" s="463"/>
      <c r="AF840" s="463"/>
      <c r="AG840" s="463"/>
      <c r="AH840" s="463"/>
      <c r="AI840" s="535"/>
      <c r="AJ840" s="535"/>
      <c r="AK840" s="497"/>
    </row>
    <row r="841" spans="1:37" ht="11.5" x14ac:dyDescent="0.25">
      <c r="A841" s="533" t="str">
        <f>A840&amp;B841</f>
        <v>0売上（税別）</v>
      </c>
      <c r="B841" s="425" t="s">
        <v>1166</v>
      </c>
      <c r="C841" s="448" t="s">
        <v>33</v>
      </c>
      <c r="D841" s="493">
        <f>D839*地域経済性分析・初期条件!$F$81</f>
        <v>0</v>
      </c>
      <c r="E841" s="493">
        <f>E839*地域経済性分析・初期条件!$F$81</f>
        <v>0</v>
      </c>
      <c r="F841" s="493">
        <f>F839*地域経済性分析・初期条件!$F$81</f>
        <v>0</v>
      </c>
      <c r="G841" s="493">
        <f>G839*地域経済性分析・初期条件!$F$81</f>
        <v>0</v>
      </c>
      <c r="H841" s="493">
        <f>H839*地域経済性分析・初期条件!$F$81</f>
        <v>0</v>
      </c>
      <c r="I841" s="493">
        <f>I839*地域経済性分析・初期条件!$F$81</f>
        <v>0</v>
      </c>
      <c r="J841" s="493">
        <f>J839*地域経済性分析・初期条件!$F$81</f>
        <v>0</v>
      </c>
      <c r="K841" s="493">
        <f>K839*地域経済性分析・初期条件!$F$81</f>
        <v>0</v>
      </c>
      <c r="L841" s="493">
        <f>L839*地域経済性分析・初期条件!$F$81</f>
        <v>0</v>
      </c>
      <c r="M841" s="493">
        <f>M839*地域経済性分析・初期条件!$F$81</f>
        <v>0</v>
      </c>
      <c r="N841" s="493">
        <f>N839*地域経済性分析・初期条件!$F$81</f>
        <v>0</v>
      </c>
      <c r="O841" s="493">
        <f>O839*地域経済性分析・初期条件!$F$81</f>
        <v>0</v>
      </c>
      <c r="P841" s="493">
        <f>P839*地域経済性分析・初期条件!$F$81</f>
        <v>0</v>
      </c>
      <c r="Q841" s="493">
        <f>Q839*地域経済性分析・初期条件!$F$81</f>
        <v>0</v>
      </c>
      <c r="R841" s="493">
        <f>R839*地域経済性分析・初期条件!$F$81</f>
        <v>0</v>
      </c>
      <c r="S841" s="493">
        <f>S839*地域経済性分析・初期条件!$F$81</f>
        <v>0</v>
      </c>
      <c r="T841" s="493">
        <f>T839*地域経済性分析・初期条件!$F$81</f>
        <v>0</v>
      </c>
      <c r="U841" s="493">
        <f>U839*地域経済性分析・初期条件!$F$81</f>
        <v>0</v>
      </c>
      <c r="V841" s="493">
        <f>V839*地域経済性分析・初期条件!$F$81</f>
        <v>0</v>
      </c>
      <c r="W841" s="493">
        <f>W839*地域経済性分析・初期条件!$F$81</f>
        <v>0</v>
      </c>
      <c r="X841" s="493">
        <f>X839*地域経済性分析・初期条件!$F$81</f>
        <v>0</v>
      </c>
      <c r="Y841" s="493">
        <f>Y839*地域経済性分析・初期条件!$F$81</f>
        <v>0</v>
      </c>
      <c r="Z841" s="493">
        <f>Z839*地域経済性分析・初期条件!$F$81</f>
        <v>0</v>
      </c>
      <c r="AA841" s="493">
        <f>AA839*地域経済性分析・初期条件!$F$81</f>
        <v>0</v>
      </c>
      <c r="AB841" s="493">
        <f>AB839*地域経済性分析・初期条件!$F$81</f>
        <v>0</v>
      </c>
      <c r="AC841" s="493">
        <f>AC839*地域経済性分析・初期条件!$F$81</f>
        <v>0</v>
      </c>
      <c r="AD841" s="493">
        <f>AD839*地域経済性分析・初期条件!$F$81</f>
        <v>0</v>
      </c>
      <c r="AE841" s="493">
        <f>AE839*地域経済性分析・初期条件!$F$81</f>
        <v>0</v>
      </c>
      <c r="AF841" s="493">
        <f>AF839*地域経済性分析・初期条件!$F$81</f>
        <v>0</v>
      </c>
      <c r="AG841" s="493">
        <f>AG839*地域経済性分析・初期条件!$F$81</f>
        <v>0</v>
      </c>
      <c r="AH841" s="493">
        <f>AH839*地域経済性分析・初期条件!$F$81</f>
        <v>0</v>
      </c>
      <c r="AI841" s="535">
        <f t="shared" ref="AI841:AI849" si="1184">SUM(D841:N841)</f>
        <v>0</v>
      </c>
      <c r="AJ841" s="535">
        <f t="shared" ref="AJ841:AJ849" si="1185">SUM(D841:X841)</f>
        <v>0</v>
      </c>
      <c r="AK841" s="497">
        <f t="shared" ref="AK841:AK849" si="1186">SUM(D841:AH841)</f>
        <v>0</v>
      </c>
    </row>
    <row r="842" spans="1:37" ht="11.5" x14ac:dyDescent="0.25">
      <c r="A842" s="533" t="str">
        <f>A840&amp;B842</f>
        <v>0消費税（都道府県）</v>
      </c>
      <c r="B842" s="425" t="s">
        <v>270</v>
      </c>
      <c r="C842" s="448" t="s">
        <v>33</v>
      </c>
      <c r="D842" s="493">
        <f>D841*波及効果シート!$D$72</f>
        <v>0</v>
      </c>
      <c r="E842" s="493">
        <f>E841*波及効果シート!$D$72</f>
        <v>0</v>
      </c>
      <c r="F842" s="493">
        <f>F841*波及効果シート!$D$72</f>
        <v>0</v>
      </c>
      <c r="G842" s="493">
        <f>G841*波及効果シート!$D$72</f>
        <v>0</v>
      </c>
      <c r="H842" s="493">
        <f>H841*波及効果シート!$D$72</f>
        <v>0</v>
      </c>
      <c r="I842" s="493">
        <f>I841*波及効果シート!$D$72</f>
        <v>0</v>
      </c>
      <c r="J842" s="493">
        <f>J841*波及効果シート!$D$72</f>
        <v>0</v>
      </c>
      <c r="K842" s="493">
        <f>K841*波及効果シート!$D$72</f>
        <v>0</v>
      </c>
      <c r="L842" s="493">
        <f>L841*波及効果シート!$D$72</f>
        <v>0</v>
      </c>
      <c r="M842" s="493">
        <f>M841*波及効果シート!$D$72</f>
        <v>0</v>
      </c>
      <c r="N842" s="493">
        <f>N841*波及効果シート!$D$72</f>
        <v>0</v>
      </c>
      <c r="O842" s="493">
        <f>O841*波及効果シート!$D$72</f>
        <v>0</v>
      </c>
      <c r="P842" s="493">
        <f>P841*波及効果シート!$D$72</f>
        <v>0</v>
      </c>
      <c r="Q842" s="493">
        <f>Q841*波及効果シート!$D$72</f>
        <v>0</v>
      </c>
      <c r="R842" s="493">
        <f>R841*波及効果シート!$D$72</f>
        <v>0</v>
      </c>
      <c r="S842" s="493">
        <f>S841*波及効果シート!$D$72</f>
        <v>0</v>
      </c>
      <c r="T842" s="493">
        <f>T841*波及効果シート!$D$72</f>
        <v>0</v>
      </c>
      <c r="U842" s="493">
        <f>U841*波及効果シート!$D$72</f>
        <v>0</v>
      </c>
      <c r="V842" s="493">
        <f>V841*波及効果シート!$D$72</f>
        <v>0</v>
      </c>
      <c r="W842" s="493">
        <f>W841*波及効果シート!$D$72</f>
        <v>0</v>
      </c>
      <c r="X842" s="493">
        <f>X841*波及効果シート!$D$72</f>
        <v>0</v>
      </c>
      <c r="Y842" s="493">
        <f>Y841*波及効果シート!$D$72</f>
        <v>0</v>
      </c>
      <c r="Z842" s="493">
        <f>Z841*波及効果シート!$D$72</f>
        <v>0</v>
      </c>
      <c r="AA842" s="493">
        <f>AA841*波及効果シート!$D$72</f>
        <v>0</v>
      </c>
      <c r="AB842" s="493">
        <f>AB841*波及効果シート!$D$72</f>
        <v>0</v>
      </c>
      <c r="AC842" s="493">
        <f>AC841*波及効果シート!$D$72</f>
        <v>0</v>
      </c>
      <c r="AD842" s="493">
        <f>AD841*波及効果シート!$D$72</f>
        <v>0</v>
      </c>
      <c r="AE842" s="493">
        <f>AE841*波及効果シート!$D$72</f>
        <v>0</v>
      </c>
      <c r="AF842" s="493">
        <f>AF841*波及効果シート!$D$72</f>
        <v>0</v>
      </c>
      <c r="AG842" s="493">
        <f>AG841*波及効果シート!$D$72</f>
        <v>0</v>
      </c>
      <c r="AH842" s="493">
        <f>AH841*波及効果シート!$D$72</f>
        <v>0</v>
      </c>
      <c r="AI842" s="535">
        <f t="shared" si="1184"/>
        <v>0</v>
      </c>
      <c r="AJ842" s="535">
        <f t="shared" si="1185"/>
        <v>0</v>
      </c>
      <c r="AK842" s="497">
        <f t="shared" si="1186"/>
        <v>0</v>
      </c>
    </row>
    <row r="843" spans="1:37" ht="11.5" x14ac:dyDescent="0.25">
      <c r="A843" s="533" t="str">
        <f>A840&amp;B843</f>
        <v>0消費税（市町村）</v>
      </c>
      <c r="B843" s="425" t="s">
        <v>1156</v>
      </c>
      <c r="C843" s="449" t="s">
        <v>33</v>
      </c>
      <c r="D843" s="493">
        <f>D841*波及効果シート!$D$74</f>
        <v>0</v>
      </c>
      <c r="E843" s="493">
        <f>E841*波及効果シート!$D$74</f>
        <v>0</v>
      </c>
      <c r="F843" s="493">
        <f>F841*波及効果シート!$D$74</f>
        <v>0</v>
      </c>
      <c r="G843" s="493">
        <f>G841*波及効果シート!$D$74</f>
        <v>0</v>
      </c>
      <c r="H843" s="493">
        <f>H841*波及効果シート!$D$74</f>
        <v>0</v>
      </c>
      <c r="I843" s="493">
        <f>I841*波及効果シート!$D$74</f>
        <v>0</v>
      </c>
      <c r="J843" s="493">
        <f>J841*波及効果シート!$D$74</f>
        <v>0</v>
      </c>
      <c r="K843" s="493">
        <f>K841*波及効果シート!$D$74</f>
        <v>0</v>
      </c>
      <c r="L843" s="493">
        <f>L841*波及効果シート!$D$74</f>
        <v>0</v>
      </c>
      <c r="M843" s="493">
        <f>M841*波及効果シート!$D$74</f>
        <v>0</v>
      </c>
      <c r="N843" s="493">
        <f>N841*波及効果シート!$D$74</f>
        <v>0</v>
      </c>
      <c r="O843" s="493">
        <f>O841*波及効果シート!$D$74</f>
        <v>0</v>
      </c>
      <c r="P843" s="493">
        <f>P841*波及効果シート!$D$74</f>
        <v>0</v>
      </c>
      <c r="Q843" s="493">
        <f>Q841*波及効果シート!$D$74</f>
        <v>0</v>
      </c>
      <c r="R843" s="493">
        <f>R841*波及効果シート!$D$74</f>
        <v>0</v>
      </c>
      <c r="S843" s="493">
        <f>S841*波及効果シート!$D$74</f>
        <v>0</v>
      </c>
      <c r="T843" s="493">
        <f>T841*波及効果シート!$D$74</f>
        <v>0</v>
      </c>
      <c r="U843" s="493">
        <f>U841*波及効果シート!$D$74</f>
        <v>0</v>
      </c>
      <c r="V843" s="493">
        <f>V841*波及効果シート!$D$74</f>
        <v>0</v>
      </c>
      <c r="W843" s="493">
        <f>W841*波及効果シート!$D$74</f>
        <v>0</v>
      </c>
      <c r="X843" s="493">
        <f>X841*波及効果シート!$D$74</f>
        <v>0</v>
      </c>
      <c r="Y843" s="493">
        <f>Y841*波及効果シート!$D$74</f>
        <v>0</v>
      </c>
      <c r="Z843" s="493">
        <f>Z841*波及効果シート!$D$74</f>
        <v>0</v>
      </c>
      <c r="AA843" s="493">
        <f>AA841*波及効果シート!$D$74</f>
        <v>0</v>
      </c>
      <c r="AB843" s="493">
        <f>AB841*波及効果シート!$D$74</f>
        <v>0</v>
      </c>
      <c r="AC843" s="493">
        <f>AC841*波及効果シート!$D$74</f>
        <v>0</v>
      </c>
      <c r="AD843" s="493">
        <f>AD841*波及効果シート!$D$74</f>
        <v>0</v>
      </c>
      <c r="AE843" s="493">
        <f>AE841*波及効果シート!$D$74</f>
        <v>0</v>
      </c>
      <c r="AF843" s="493">
        <f>AF841*波及効果シート!$D$74</f>
        <v>0</v>
      </c>
      <c r="AG843" s="493">
        <f>AG841*波及効果シート!$D$74</f>
        <v>0</v>
      </c>
      <c r="AH843" s="493">
        <f>AH841*波及効果シート!$D$74</f>
        <v>0</v>
      </c>
      <c r="AI843" s="535">
        <f t="shared" si="1184"/>
        <v>0</v>
      </c>
      <c r="AJ843" s="535">
        <f t="shared" si="1185"/>
        <v>0</v>
      </c>
      <c r="AK843" s="497">
        <f t="shared" si="1186"/>
        <v>0</v>
      </c>
    </row>
    <row r="844" spans="1:37" ht="11.5" x14ac:dyDescent="0.25">
      <c r="A844" s="533" t="str">
        <f>A840&amp;B844</f>
        <v>0所得税（国税）</v>
      </c>
      <c r="B844" s="425" t="s">
        <v>577</v>
      </c>
      <c r="C844" s="449" t="s">
        <v>33</v>
      </c>
      <c r="D844" s="493">
        <f>D841*地域経済性分析・初期条件!$P$81</f>
        <v>0</v>
      </c>
      <c r="E844" s="493">
        <f>E841*地域経済性分析・初期条件!$P$81</f>
        <v>0</v>
      </c>
      <c r="F844" s="493">
        <f>F841*地域経済性分析・初期条件!$P$81</f>
        <v>0</v>
      </c>
      <c r="G844" s="493">
        <f>G841*地域経済性分析・初期条件!$P$81</f>
        <v>0</v>
      </c>
      <c r="H844" s="493">
        <f>H841*地域経済性分析・初期条件!$P$81</f>
        <v>0</v>
      </c>
      <c r="I844" s="493">
        <f>I841*地域経済性分析・初期条件!$P$81</f>
        <v>0</v>
      </c>
      <c r="J844" s="493">
        <f>J841*地域経済性分析・初期条件!$P$81</f>
        <v>0</v>
      </c>
      <c r="K844" s="493">
        <f>K841*地域経済性分析・初期条件!$P$81</f>
        <v>0</v>
      </c>
      <c r="L844" s="493">
        <f>L841*地域経済性分析・初期条件!$P$81</f>
        <v>0</v>
      </c>
      <c r="M844" s="493">
        <f>M841*地域経済性分析・初期条件!$P$81</f>
        <v>0</v>
      </c>
      <c r="N844" s="493">
        <f>N841*地域経済性分析・初期条件!$P$81</f>
        <v>0</v>
      </c>
      <c r="O844" s="493">
        <f>O841*地域経済性分析・初期条件!$P$81</f>
        <v>0</v>
      </c>
      <c r="P844" s="493">
        <f>P841*地域経済性分析・初期条件!$P$81</f>
        <v>0</v>
      </c>
      <c r="Q844" s="493">
        <f>Q841*地域経済性分析・初期条件!$P$81</f>
        <v>0</v>
      </c>
      <c r="R844" s="493">
        <f>R841*地域経済性分析・初期条件!$P$81</f>
        <v>0</v>
      </c>
      <c r="S844" s="493">
        <f>S841*地域経済性分析・初期条件!$P$81</f>
        <v>0</v>
      </c>
      <c r="T844" s="493">
        <f>T841*地域経済性分析・初期条件!$P$81</f>
        <v>0</v>
      </c>
      <c r="U844" s="493">
        <f>U841*地域経済性分析・初期条件!$P$81</f>
        <v>0</v>
      </c>
      <c r="V844" s="493">
        <f>V841*地域経済性分析・初期条件!$P$81</f>
        <v>0</v>
      </c>
      <c r="W844" s="493">
        <f>W841*地域経済性分析・初期条件!$P$81</f>
        <v>0</v>
      </c>
      <c r="X844" s="493">
        <f>X841*地域経済性分析・初期条件!$P$81</f>
        <v>0</v>
      </c>
      <c r="Y844" s="493">
        <f>Y841*地域経済性分析・初期条件!$P$81</f>
        <v>0</v>
      </c>
      <c r="Z844" s="493">
        <f>Z841*地域経済性分析・初期条件!$P$81</f>
        <v>0</v>
      </c>
      <c r="AA844" s="493">
        <f>AA841*地域経済性分析・初期条件!$P$81</f>
        <v>0</v>
      </c>
      <c r="AB844" s="493">
        <f>AB841*地域経済性分析・初期条件!$P$81</f>
        <v>0</v>
      </c>
      <c r="AC844" s="493">
        <f>AC841*地域経済性分析・初期条件!$P$81</f>
        <v>0</v>
      </c>
      <c r="AD844" s="493">
        <f>AD841*地域経済性分析・初期条件!$P$81</f>
        <v>0</v>
      </c>
      <c r="AE844" s="493">
        <f>AE841*地域経済性分析・初期条件!$P$81</f>
        <v>0</v>
      </c>
      <c r="AF844" s="493">
        <f>AF841*地域経済性分析・初期条件!$P$81</f>
        <v>0</v>
      </c>
      <c r="AG844" s="493">
        <f>AG841*地域経済性分析・初期条件!$P$81</f>
        <v>0</v>
      </c>
      <c r="AH844" s="493">
        <f>AH841*地域経済性分析・初期条件!$P$81</f>
        <v>0</v>
      </c>
      <c r="AI844" s="535">
        <f t="shared" si="1184"/>
        <v>0</v>
      </c>
      <c r="AJ844" s="535">
        <f t="shared" si="1185"/>
        <v>0</v>
      </c>
      <c r="AK844" s="497">
        <f t="shared" si="1186"/>
        <v>0</v>
      </c>
    </row>
    <row r="845" spans="1:37" ht="11.5" x14ac:dyDescent="0.25">
      <c r="A845" s="533" t="str">
        <f>A840&amp;B845</f>
        <v>0法人税（国税）</v>
      </c>
      <c r="B845" s="425" t="s">
        <v>576</v>
      </c>
      <c r="C845" s="449" t="s">
        <v>33</v>
      </c>
      <c r="D845" s="493">
        <f>D841*地域経済性分析・初期条件!$Q$81</f>
        <v>0</v>
      </c>
      <c r="E845" s="493">
        <f>E841*地域経済性分析・初期条件!$Q$81</f>
        <v>0</v>
      </c>
      <c r="F845" s="493">
        <f>F841*地域経済性分析・初期条件!$Q$81</f>
        <v>0</v>
      </c>
      <c r="G845" s="493">
        <f>G841*地域経済性分析・初期条件!$Q$81</f>
        <v>0</v>
      </c>
      <c r="H845" s="493">
        <f>H841*地域経済性分析・初期条件!$Q$81</f>
        <v>0</v>
      </c>
      <c r="I845" s="493">
        <f>I841*地域経済性分析・初期条件!$Q$81</f>
        <v>0</v>
      </c>
      <c r="J845" s="493">
        <f>J841*地域経済性分析・初期条件!$Q$81</f>
        <v>0</v>
      </c>
      <c r="K845" s="493">
        <f>K841*地域経済性分析・初期条件!$Q$81</f>
        <v>0</v>
      </c>
      <c r="L845" s="493">
        <f>L841*地域経済性分析・初期条件!$Q$81</f>
        <v>0</v>
      </c>
      <c r="M845" s="493">
        <f>M841*地域経済性分析・初期条件!$Q$81</f>
        <v>0</v>
      </c>
      <c r="N845" s="493">
        <f>N841*地域経済性分析・初期条件!$Q$81</f>
        <v>0</v>
      </c>
      <c r="O845" s="493">
        <f>O841*地域経済性分析・初期条件!$Q$81</f>
        <v>0</v>
      </c>
      <c r="P845" s="493">
        <f>P841*地域経済性分析・初期条件!$Q$81</f>
        <v>0</v>
      </c>
      <c r="Q845" s="493">
        <f>Q841*地域経済性分析・初期条件!$Q$81</f>
        <v>0</v>
      </c>
      <c r="R845" s="493">
        <f>R841*地域経済性分析・初期条件!$Q$81</f>
        <v>0</v>
      </c>
      <c r="S845" s="493">
        <f>S841*地域経済性分析・初期条件!$Q$81</f>
        <v>0</v>
      </c>
      <c r="T845" s="493">
        <f>T841*地域経済性分析・初期条件!$Q$81</f>
        <v>0</v>
      </c>
      <c r="U845" s="493">
        <f>U841*地域経済性分析・初期条件!$Q$81</f>
        <v>0</v>
      </c>
      <c r="V845" s="493">
        <f>V841*地域経済性分析・初期条件!$Q$81</f>
        <v>0</v>
      </c>
      <c r="W845" s="493">
        <f>W841*地域経済性分析・初期条件!$Q$81</f>
        <v>0</v>
      </c>
      <c r="X845" s="493">
        <f>X841*地域経済性分析・初期条件!$Q$81</f>
        <v>0</v>
      </c>
      <c r="Y845" s="493">
        <f>Y841*地域経済性分析・初期条件!$Q$81</f>
        <v>0</v>
      </c>
      <c r="Z845" s="493">
        <f>Z841*地域経済性分析・初期条件!$Q$81</f>
        <v>0</v>
      </c>
      <c r="AA845" s="493">
        <f>AA841*地域経済性分析・初期条件!$Q$81</f>
        <v>0</v>
      </c>
      <c r="AB845" s="493">
        <f>AB841*地域経済性分析・初期条件!$Q$81</f>
        <v>0</v>
      </c>
      <c r="AC845" s="493">
        <f>AC841*地域経済性分析・初期条件!$Q$81</f>
        <v>0</v>
      </c>
      <c r="AD845" s="493">
        <f>AD841*地域経済性分析・初期条件!$Q$81</f>
        <v>0</v>
      </c>
      <c r="AE845" s="493">
        <f>AE841*地域経済性分析・初期条件!$Q$81</f>
        <v>0</v>
      </c>
      <c r="AF845" s="493">
        <f>AF841*地域経済性分析・初期条件!$Q$81</f>
        <v>0</v>
      </c>
      <c r="AG845" s="493">
        <f>AG841*地域経済性分析・初期条件!$Q$81</f>
        <v>0</v>
      </c>
      <c r="AH845" s="493">
        <f>AH841*地域経済性分析・初期条件!$Q$81</f>
        <v>0</v>
      </c>
      <c r="AI845" s="535">
        <f t="shared" si="1184"/>
        <v>0</v>
      </c>
      <c r="AJ845" s="535">
        <f t="shared" si="1185"/>
        <v>0</v>
      </c>
      <c r="AK845" s="497">
        <f t="shared" si="1186"/>
        <v>0</v>
      </c>
    </row>
    <row r="846" spans="1:37" ht="11.5" x14ac:dyDescent="0.25">
      <c r="A846" s="533" t="str">
        <f>A840&amp;B846</f>
        <v>0従業員の可処分所得（一次）</v>
      </c>
      <c r="B846" s="425" t="s">
        <v>556</v>
      </c>
      <c r="C846" s="448" t="s">
        <v>33</v>
      </c>
      <c r="D846" s="493">
        <f>D841*地域経済性分析・初期条件!$H$81</f>
        <v>0</v>
      </c>
      <c r="E846" s="493">
        <f>E841*地域経済性分析・初期条件!$H$81</f>
        <v>0</v>
      </c>
      <c r="F846" s="493">
        <f>F841*地域経済性分析・初期条件!$H$81</f>
        <v>0</v>
      </c>
      <c r="G846" s="493">
        <f>G841*地域経済性分析・初期条件!$H$81</f>
        <v>0</v>
      </c>
      <c r="H846" s="493">
        <f>H841*地域経済性分析・初期条件!$H$81</f>
        <v>0</v>
      </c>
      <c r="I846" s="493">
        <f>I841*地域経済性分析・初期条件!$H$81</f>
        <v>0</v>
      </c>
      <c r="J846" s="493">
        <f>J841*地域経済性分析・初期条件!$H$81</f>
        <v>0</v>
      </c>
      <c r="K846" s="493">
        <f>K841*地域経済性分析・初期条件!$H$81</f>
        <v>0</v>
      </c>
      <c r="L846" s="493">
        <f>L841*地域経済性分析・初期条件!$H$81</f>
        <v>0</v>
      </c>
      <c r="M846" s="493">
        <f>M841*地域経済性分析・初期条件!$H$81</f>
        <v>0</v>
      </c>
      <c r="N846" s="493">
        <f>N841*地域経済性分析・初期条件!$H$81</f>
        <v>0</v>
      </c>
      <c r="O846" s="493">
        <f>O841*地域経済性分析・初期条件!$H$81</f>
        <v>0</v>
      </c>
      <c r="P846" s="493">
        <f>P841*地域経済性分析・初期条件!$H$81</f>
        <v>0</v>
      </c>
      <c r="Q846" s="493">
        <f>Q841*地域経済性分析・初期条件!$H$81</f>
        <v>0</v>
      </c>
      <c r="R846" s="493">
        <f>R841*地域経済性分析・初期条件!$H$81</f>
        <v>0</v>
      </c>
      <c r="S846" s="493">
        <f>S841*地域経済性分析・初期条件!$H$81</f>
        <v>0</v>
      </c>
      <c r="T846" s="493">
        <f>T841*地域経済性分析・初期条件!$H$81</f>
        <v>0</v>
      </c>
      <c r="U846" s="493">
        <f>U841*地域経済性分析・初期条件!$H$81</f>
        <v>0</v>
      </c>
      <c r="V846" s="493">
        <f>V841*地域経済性分析・初期条件!$H$81</f>
        <v>0</v>
      </c>
      <c r="W846" s="493">
        <f>W841*地域経済性分析・初期条件!$H$81</f>
        <v>0</v>
      </c>
      <c r="X846" s="493">
        <f>X841*地域経済性分析・初期条件!$H$81</f>
        <v>0</v>
      </c>
      <c r="Y846" s="493">
        <f>Y841*地域経済性分析・初期条件!$H$81</f>
        <v>0</v>
      </c>
      <c r="Z846" s="493">
        <f>Z841*地域経済性分析・初期条件!$H$81</f>
        <v>0</v>
      </c>
      <c r="AA846" s="493">
        <f>AA841*地域経済性分析・初期条件!$H$81</f>
        <v>0</v>
      </c>
      <c r="AB846" s="493">
        <f>AB841*地域経済性分析・初期条件!$H$81</f>
        <v>0</v>
      </c>
      <c r="AC846" s="493">
        <f>AC841*地域経済性分析・初期条件!$H$81</f>
        <v>0</v>
      </c>
      <c r="AD846" s="493">
        <f>AD841*地域経済性分析・初期条件!$H$81</f>
        <v>0</v>
      </c>
      <c r="AE846" s="493">
        <f>AE841*地域経済性分析・初期条件!$H$81</f>
        <v>0</v>
      </c>
      <c r="AF846" s="493">
        <f>AF841*地域経済性分析・初期条件!$H$81</f>
        <v>0</v>
      </c>
      <c r="AG846" s="493">
        <f>AG841*地域経済性分析・初期条件!$H$81</f>
        <v>0</v>
      </c>
      <c r="AH846" s="493">
        <f>AH841*地域経済性分析・初期条件!$H$81</f>
        <v>0</v>
      </c>
      <c r="AI846" s="535">
        <f t="shared" si="1184"/>
        <v>0</v>
      </c>
      <c r="AJ846" s="535">
        <f t="shared" si="1185"/>
        <v>0</v>
      </c>
      <c r="AK846" s="497">
        <f t="shared" si="1186"/>
        <v>0</v>
      </c>
    </row>
    <row r="847" spans="1:37" ht="11.5" x14ac:dyDescent="0.25">
      <c r="A847" s="533" t="str">
        <f>A840&amp;B847</f>
        <v>0企業の税引後利益（一次）</v>
      </c>
      <c r="B847" s="425" t="s">
        <v>557</v>
      </c>
      <c r="C847" s="448" t="s">
        <v>33</v>
      </c>
      <c r="D847" s="493">
        <f>D841*地域経済性分析・初期条件!$I$81</f>
        <v>0</v>
      </c>
      <c r="E847" s="493">
        <f>E841*地域経済性分析・初期条件!$I$81</f>
        <v>0</v>
      </c>
      <c r="F847" s="493">
        <f>F841*地域経済性分析・初期条件!$I$81</f>
        <v>0</v>
      </c>
      <c r="G847" s="493">
        <f>G841*地域経済性分析・初期条件!$I$81</f>
        <v>0</v>
      </c>
      <c r="H847" s="493">
        <f>H841*地域経済性分析・初期条件!$I$81</f>
        <v>0</v>
      </c>
      <c r="I847" s="493">
        <f>I841*地域経済性分析・初期条件!$I$81</f>
        <v>0</v>
      </c>
      <c r="J847" s="493">
        <f>J841*地域経済性分析・初期条件!$I$81</f>
        <v>0</v>
      </c>
      <c r="K847" s="493">
        <f>K841*地域経済性分析・初期条件!$I$81</f>
        <v>0</v>
      </c>
      <c r="L847" s="493">
        <f>L841*地域経済性分析・初期条件!$I$81</f>
        <v>0</v>
      </c>
      <c r="M847" s="493">
        <f>M841*地域経済性分析・初期条件!$I$81</f>
        <v>0</v>
      </c>
      <c r="N847" s="493">
        <f>N841*地域経済性分析・初期条件!$I$81</f>
        <v>0</v>
      </c>
      <c r="O847" s="493">
        <f>O841*地域経済性分析・初期条件!$I$81</f>
        <v>0</v>
      </c>
      <c r="P847" s="493">
        <f>P841*地域経済性分析・初期条件!$I$81</f>
        <v>0</v>
      </c>
      <c r="Q847" s="493">
        <f>Q841*地域経済性分析・初期条件!$I$81</f>
        <v>0</v>
      </c>
      <c r="R847" s="493">
        <f>R841*地域経済性分析・初期条件!$I$81</f>
        <v>0</v>
      </c>
      <c r="S847" s="493">
        <f>S841*地域経済性分析・初期条件!$I$81</f>
        <v>0</v>
      </c>
      <c r="T847" s="493">
        <f>T841*地域経済性分析・初期条件!$I$81</f>
        <v>0</v>
      </c>
      <c r="U847" s="493">
        <f>U841*地域経済性分析・初期条件!$I$81</f>
        <v>0</v>
      </c>
      <c r="V847" s="493">
        <f>V841*地域経済性分析・初期条件!$I$81</f>
        <v>0</v>
      </c>
      <c r="W847" s="493">
        <f>W841*地域経済性分析・初期条件!$I$81</f>
        <v>0</v>
      </c>
      <c r="X847" s="493">
        <f>X841*地域経済性分析・初期条件!$I$81</f>
        <v>0</v>
      </c>
      <c r="Y847" s="493">
        <f>Y841*地域経済性分析・初期条件!$I$81</f>
        <v>0</v>
      </c>
      <c r="Z847" s="493">
        <f>Z841*地域経済性分析・初期条件!$I$81</f>
        <v>0</v>
      </c>
      <c r="AA847" s="493">
        <f>AA841*地域経済性分析・初期条件!$I$81</f>
        <v>0</v>
      </c>
      <c r="AB847" s="493">
        <f>AB841*地域経済性分析・初期条件!$I$81</f>
        <v>0</v>
      </c>
      <c r="AC847" s="493">
        <f>AC841*地域経済性分析・初期条件!$I$81</f>
        <v>0</v>
      </c>
      <c r="AD847" s="493">
        <f>AD841*地域経済性分析・初期条件!$I$81</f>
        <v>0</v>
      </c>
      <c r="AE847" s="493">
        <f>AE841*地域経済性分析・初期条件!$I$81</f>
        <v>0</v>
      </c>
      <c r="AF847" s="493">
        <f>AF841*地域経済性分析・初期条件!$I$81</f>
        <v>0</v>
      </c>
      <c r="AG847" s="493">
        <f>AG841*地域経済性分析・初期条件!$I$81</f>
        <v>0</v>
      </c>
      <c r="AH847" s="493">
        <f>AH841*地域経済性分析・初期条件!$I$81</f>
        <v>0</v>
      </c>
      <c r="AI847" s="535">
        <f t="shared" si="1184"/>
        <v>0</v>
      </c>
      <c r="AJ847" s="535">
        <f t="shared" si="1185"/>
        <v>0</v>
      </c>
      <c r="AK847" s="497">
        <f t="shared" si="1186"/>
        <v>0</v>
      </c>
    </row>
    <row r="848" spans="1:37" ht="11.5" x14ac:dyDescent="0.25">
      <c r="A848" s="533" t="str">
        <f>A840&amp;B848</f>
        <v>0都道府県税収（一次）</v>
      </c>
      <c r="B848" s="425" t="s">
        <v>558</v>
      </c>
      <c r="C848" s="448" t="s">
        <v>33</v>
      </c>
      <c r="D848" s="493">
        <f>D841*地域経済性分析・初期条件!$J$81</f>
        <v>0</v>
      </c>
      <c r="E848" s="493">
        <f>E841*地域経済性分析・初期条件!$J$81</f>
        <v>0</v>
      </c>
      <c r="F848" s="493">
        <f>F841*地域経済性分析・初期条件!$J$81</f>
        <v>0</v>
      </c>
      <c r="G848" s="493">
        <f>G841*地域経済性分析・初期条件!$J$81</f>
        <v>0</v>
      </c>
      <c r="H848" s="493">
        <f>H841*地域経済性分析・初期条件!$J$81</f>
        <v>0</v>
      </c>
      <c r="I848" s="493">
        <f>I841*地域経済性分析・初期条件!$J$81</f>
        <v>0</v>
      </c>
      <c r="J848" s="493">
        <f>J841*地域経済性分析・初期条件!$J$81</f>
        <v>0</v>
      </c>
      <c r="K848" s="493">
        <f>K841*地域経済性分析・初期条件!$J$81</f>
        <v>0</v>
      </c>
      <c r="L848" s="493">
        <f>L841*地域経済性分析・初期条件!$J$81</f>
        <v>0</v>
      </c>
      <c r="M848" s="493">
        <f>M841*地域経済性分析・初期条件!$J$81</f>
        <v>0</v>
      </c>
      <c r="N848" s="493">
        <f>N841*地域経済性分析・初期条件!$J$81</f>
        <v>0</v>
      </c>
      <c r="O848" s="493">
        <f>O841*地域経済性分析・初期条件!$J$81</f>
        <v>0</v>
      </c>
      <c r="P848" s="493">
        <f>P841*地域経済性分析・初期条件!$J$81</f>
        <v>0</v>
      </c>
      <c r="Q848" s="493">
        <f>Q841*地域経済性分析・初期条件!$J$81</f>
        <v>0</v>
      </c>
      <c r="R848" s="493">
        <f>R841*地域経済性分析・初期条件!$J$81</f>
        <v>0</v>
      </c>
      <c r="S848" s="493">
        <f>S841*地域経済性分析・初期条件!$J$81</f>
        <v>0</v>
      </c>
      <c r="T848" s="493">
        <f>T841*地域経済性分析・初期条件!$J$81</f>
        <v>0</v>
      </c>
      <c r="U848" s="493">
        <f>U841*地域経済性分析・初期条件!$J$81</f>
        <v>0</v>
      </c>
      <c r="V848" s="493">
        <f>V841*地域経済性分析・初期条件!$J$81</f>
        <v>0</v>
      </c>
      <c r="W848" s="493">
        <f>W841*地域経済性分析・初期条件!$J$81</f>
        <v>0</v>
      </c>
      <c r="X848" s="493">
        <f>X841*地域経済性分析・初期条件!$J$81</f>
        <v>0</v>
      </c>
      <c r="Y848" s="493">
        <f>Y841*地域経済性分析・初期条件!$J$81</f>
        <v>0</v>
      </c>
      <c r="Z848" s="493">
        <f>Z841*地域経済性分析・初期条件!$J$81</f>
        <v>0</v>
      </c>
      <c r="AA848" s="493">
        <f>AA841*地域経済性分析・初期条件!$J$81</f>
        <v>0</v>
      </c>
      <c r="AB848" s="493">
        <f>AB841*地域経済性分析・初期条件!$J$81</f>
        <v>0</v>
      </c>
      <c r="AC848" s="493">
        <f>AC841*地域経済性分析・初期条件!$J$81</f>
        <v>0</v>
      </c>
      <c r="AD848" s="493">
        <f>AD841*地域経済性分析・初期条件!$J$81</f>
        <v>0</v>
      </c>
      <c r="AE848" s="493">
        <f>AE841*地域経済性分析・初期条件!$J$81</f>
        <v>0</v>
      </c>
      <c r="AF848" s="493">
        <f>AF841*地域経済性分析・初期条件!$J$81</f>
        <v>0</v>
      </c>
      <c r="AG848" s="493">
        <f>AG841*地域経済性分析・初期条件!$J$81</f>
        <v>0</v>
      </c>
      <c r="AH848" s="493">
        <f>AH841*地域経済性分析・初期条件!$J$81</f>
        <v>0</v>
      </c>
      <c r="AI848" s="535">
        <f t="shared" si="1184"/>
        <v>0</v>
      </c>
      <c r="AJ848" s="535">
        <f t="shared" si="1185"/>
        <v>0</v>
      </c>
      <c r="AK848" s="497">
        <f t="shared" si="1186"/>
        <v>0</v>
      </c>
    </row>
    <row r="849" spans="1:37" ht="11.5" x14ac:dyDescent="0.25">
      <c r="A849" s="533" t="str">
        <f>A840&amp;B849</f>
        <v>0市町村税収（一次）</v>
      </c>
      <c r="B849" s="425" t="s">
        <v>559</v>
      </c>
      <c r="C849" s="449" t="s">
        <v>33</v>
      </c>
      <c r="D849" s="493">
        <f>D841*地域経済性分析・初期条件!$K$81</f>
        <v>0</v>
      </c>
      <c r="E849" s="493">
        <f>E841*地域経済性分析・初期条件!$K$81</f>
        <v>0</v>
      </c>
      <c r="F849" s="493">
        <f>F841*地域経済性分析・初期条件!$K$81</f>
        <v>0</v>
      </c>
      <c r="G849" s="493">
        <f>G841*地域経済性分析・初期条件!$K$81</f>
        <v>0</v>
      </c>
      <c r="H849" s="493">
        <f>H841*地域経済性分析・初期条件!$K$81</f>
        <v>0</v>
      </c>
      <c r="I849" s="493">
        <f>I841*地域経済性分析・初期条件!$K$81</f>
        <v>0</v>
      </c>
      <c r="J849" s="493">
        <f>J841*地域経済性分析・初期条件!$K$81</f>
        <v>0</v>
      </c>
      <c r="K849" s="493">
        <f>K841*地域経済性分析・初期条件!$K$81</f>
        <v>0</v>
      </c>
      <c r="L849" s="493">
        <f>L841*地域経済性分析・初期条件!$K$81</f>
        <v>0</v>
      </c>
      <c r="M849" s="493">
        <f>M841*地域経済性分析・初期条件!$K$81</f>
        <v>0</v>
      </c>
      <c r="N849" s="493">
        <f>N841*地域経済性分析・初期条件!$K$81</f>
        <v>0</v>
      </c>
      <c r="O849" s="493">
        <f>O841*地域経済性分析・初期条件!$K$81</f>
        <v>0</v>
      </c>
      <c r="P849" s="493">
        <f>P841*地域経済性分析・初期条件!$K$81</f>
        <v>0</v>
      </c>
      <c r="Q849" s="493">
        <f>Q841*地域経済性分析・初期条件!$K$81</f>
        <v>0</v>
      </c>
      <c r="R849" s="493">
        <f>R841*地域経済性分析・初期条件!$K$81</f>
        <v>0</v>
      </c>
      <c r="S849" s="493">
        <f>S841*地域経済性分析・初期条件!$K$81</f>
        <v>0</v>
      </c>
      <c r="T849" s="493">
        <f>T841*地域経済性分析・初期条件!$K$81</f>
        <v>0</v>
      </c>
      <c r="U849" s="493">
        <f>U841*地域経済性分析・初期条件!$K$81</f>
        <v>0</v>
      </c>
      <c r="V849" s="493">
        <f>V841*地域経済性分析・初期条件!$K$81</f>
        <v>0</v>
      </c>
      <c r="W849" s="493">
        <f>W841*地域経済性分析・初期条件!$K$81</f>
        <v>0</v>
      </c>
      <c r="X849" s="493">
        <f>X841*地域経済性分析・初期条件!$K$81</f>
        <v>0</v>
      </c>
      <c r="Y849" s="493">
        <f>Y841*地域経済性分析・初期条件!$K$81</f>
        <v>0</v>
      </c>
      <c r="Z849" s="493">
        <f>Z841*地域経済性分析・初期条件!$K$81</f>
        <v>0</v>
      </c>
      <c r="AA849" s="493">
        <f>AA841*地域経済性分析・初期条件!$K$81</f>
        <v>0</v>
      </c>
      <c r="AB849" s="493">
        <f>AB841*地域経済性分析・初期条件!$K$81</f>
        <v>0</v>
      </c>
      <c r="AC849" s="493">
        <f>AC841*地域経済性分析・初期条件!$K$81</f>
        <v>0</v>
      </c>
      <c r="AD849" s="493">
        <f>AD841*地域経済性分析・初期条件!$K$81</f>
        <v>0</v>
      </c>
      <c r="AE849" s="493">
        <f>AE841*地域経済性分析・初期条件!$K$81</f>
        <v>0</v>
      </c>
      <c r="AF849" s="493">
        <f>AF841*地域経済性分析・初期条件!$K$81</f>
        <v>0</v>
      </c>
      <c r="AG849" s="493">
        <f>AG841*地域経済性分析・初期条件!$K$81</f>
        <v>0</v>
      </c>
      <c r="AH849" s="493">
        <f>AH841*地域経済性分析・初期条件!$K$81</f>
        <v>0</v>
      </c>
      <c r="AI849" s="535">
        <f t="shared" si="1184"/>
        <v>0</v>
      </c>
      <c r="AJ849" s="535">
        <f t="shared" si="1185"/>
        <v>0</v>
      </c>
      <c r="AK849" s="497">
        <f t="shared" si="1186"/>
        <v>0</v>
      </c>
    </row>
    <row r="850" spans="1:37" ht="11.5" x14ac:dyDescent="0.25">
      <c r="A850" s="533" t="str">
        <f>A840&amp;B850</f>
        <v>0従業員の可処分所得（二次以降）</v>
      </c>
      <c r="B850" s="425" t="s">
        <v>561</v>
      </c>
      <c r="C850" s="449" t="s">
        <v>33</v>
      </c>
      <c r="D850" s="493">
        <f>D841*地域経済性分析・初期条件!$L$81</f>
        <v>0</v>
      </c>
      <c r="E850" s="493">
        <f>E841*地域経済性分析・初期条件!$L$81</f>
        <v>0</v>
      </c>
      <c r="F850" s="493">
        <f>F841*地域経済性分析・初期条件!$L$81</f>
        <v>0</v>
      </c>
      <c r="G850" s="493">
        <f>G841*地域経済性分析・初期条件!$L$81</f>
        <v>0</v>
      </c>
      <c r="H850" s="493">
        <f>H841*地域経済性分析・初期条件!$L$81</f>
        <v>0</v>
      </c>
      <c r="I850" s="493">
        <f>I841*地域経済性分析・初期条件!$L$81</f>
        <v>0</v>
      </c>
      <c r="J850" s="493">
        <f>J841*地域経済性分析・初期条件!$L$81</f>
        <v>0</v>
      </c>
      <c r="K850" s="493">
        <f>K841*地域経済性分析・初期条件!$L$81</f>
        <v>0</v>
      </c>
      <c r="L850" s="493">
        <f>L841*地域経済性分析・初期条件!$L$81</f>
        <v>0</v>
      </c>
      <c r="M850" s="493">
        <f>M841*地域経済性分析・初期条件!$L$81</f>
        <v>0</v>
      </c>
      <c r="N850" s="493">
        <f>N841*地域経済性分析・初期条件!$L$81</f>
        <v>0</v>
      </c>
      <c r="O850" s="493">
        <f>O841*地域経済性分析・初期条件!$L$81</f>
        <v>0</v>
      </c>
      <c r="P850" s="493">
        <f>P841*地域経済性分析・初期条件!$L$81</f>
        <v>0</v>
      </c>
      <c r="Q850" s="493">
        <f>Q841*地域経済性分析・初期条件!$L$81</f>
        <v>0</v>
      </c>
      <c r="R850" s="493">
        <f>R841*地域経済性分析・初期条件!$L$81</f>
        <v>0</v>
      </c>
      <c r="S850" s="493">
        <f>S841*地域経済性分析・初期条件!$L$81</f>
        <v>0</v>
      </c>
      <c r="T850" s="493">
        <f>T841*地域経済性分析・初期条件!$L$81</f>
        <v>0</v>
      </c>
      <c r="U850" s="493">
        <f>U841*地域経済性分析・初期条件!$L$81</f>
        <v>0</v>
      </c>
      <c r="V850" s="493">
        <f>V841*地域経済性分析・初期条件!$L$81</f>
        <v>0</v>
      </c>
      <c r="W850" s="493">
        <f>W841*地域経済性分析・初期条件!$L$81</f>
        <v>0</v>
      </c>
      <c r="X850" s="493">
        <f>X841*地域経済性分析・初期条件!$L$81</f>
        <v>0</v>
      </c>
      <c r="Y850" s="493">
        <f>Y841*地域経済性分析・初期条件!$L$81</f>
        <v>0</v>
      </c>
      <c r="Z850" s="493">
        <f>Z841*地域経済性分析・初期条件!$L$81</f>
        <v>0</v>
      </c>
      <c r="AA850" s="493">
        <f>AA841*地域経済性分析・初期条件!$L$81</f>
        <v>0</v>
      </c>
      <c r="AB850" s="493">
        <f>AB841*地域経済性分析・初期条件!$L$81</f>
        <v>0</v>
      </c>
      <c r="AC850" s="493">
        <f>AC841*地域経済性分析・初期条件!$L$81</f>
        <v>0</v>
      </c>
      <c r="AD850" s="493">
        <f>AD841*地域経済性分析・初期条件!$L$81</f>
        <v>0</v>
      </c>
      <c r="AE850" s="493">
        <f>AE841*地域経済性分析・初期条件!$L$81</f>
        <v>0</v>
      </c>
      <c r="AF850" s="493">
        <f>AF841*地域経済性分析・初期条件!$L$81</f>
        <v>0</v>
      </c>
      <c r="AG850" s="493">
        <f>AG841*地域経済性分析・初期条件!$L$81</f>
        <v>0</v>
      </c>
      <c r="AH850" s="493">
        <f>AH841*地域経済性分析・初期条件!$L$81</f>
        <v>0</v>
      </c>
      <c r="AI850" s="535">
        <f>SUM(D850:N850)</f>
        <v>0</v>
      </c>
      <c r="AJ850" s="535">
        <f>SUM(D850:X850)</f>
        <v>0</v>
      </c>
      <c r="AK850" s="497">
        <f>SUM(D850:AH850)</f>
        <v>0</v>
      </c>
    </row>
    <row r="851" spans="1:37" ht="11.5" x14ac:dyDescent="0.25">
      <c r="A851" s="533" t="str">
        <f>A840&amp;B851</f>
        <v>0企業の税引後利益（二次以降）</v>
      </c>
      <c r="B851" s="425" t="s">
        <v>562</v>
      </c>
      <c r="C851" s="449" t="s">
        <v>33</v>
      </c>
      <c r="D851" s="493">
        <f>D841*地域経済性分析・初期条件!$M$81</f>
        <v>0</v>
      </c>
      <c r="E851" s="493">
        <f>E841*地域経済性分析・初期条件!$M$81</f>
        <v>0</v>
      </c>
      <c r="F851" s="493">
        <f>F841*地域経済性分析・初期条件!$M$81</f>
        <v>0</v>
      </c>
      <c r="G851" s="493">
        <f>G841*地域経済性分析・初期条件!$M$81</f>
        <v>0</v>
      </c>
      <c r="H851" s="493">
        <f>H841*地域経済性分析・初期条件!$M$81</f>
        <v>0</v>
      </c>
      <c r="I851" s="493">
        <f>I841*地域経済性分析・初期条件!$M$81</f>
        <v>0</v>
      </c>
      <c r="J851" s="493">
        <f>J841*地域経済性分析・初期条件!$M$81</f>
        <v>0</v>
      </c>
      <c r="K851" s="493">
        <f>K841*地域経済性分析・初期条件!$M$81</f>
        <v>0</v>
      </c>
      <c r="L851" s="493">
        <f>L841*地域経済性分析・初期条件!$M$81</f>
        <v>0</v>
      </c>
      <c r="M851" s="493">
        <f>M841*地域経済性分析・初期条件!$M$81</f>
        <v>0</v>
      </c>
      <c r="N851" s="493">
        <f>N841*地域経済性分析・初期条件!$M$81</f>
        <v>0</v>
      </c>
      <c r="O851" s="493">
        <f>O841*地域経済性分析・初期条件!$M$81</f>
        <v>0</v>
      </c>
      <c r="P851" s="493">
        <f>P841*地域経済性分析・初期条件!$M$81</f>
        <v>0</v>
      </c>
      <c r="Q851" s="493">
        <f>Q841*地域経済性分析・初期条件!$M$81</f>
        <v>0</v>
      </c>
      <c r="R851" s="493">
        <f>R841*地域経済性分析・初期条件!$M$81</f>
        <v>0</v>
      </c>
      <c r="S851" s="493">
        <f>S841*地域経済性分析・初期条件!$M$81</f>
        <v>0</v>
      </c>
      <c r="T851" s="493">
        <f>T841*地域経済性分析・初期条件!$M$81</f>
        <v>0</v>
      </c>
      <c r="U851" s="493">
        <f>U841*地域経済性分析・初期条件!$M$81</f>
        <v>0</v>
      </c>
      <c r="V851" s="493">
        <f>V841*地域経済性分析・初期条件!$M$81</f>
        <v>0</v>
      </c>
      <c r="W851" s="493">
        <f>W841*地域経済性分析・初期条件!$M$81</f>
        <v>0</v>
      </c>
      <c r="X851" s="493">
        <f>X841*地域経済性分析・初期条件!$M$81</f>
        <v>0</v>
      </c>
      <c r="Y851" s="493">
        <f>Y841*地域経済性分析・初期条件!$M$81</f>
        <v>0</v>
      </c>
      <c r="Z851" s="493">
        <f>Z841*地域経済性分析・初期条件!$M$81</f>
        <v>0</v>
      </c>
      <c r="AA851" s="493">
        <f>AA841*地域経済性分析・初期条件!$M$81</f>
        <v>0</v>
      </c>
      <c r="AB851" s="493">
        <f>AB841*地域経済性分析・初期条件!$M$81</f>
        <v>0</v>
      </c>
      <c r="AC851" s="493">
        <f>AC841*地域経済性分析・初期条件!$M$81</f>
        <v>0</v>
      </c>
      <c r="AD851" s="493">
        <f>AD841*地域経済性分析・初期条件!$M$81</f>
        <v>0</v>
      </c>
      <c r="AE851" s="493">
        <f>AE841*地域経済性分析・初期条件!$M$81</f>
        <v>0</v>
      </c>
      <c r="AF851" s="493">
        <f>AF841*地域経済性分析・初期条件!$M$81</f>
        <v>0</v>
      </c>
      <c r="AG851" s="493">
        <f>AG841*地域経済性分析・初期条件!$M$81</f>
        <v>0</v>
      </c>
      <c r="AH851" s="493">
        <f>AH841*地域経済性分析・初期条件!$M$81</f>
        <v>0</v>
      </c>
      <c r="AI851" s="535">
        <f>SUM(D851:N851)</f>
        <v>0</v>
      </c>
      <c r="AJ851" s="535">
        <f>SUM(D851:X851)</f>
        <v>0</v>
      </c>
      <c r="AK851" s="497">
        <f>SUM(D851:AH851)</f>
        <v>0</v>
      </c>
    </row>
    <row r="852" spans="1:37" ht="11.5" x14ac:dyDescent="0.25">
      <c r="A852" s="533" t="str">
        <f>A840&amp;B852</f>
        <v>0都道府県税収（二次以降）</v>
      </c>
      <c r="B852" s="425" t="s">
        <v>563</v>
      </c>
      <c r="C852" s="449" t="s">
        <v>33</v>
      </c>
      <c r="D852" s="493">
        <f>D841*地域経済性分析・初期条件!$N$81</f>
        <v>0</v>
      </c>
      <c r="E852" s="493">
        <f>E841*地域経済性分析・初期条件!$N$81</f>
        <v>0</v>
      </c>
      <c r="F852" s="493">
        <f>F841*地域経済性分析・初期条件!$N$81</f>
        <v>0</v>
      </c>
      <c r="G852" s="493">
        <f>G841*地域経済性分析・初期条件!$N$81</f>
        <v>0</v>
      </c>
      <c r="H852" s="493">
        <f>H841*地域経済性分析・初期条件!$N$81</f>
        <v>0</v>
      </c>
      <c r="I852" s="493">
        <f>I841*地域経済性分析・初期条件!$N$81</f>
        <v>0</v>
      </c>
      <c r="J852" s="493">
        <f>J841*地域経済性分析・初期条件!$N$81</f>
        <v>0</v>
      </c>
      <c r="K852" s="493">
        <f>K841*地域経済性分析・初期条件!$N$81</f>
        <v>0</v>
      </c>
      <c r="L852" s="493">
        <f>L841*地域経済性分析・初期条件!$N$81</f>
        <v>0</v>
      </c>
      <c r="M852" s="493">
        <f>M841*地域経済性分析・初期条件!$N$81</f>
        <v>0</v>
      </c>
      <c r="N852" s="493">
        <f>N841*地域経済性分析・初期条件!$N$81</f>
        <v>0</v>
      </c>
      <c r="O852" s="493">
        <f>O841*地域経済性分析・初期条件!$N$81</f>
        <v>0</v>
      </c>
      <c r="P852" s="493">
        <f>P841*地域経済性分析・初期条件!$N$81</f>
        <v>0</v>
      </c>
      <c r="Q852" s="493">
        <f>Q841*地域経済性分析・初期条件!$N$81</f>
        <v>0</v>
      </c>
      <c r="R852" s="493">
        <f>R841*地域経済性分析・初期条件!$N$81</f>
        <v>0</v>
      </c>
      <c r="S852" s="493">
        <f>S841*地域経済性分析・初期条件!$N$81</f>
        <v>0</v>
      </c>
      <c r="T852" s="493">
        <f>T841*地域経済性分析・初期条件!$N$81</f>
        <v>0</v>
      </c>
      <c r="U852" s="493">
        <f>U841*地域経済性分析・初期条件!$N$81</f>
        <v>0</v>
      </c>
      <c r="V852" s="493">
        <f>V841*地域経済性分析・初期条件!$N$81</f>
        <v>0</v>
      </c>
      <c r="W852" s="493">
        <f>W841*地域経済性分析・初期条件!$N$81</f>
        <v>0</v>
      </c>
      <c r="X852" s="493">
        <f>X841*地域経済性分析・初期条件!$N$81</f>
        <v>0</v>
      </c>
      <c r="Y852" s="493">
        <f>Y841*地域経済性分析・初期条件!$N$81</f>
        <v>0</v>
      </c>
      <c r="Z852" s="493">
        <f>Z841*地域経済性分析・初期条件!$N$81</f>
        <v>0</v>
      </c>
      <c r="AA852" s="493">
        <f>AA841*地域経済性分析・初期条件!$N$81</f>
        <v>0</v>
      </c>
      <c r="AB852" s="493">
        <f>AB841*地域経済性分析・初期条件!$N$81</f>
        <v>0</v>
      </c>
      <c r="AC852" s="493">
        <f>AC841*地域経済性分析・初期条件!$N$81</f>
        <v>0</v>
      </c>
      <c r="AD852" s="493">
        <f>AD841*地域経済性分析・初期条件!$N$81</f>
        <v>0</v>
      </c>
      <c r="AE852" s="493">
        <f>AE841*地域経済性分析・初期条件!$N$81</f>
        <v>0</v>
      </c>
      <c r="AF852" s="493">
        <f>AF841*地域経済性分析・初期条件!$N$81</f>
        <v>0</v>
      </c>
      <c r="AG852" s="493">
        <f>AG841*地域経済性分析・初期条件!$N$81</f>
        <v>0</v>
      </c>
      <c r="AH852" s="493">
        <f>AH841*地域経済性分析・初期条件!$N$81</f>
        <v>0</v>
      </c>
      <c r="AI852" s="535">
        <f>SUM(D852:N852)</f>
        <v>0</v>
      </c>
      <c r="AJ852" s="535">
        <f>SUM(D852:X852)</f>
        <v>0</v>
      </c>
      <c r="AK852" s="497">
        <f>SUM(D852:AH852)</f>
        <v>0</v>
      </c>
    </row>
    <row r="853" spans="1:37" ht="11.5" x14ac:dyDescent="0.25">
      <c r="A853" s="533" t="str">
        <f>A840&amp;B853</f>
        <v>0市町村税収（二次以降）</v>
      </c>
      <c r="B853" s="425" t="s">
        <v>564</v>
      </c>
      <c r="C853" s="449" t="s">
        <v>33</v>
      </c>
      <c r="D853" s="493">
        <f>D841*地域経済性分析・初期条件!$O$81</f>
        <v>0</v>
      </c>
      <c r="E853" s="493">
        <f>E841*地域経済性分析・初期条件!$O$81</f>
        <v>0</v>
      </c>
      <c r="F853" s="493">
        <f>F841*地域経済性分析・初期条件!$O$81</f>
        <v>0</v>
      </c>
      <c r="G853" s="493">
        <f>G841*地域経済性分析・初期条件!$O$81</f>
        <v>0</v>
      </c>
      <c r="H853" s="493">
        <f>H841*地域経済性分析・初期条件!$O$81</f>
        <v>0</v>
      </c>
      <c r="I853" s="493">
        <f>I841*地域経済性分析・初期条件!$O$81</f>
        <v>0</v>
      </c>
      <c r="J853" s="493">
        <f>J841*地域経済性分析・初期条件!$O$81</f>
        <v>0</v>
      </c>
      <c r="K853" s="493">
        <f>K841*地域経済性分析・初期条件!$O$81</f>
        <v>0</v>
      </c>
      <c r="L853" s="493">
        <f>L841*地域経済性分析・初期条件!$O$81</f>
        <v>0</v>
      </c>
      <c r="M853" s="493">
        <f>M841*地域経済性分析・初期条件!$O$81</f>
        <v>0</v>
      </c>
      <c r="N853" s="493">
        <f>N841*地域経済性分析・初期条件!$O$81</f>
        <v>0</v>
      </c>
      <c r="O853" s="493">
        <f>O841*地域経済性分析・初期条件!$O$81</f>
        <v>0</v>
      </c>
      <c r="P853" s="493">
        <f>P841*地域経済性分析・初期条件!$O$81</f>
        <v>0</v>
      </c>
      <c r="Q853" s="493">
        <f>Q841*地域経済性分析・初期条件!$O$81</f>
        <v>0</v>
      </c>
      <c r="R853" s="493">
        <f>R841*地域経済性分析・初期条件!$O$81</f>
        <v>0</v>
      </c>
      <c r="S853" s="493">
        <f>S841*地域経済性分析・初期条件!$O$81</f>
        <v>0</v>
      </c>
      <c r="T853" s="493">
        <f>T841*地域経済性分析・初期条件!$O$81</f>
        <v>0</v>
      </c>
      <c r="U853" s="493">
        <f>U841*地域経済性分析・初期条件!$O$81</f>
        <v>0</v>
      </c>
      <c r="V853" s="493">
        <f>V841*地域経済性分析・初期条件!$O$81</f>
        <v>0</v>
      </c>
      <c r="W853" s="493">
        <f>W841*地域経済性分析・初期条件!$O$81</f>
        <v>0</v>
      </c>
      <c r="X853" s="493">
        <f>X841*地域経済性分析・初期条件!$O$81</f>
        <v>0</v>
      </c>
      <c r="Y853" s="493">
        <f>Y841*地域経済性分析・初期条件!$O$81</f>
        <v>0</v>
      </c>
      <c r="Z853" s="493">
        <f>Z841*地域経済性分析・初期条件!$O$81</f>
        <v>0</v>
      </c>
      <c r="AA853" s="493">
        <f>AA841*地域経済性分析・初期条件!$O$81</f>
        <v>0</v>
      </c>
      <c r="AB853" s="493">
        <f>AB841*地域経済性分析・初期条件!$O$81</f>
        <v>0</v>
      </c>
      <c r="AC853" s="493">
        <f>AC841*地域経済性分析・初期条件!$O$81</f>
        <v>0</v>
      </c>
      <c r="AD853" s="493">
        <f>AD841*地域経済性分析・初期条件!$O$81</f>
        <v>0</v>
      </c>
      <c r="AE853" s="493">
        <f>AE841*地域経済性分析・初期条件!$O$81</f>
        <v>0</v>
      </c>
      <c r="AF853" s="493">
        <f>AF841*地域経済性分析・初期条件!$O$81</f>
        <v>0</v>
      </c>
      <c r="AG853" s="493">
        <f>AG841*地域経済性分析・初期条件!$O$81</f>
        <v>0</v>
      </c>
      <c r="AH853" s="493">
        <f>AH841*地域経済性分析・初期条件!$O$81</f>
        <v>0</v>
      </c>
      <c r="AI853" s="535">
        <f>SUM(D853:N853)</f>
        <v>0</v>
      </c>
      <c r="AJ853" s="535">
        <f>SUM(D853:X853)</f>
        <v>0</v>
      </c>
      <c r="AK853" s="497">
        <f>SUM(D853:AH853)</f>
        <v>0</v>
      </c>
    </row>
    <row r="854" spans="1:37" ht="11.5" x14ac:dyDescent="0.25">
      <c r="A854" s="488">
        <f>地域経済性分析・初期条件!$G$82</f>
        <v>0</v>
      </c>
      <c r="C854" s="449"/>
      <c r="D854" s="493"/>
      <c r="E854" s="493"/>
      <c r="F854" s="463"/>
      <c r="G854" s="463"/>
      <c r="H854" s="463"/>
      <c r="I854" s="463"/>
      <c r="J854" s="463"/>
      <c r="K854" s="463"/>
      <c r="L854" s="463"/>
      <c r="M854" s="463"/>
      <c r="N854" s="463"/>
      <c r="O854" s="463"/>
      <c r="P854" s="463"/>
      <c r="Q854" s="463"/>
      <c r="R854" s="463"/>
      <c r="S854" s="463"/>
      <c r="T854" s="463"/>
      <c r="U854" s="463"/>
      <c r="V854" s="463"/>
      <c r="W854" s="463"/>
      <c r="X854" s="463"/>
      <c r="Y854" s="463"/>
      <c r="Z854" s="463"/>
      <c r="AA854" s="463"/>
      <c r="AB854" s="463"/>
      <c r="AC854" s="463"/>
      <c r="AD854" s="463"/>
      <c r="AE854" s="463"/>
      <c r="AF854" s="463"/>
      <c r="AG854" s="463"/>
      <c r="AH854" s="463"/>
      <c r="AI854" s="535"/>
      <c r="AJ854" s="535"/>
      <c r="AK854" s="497"/>
    </row>
    <row r="855" spans="1:37" ht="11.5" x14ac:dyDescent="0.25">
      <c r="A855" s="533" t="str">
        <f>A854&amp;B855</f>
        <v>0売上（税別）</v>
      </c>
      <c r="B855" s="425" t="s">
        <v>1166</v>
      </c>
      <c r="C855" s="448" t="s">
        <v>33</v>
      </c>
      <c r="D855" s="493">
        <f>D839*地域経済性分析・初期条件!$F$82</f>
        <v>0</v>
      </c>
      <c r="E855" s="493">
        <f>E839*地域経済性分析・初期条件!$F$82</f>
        <v>0</v>
      </c>
      <c r="F855" s="493">
        <f>F839*地域経済性分析・初期条件!$F$82</f>
        <v>0</v>
      </c>
      <c r="G855" s="493">
        <f>G839*地域経済性分析・初期条件!$F$82</f>
        <v>0</v>
      </c>
      <c r="H855" s="493">
        <f>H839*地域経済性分析・初期条件!$F$82</f>
        <v>0</v>
      </c>
      <c r="I855" s="493">
        <f>I839*地域経済性分析・初期条件!$F$82</f>
        <v>0</v>
      </c>
      <c r="J855" s="493">
        <f>J839*地域経済性分析・初期条件!$F$82</f>
        <v>0</v>
      </c>
      <c r="K855" s="493">
        <f>K839*地域経済性分析・初期条件!$F$82</f>
        <v>0</v>
      </c>
      <c r="L855" s="493">
        <f>L839*地域経済性分析・初期条件!$F$82</f>
        <v>0</v>
      </c>
      <c r="M855" s="493">
        <f>M839*地域経済性分析・初期条件!$F$82</f>
        <v>0</v>
      </c>
      <c r="N855" s="493">
        <f>N839*地域経済性分析・初期条件!$F$82</f>
        <v>0</v>
      </c>
      <c r="O855" s="493">
        <f>O839*地域経済性分析・初期条件!$F$82</f>
        <v>0</v>
      </c>
      <c r="P855" s="493">
        <f>P839*地域経済性分析・初期条件!$F$82</f>
        <v>0</v>
      </c>
      <c r="Q855" s="493">
        <f>Q839*地域経済性分析・初期条件!$F$82</f>
        <v>0</v>
      </c>
      <c r="R855" s="493">
        <f>R839*地域経済性分析・初期条件!$F$82</f>
        <v>0</v>
      </c>
      <c r="S855" s="493">
        <f>S839*地域経済性分析・初期条件!$F$82</f>
        <v>0</v>
      </c>
      <c r="T855" s="493">
        <f>T839*地域経済性分析・初期条件!$F$82</f>
        <v>0</v>
      </c>
      <c r="U855" s="493">
        <f>U839*地域経済性分析・初期条件!$F$82</f>
        <v>0</v>
      </c>
      <c r="V855" s="493">
        <f>V839*地域経済性分析・初期条件!$F$82</f>
        <v>0</v>
      </c>
      <c r="W855" s="493">
        <f>W839*地域経済性分析・初期条件!$F$82</f>
        <v>0</v>
      </c>
      <c r="X855" s="493">
        <f>X839*地域経済性分析・初期条件!$F$82</f>
        <v>0</v>
      </c>
      <c r="Y855" s="493">
        <f>Y839*地域経済性分析・初期条件!$F$82</f>
        <v>0</v>
      </c>
      <c r="Z855" s="493">
        <f>Z839*地域経済性分析・初期条件!$F$82</f>
        <v>0</v>
      </c>
      <c r="AA855" s="493">
        <f>AA839*地域経済性分析・初期条件!$F$82</f>
        <v>0</v>
      </c>
      <c r="AB855" s="493">
        <f>AB839*地域経済性分析・初期条件!$F$82</f>
        <v>0</v>
      </c>
      <c r="AC855" s="493">
        <f>AC839*地域経済性分析・初期条件!$F$82</f>
        <v>0</v>
      </c>
      <c r="AD855" s="493">
        <f>AD839*地域経済性分析・初期条件!$F$82</f>
        <v>0</v>
      </c>
      <c r="AE855" s="493">
        <f>AE839*地域経済性分析・初期条件!$F$82</f>
        <v>0</v>
      </c>
      <c r="AF855" s="493">
        <f>AF839*地域経済性分析・初期条件!$F$82</f>
        <v>0</v>
      </c>
      <c r="AG855" s="493">
        <f>AG839*地域経済性分析・初期条件!$F$82</f>
        <v>0</v>
      </c>
      <c r="AH855" s="493">
        <f>AH839*地域経済性分析・初期条件!$F$82</f>
        <v>0</v>
      </c>
      <c r="AI855" s="535">
        <f t="shared" ref="AI855" si="1187">SUM(D855:N855)</f>
        <v>0</v>
      </c>
      <c r="AJ855" s="535">
        <f>SUM(D855:X855)</f>
        <v>0</v>
      </c>
      <c r="AK855" s="497">
        <f>SUM(D855:AH855)</f>
        <v>0</v>
      </c>
    </row>
    <row r="856" spans="1:37" ht="11.5" x14ac:dyDescent="0.25">
      <c r="A856" s="533" t="str">
        <f>A854&amp;B856</f>
        <v>0消費税（都道府県）</v>
      </c>
      <c r="B856" s="425" t="s">
        <v>270</v>
      </c>
      <c r="C856" s="448" t="s">
        <v>33</v>
      </c>
      <c r="D856" s="493">
        <f>D855*波及効果シート!$D$72</f>
        <v>0</v>
      </c>
      <c r="E856" s="493">
        <f>E855*波及効果シート!$D$72</f>
        <v>0</v>
      </c>
      <c r="F856" s="493">
        <f>F855*波及効果シート!$D$72</f>
        <v>0</v>
      </c>
      <c r="G856" s="493">
        <f>G855*波及効果シート!$D$72</f>
        <v>0</v>
      </c>
      <c r="H856" s="493">
        <f>H855*波及効果シート!$D$72</f>
        <v>0</v>
      </c>
      <c r="I856" s="493">
        <f>I855*波及効果シート!$D$72</f>
        <v>0</v>
      </c>
      <c r="J856" s="493">
        <f>J855*波及効果シート!$D$72</f>
        <v>0</v>
      </c>
      <c r="K856" s="493">
        <f>K855*波及効果シート!$D$72</f>
        <v>0</v>
      </c>
      <c r="L856" s="493">
        <f>L855*波及効果シート!$D$72</f>
        <v>0</v>
      </c>
      <c r="M856" s="493">
        <f>M855*波及効果シート!$D$72</f>
        <v>0</v>
      </c>
      <c r="N856" s="493">
        <f>N855*波及効果シート!$D$72</f>
        <v>0</v>
      </c>
      <c r="O856" s="493">
        <f>O855*波及効果シート!$D$72</f>
        <v>0</v>
      </c>
      <c r="P856" s="493">
        <f>P855*波及効果シート!$D$72</f>
        <v>0</v>
      </c>
      <c r="Q856" s="493">
        <f>Q855*波及効果シート!$D$72</f>
        <v>0</v>
      </c>
      <c r="R856" s="493">
        <f>R855*波及効果シート!$D$72</f>
        <v>0</v>
      </c>
      <c r="S856" s="493">
        <f>S855*波及効果シート!$D$72</f>
        <v>0</v>
      </c>
      <c r="T856" s="493">
        <f>T855*波及効果シート!$D$72</f>
        <v>0</v>
      </c>
      <c r="U856" s="493">
        <f>U855*波及効果シート!$D$72</f>
        <v>0</v>
      </c>
      <c r="V856" s="493">
        <f>V855*波及効果シート!$D$72</f>
        <v>0</v>
      </c>
      <c r="W856" s="493">
        <f>W855*波及効果シート!$D$72</f>
        <v>0</v>
      </c>
      <c r="X856" s="493">
        <f>X855*波及効果シート!$D$72</f>
        <v>0</v>
      </c>
      <c r="Y856" s="493">
        <f>Y855*波及効果シート!$D$72</f>
        <v>0</v>
      </c>
      <c r="Z856" s="493">
        <f>Z855*波及効果シート!$D$72</f>
        <v>0</v>
      </c>
      <c r="AA856" s="493">
        <f>AA855*波及効果シート!$D$72</f>
        <v>0</v>
      </c>
      <c r="AB856" s="493">
        <f>AB855*波及効果シート!$D$72</f>
        <v>0</v>
      </c>
      <c r="AC856" s="493">
        <f>AC855*波及効果シート!$D$72</f>
        <v>0</v>
      </c>
      <c r="AD856" s="493">
        <f>AD855*波及効果シート!$D$72</f>
        <v>0</v>
      </c>
      <c r="AE856" s="493">
        <f>AE855*波及効果シート!$D$72</f>
        <v>0</v>
      </c>
      <c r="AF856" s="493">
        <f>AF855*波及効果シート!$D$72</f>
        <v>0</v>
      </c>
      <c r="AG856" s="493">
        <f>AG855*波及効果シート!$D$72</f>
        <v>0</v>
      </c>
      <c r="AH856" s="493">
        <f>AH855*波及効果シート!$D$72</f>
        <v>0</v>
      </c>
      <c r="AI856" s="535">
        <f t="shared" ref="AI856:AI857" si="1188">SUM(D856:N856)</f>
        <v>0</v>
      </c>
      <c r="AJ856" s="535">
        <f t="shared" ref="AJ856:AJ857" si="1189">SUM(D856:X856)</f>
        <v>0</v>
      </c>
      <c r="AK856" s="497">
        <f t="shared" ref="AK856:AK857" si="1190">SUM(D856:AH856)</f>
        <v>0</v>
      </c>
    </row>
    <row r="857" spans="1:37" ht="11.5" x14ac:dyDescent="0.25">
      <c r="A857" s="533" t="str">
        <f>A854&amp;B857</f>
        <v>0消費税（市町村）</v>
      </c>
      <c r="B857" s="425" t="s">
        <v>1156</v>
      </c>
      <c r="C857" s="449" t="s">
        <v>33</v>
      </c>
      <c r="D857" s="493">
        <f>D855*波及効果シート!$D$74</f>
        <v>0</v>
      </c>
      <c r="E857" s="493">
        <f>E855*波及効果シート!$D$74</f>
        <v>0</v>
      </c>
      <c r="F857" s="493">
        <f>F855*波及効果シート!$D$74</f>
        <v>0</v>
      </c>
      <c r="G857" s="493">
        <f>G855*波及効果シート!$D$74</f>
        <v>0</v>
      </c>
      <c r="H857" s="493">
        <f>H855*波及効果シート!$D$74</f>
        <v>0</v>
      </c>
      <c r="I857" s="493">
        <f>I855*波及効果シート!$D$74</f>
        <v>0</v>
      </c>
      <c r="J857" s="493">
        <f>J855*波及効果シート!$D$74</f>
        <v>0</v>
      </c>
      <c r="K857" s="493">
        <f>K855*波及効果シート!$D$74</f>
        <v>0</v>
      </c>
      <c r="L857" s="493">
        <f>L855*波及効果シート!$D$74</f>
        <v>0</v>
      </c>
      <c r="M857" s="493">
        <f>M855*波及効果シート!$D$74</f>
        <v>0</v>
      </c>
      <c r="N857" s="493">
        <f>N855*波及効果シート!$D$74</f>
        <v>0</v>
      </c>
      <c r="O857" s="493">
        <f>O855*波及効果シート!$D$74</f>
        <v>0</v>
      </c>
      <c r="P857" s="493">
        <f>P855*波及効果シート!$D$74</f>
        <v>0</v>
      </c>
      <c r="Q857" s="493">
        <f>Q855*波及効果シート!$D$74</f>
        <v>0</v>
      </c>
      <c r="R857" s="493">
        <f>R855*波及効果シート!$D$74</f>
        <v>0</v>
      </c>
      <c r="S857" s="493">
        <f>S855*波及効果シート!$D$74</f>
        <v>0</v>
      </c>
      <c r="T857" s="493">
        <f>T855*波及効果シート!$D$74</f>
        <v>0</v>
      </c>
      <c r="U857" s="493">
        <f>U855*波及効果シート!$D$74</f>
        <v>0</v>
      </c>
      <c r="V857" s="493">
        <f>V855*波及効果シート!$D$74</f>
        <v>0</v>
      </c>
      <c r="W857" s="493">
        <f>W855*波及効果シート!$D$74</f>
        <v>0</v>
      </c>
      <c r="X857" s="493">
        <f>X855*波及効果シート!$D$74</f>
        <v>0</v>
      </c>
      <c r="Y857" s="493">
        <f>Y855*波及効果シート!$D$74</f>
        <v>0</v>
      </c>
      <c r="Z857" s="493">
        <f>Z855*波及効果シート!$D$74</f>
        <v>0</v>
      </c>
      <c r="AA857" s="493">
        <f>AA855*波及効果シート!$D$74</f>
        <v>0</v>
      </c>
      <c r="AB857" s="493">
        <f>AB855*波及効果シート!$D$74</f>
        <v>0</v>
      </c>
      <c r="AC857" s="493">
        <f>AC855*波及効果シート!$D$74</f>
        <v>0</v>
      </c>
      <c r="AD857" s="493">
        <f>AD855*波及効果シート!$D$74</f>
        <v>0</v>
      </c>
      <c r="AE857" s="493">
        <f>AE855*波及効果シート!$D$74</f>
        <v>0</v>
      </c>
      <c r="AF857" s="493">
        <f>AF855*波及効果シート!$D$74</f>
        <v>0</v>
      </c>
      <c r="AG857" s="493">
        <f>AG855*波及効果シート!$D$74</f>
        <v>0</v>
      </c>
      <c r="AH857" s="493">
        <f>AH855*波及効果シート!$D$74</f>
        <v>0</v>
      </c>
      <c r="AI857" s="535">
        <f t="shared" si="1188"/>
        <v>0</v>
      </c>
      <c r="AJ857" s="535">
        <f t="shared" si="1189"/>
        <v>0</v>
      </c>
      <c r="AK857" s="497">
        <f t="shared" si="1190"/>
        <v>0</v>
      </c>
    </row>
    <row r="858" spans="1:37" ht="11.5" x14ac:dyDescent="0.25">
      <c r="A858" s="533" t="str">
        <f>A854&amp;B858</f>
        <v>0所得税（国税）</v>
      </c>
      <c r="B858" s="425" t="s">
        <v>577</v>
      </c>
      <c r="C858" s="449" t="s">
        <v>33</v>
      </c>
      <c r="D858" s="493">
        <f>D855*地域経済性分析・初期条件!$P$82</f>
        <v>0</v>
      </c>
      <c r="E858" s="493">
        <f>E855*地域経済性分析・初期条件!$P$82</f>
        <v>0</v>
      </c>
      <c r="F858" s="493">
        <f>F855*地域経済性分析・初期条件!$P$82</f>
        <v>0</v>
      </c>
      <c r="G858" s="493">
        <f>G855*地域経済性分析・初期条件!$P$82</f>
        <v>0</v>
      </c>
      <c r="H858" s="493">
        <f>H855*地域経済性分析・初期条件!$P$82</f>
        <v>0</v>
      </c>
      <c r="I858" s="493">
        <f>I855*地域経済性分析・初期条件!$P$82</f>
        <v>0</v>
      </c>
      <c r="J858" s="493">
        <f>J855*地域経済性分析・初期条件!$P$82</f>
        <v>0</v>
      </c>
      <c r="K858" s="493">
        <f>K855*地域経済性分析・初期条件!$P$82</f>
        <v>0</v>
      </c>
      <c r="L858" s="493">
        <f>L855*地域経済性分析・初期条件!$P$82</f>
        <v>0</v>
      </c>
      <c r="M858" s="493">
        <f>M855*地域経済性分析・初期条件!$P$82</f>
        <v>0</v>
      </c>
      <c r="N858" s="493">
        <f>N855*地域経済性分析・初期条件!$P$82</f>
        <v>0</v>
      </c>
      <c r="O858" s="493">
        <f>O855*地域経済性分析・初期条件!$P$82</f>
        <v>0</v>
      </c>
      <c r="P858" s="493">
        <f>P855*地域経済性分析・初期条件!$P$82</f>
        <v>0</v>
      </c>
      <c r="Q858" s="493">
        <f>Q855*地域経済性分析・初期条件!$P$82</f>
        <v>0</v>
      </c>
      <c r="R858" s="493">
        <f>R855*地域経済性分析・初期条件!$P$82</f>
        <v>0</v>
      </c>
      <c r="S858" s="493">
        <f>S855*地域経済性分析・初期条件!$P$82</f>
        <v>0</v>
      </c>
      <c r="T858" s="493">
        <f>T855*地域経済性分析・初期条件!$P$82</f>
        <v>0</v>
      </c>
      <c r="U858" s="493">
        <f>U855*地域経済性分析・初期条件!$P$82</f>
        <v>0</v>
      </c>
      <c r="V858" s="493">
        <f>V855*地域経済性分析・初期条件!$P$82</f>
        <v>0</v>
      </c>
      <c r="W858" s="493">
        <f>W855*地域経済性分析・初期条件!$P$82</f>
        <v>0</v>
      </c>
      <c r="X858" s="493">
        <f>X855*地域経済性分析・初期条件!$P$82</f>
        <v>0</v>
      </c>
      <c r="Y858" s="493">
        <f>Y855*地域経済性分析・初期条件!$P$82</f>
        <v>0</v>
      </c>
      <c r="Z858" s="493">
        <f>Z855*地域経済性分析・初期条件!$P$82</f>
        <v>0</v>
      </c>
      <c r="AA858" s="493">
        <f>AA855*地域経済性分析・初期条件!$P$82</f>
        <v>0</v>
      </c>
      <c r="AB858" s="493">
        <f>AB855*地域経済性分析・初期条件!$P$82</f>
        <v>0</v>
      </c>
      <c r="AC858" s="493">
        <f>AC855*地域経済性分析・初期条件!$P$82</f>
        <v>0</v>
      </c>
      <c r="AD858" s="493">
        <f>AD855*地域経済性分析・初期条件!$P$82</f>
        <v>0</v>
      </c>
      <c r="AE858" s="493">
        <f>AE855*地域経済性分析・初期条件!$P$82</f>
        <v>0</v>
      </c>
      <c r="AF858" s="493">
        <f>AF855*地域経済性分析・初期条件!$P$82</f>
        <v>0</v>
      </c>
      <c r="AG858" s="493">
        <f>AG855*地域経済性分析・初期条件!$P$82</f>
        <v>0</v>
      </c>
      <c r="AH858" s="493">
        <f>AH855*地域経済性分析・初期条件!$P$82</f>
        <v>0</v>
      </c>
      <c r="AI858" s="535">
        <f t="shared" ref="AI858:AI863" si="1191">SUM(D858:N858)</f>
        <v>0</v>
      </c>
      <c r="AJ858" s="535">
        <f>SUM(D858:X858)</f>
        <v>0</v>
      </c>
      <c r="AK858" s="497">
        <f>SUM(D858:AH858)</f>
        <v>0</v>
      </c>
    </row>
    <row r="859" spans="1:37" ht="11.5" x14ac:dyDescent="0.25">
      <c r="A859" s="533" t="str">
        <f>A854&amp;B859</f>
        <v>0法人税（国税）</v>
      </c>
      <c r="B859" s="425" t="s">
        <v>576</v>
      </c>
      <c r="C859" s="449" t="s">
        <v>33</v>
      </c>
      <c r="D859" s="493">
        <f>D855*地域経済性分析・初期条件!$Q$82</f>
        <v>0</v>
      </c>
      <c r="E859" s="493">
        <f>E855*地域経済性分析・初期条件!$Q$82</f>
        <v>0</v>
      </c>
      <c r="F859" s="493">
        <f>F855*地域経済性分析・初期条件!$Q$82</f>
        <v>0</v>
      </c>
      <c r="G859" s="493">
        <f>G855*地域経済性分析・初期条件!$Q$82</f>
        <v>0</v>
      </c>
      <c r="H859" s="493">
        <f>H855*地域経済性分析・初期条件!$Q$82</f>
        <v>0</v>
      </c>
      <c r="I859" s="493">
        <f>I855*地域経済性分析・初期条件!$Q$82</f>
        <v>0</v>
      </c>
      <c r="J859" s="493">
        <f>J855*地域経済性分析・初期条件!$Q$82</f>
        <v>0</v>
      </c>
      <c r="K859" s="493">
        <f>K855*地域経済性分析・初期条件!$Q$82</f>
        <v>0</v>
      </c>
      <c r="L859" s="493">
        <f>L855*地域経済性分析・初期条件!$Q$82</f>
        <v>0</v>
      </c>
      <c r="M859" s="493">
        <f>M855*地域経済性分析・初期条件!$Q$82</f>
        <v>0</v>
      </c>
      <c r="N859" s="493">
        <f>N855*地域経済性分析・初期条件!$Q$82</f>
        <v>0</v>
      </c>
      <c r="O859" s="493">
        <f>O855*地域経済性分析・初期条件!$Q$82</f>
        <v>0</v>
      </c>
      <c r="P859" s="493">
        <f>P855*地域経済性分析・初期条件!$Q$82</f>
        <v>0</v>
      </c>
      <c r="Q859" s="493">
        <f>Q855*地域経済性分析・初期条件!$Q$82</f>
        <v>0</v>
      </c>
      <c r="R859" s="493">
        <f>R855*地域経済性分析・初期条件!$Q$82</f>
        <v>0</v>
      </c>
      <c r="S859" s="493">
        <f>S855*地域経済性分析・初期条件!$Q$82</f>
        <v>0</v>
      </c>
      <c r="T859" s="493">
        <f>T855*地域経済性分析・初期条件!$Q$82</f>
        <v>0</v>
      </c>
      <c r="U859" s="493">
        <f>U855*地域経済性分析・初期条件!$Q$82</f>
        <v>0</v>
      </c>
      <c r="V859" s="493">
        <f>V855*地域経済性分析・初期条件!$Q$82</f>
        <v>0</v>
      </c>
      <c r="W859" s="493">
        <f>W855*地域経済性分析・初期条件!$Q$82</f>
        <v>0</v>
      </c>
      <c r="X859" s="493">
        <f>X855*地域経済性分析・初期条件!$Q$82</f>
        <v>0</v>
      </c>
      <c r="Y859" s="493">
        <f>Y855*地域経済性分析・初期条件!$Q$82</f>
        <v>0</v>
      </c>
      <c r="Z859" s="493">
        <f>Z855*地域経済性分析・初期条件!$Q$82</f>
        <v>0</v>
      </c>
      <c r="AA859" s="493">
        <f>AA855*地域経済性分析・初期条件!$Q$82</f>
        <v>0</v>
      </c>
      <c r="AB859" s="493">
        <f>AB855*地域経済性分析・初期条件!$Q$82</f>
        <v>0</v>
      </c>
      <c r="AC859" s="493">
        <f>AC855*地域経済性分析・初期条件!$Q$82</f>
        <v>0</v>
      </c>
      <c r="AD859" s="493">
        <f>AD855*地域経済性分析・初期条件!$Q$82</f>
        <v>0</v>
      </c>
      <c r="AE859" s="493">
        <f>AE855*地域経済性分析・初期条件!$Q$82</f>
        <v>0</v>
      </c>
      <c r="AF859" s="493">
        <f>AF855*地域経済性分析・初期条件!$Q$82</f>
        <v>0</v>
      </c>
      <c r="AG859" s="493">
        <f>AG855*地域経済性分析・初期条件!$Q$82</f>
        <v>0</v>
      </c>
      <c r="AH859" s="493">
        <f>AH855*地域経済性分析・初期条件!$Q$82</f>
        <v>0</v>
      </c>
      <c r="AI859" s="535">
        <f t="shared" si="1191"/>
        <v>0</v>
      </c>
      <c r="AJ859" s="535">
        <f>SUM(D859:X859)</f>
        <v>0</v>
      </c>
      <c r="AK859" s="497">
        <f>SUM(D859:AH859)</f>
        <v>0</v>
      </c>
    </row>
    <row r="860" spans="1:37" ht="11.5" x14ac:dyDescent="0.25">
      <c r="A860" s="533" t="str">
        <f>A854&amp;B860</f>
        <v>0従業員の可処分所得（一次）</v>
      </c>
      <c r="B860" s="425" t="s">
        <v>556</v>
      </c>
      <c r="C860" s="448" t="s">
        <v>33</v>
      </c>
      <c r="D860" s="493">
        <f>D855*地域経済性分析・初期条件!$H$82</f>
        <v>0</v>
      </c>
      <c r="E860" s="493">
        <f>E855*地域経済性分析・初期条件!$H$82</f>
        <v>0</v>
      </c>
      <c r="F860" s="493">
        <f>F855*地域経済性分析・初期条件!$H$82</f>
        <v>0</v>
      </c>
      <c r="G860" s="493">
        <f>G855*地域経済性分析・初期条件!$H$82</f>
        <v>0</v>
      </c>
      <c r="H860" s="493">
        <f>H855*地域経済性分析・初期条件!$H$82</f>
        <v>0</v>
      </c>
      <c r="I860" s="493">
        <f>I855*地域経済性分析・初期条件!$H$82</f>
        <v>0</v>
      </c>
      <c r="J860" s="493">
        <f>J855*地域経済性分析・初期条件!$H$82</f>
        <v>0</v>
      </c>
      <c r="K860" s="493">
        <f>K855*地域経済性分析・初期条件!$H$82</f>
        <v>0</v>
      </c>
      <c r="L860" s="493">
        <f>L855*地域経済性分析・初期条件!$H$82</f>
        <v>0</v>
      </c>
      <c r="M860" s="493">
        <f>M855*地域経済性分析・初期条件!$H$82</f>
        <v>0</v>
      </c>
      <c r="N860" s="493">
        <f>N855*地域経済性分析・初期条件!$H$82</f>
        <v>0</v>
      </c>
      <c r="O860" s="493">
        <f>O855*地域経済性分析・初期条件!$H$82</f>
        <v>0</v>
      </c>
      <c r="P860" s="493">
        <f>P855*地域経済性分析・初期条件!$H$82</f>
        <v>0</v>
      </c>
      <c r="Q860" s="493">
        <f>Q855*地域経済性分析・初期条件!$H$82</f>
        <v>0</v>
      </c>
      <c r="R860" s="493">
        <f>R855*地域経済性分析・初期条件!$H$82</f>
        <v>0</v>
      </c>
      <c r="S860" s="493">
        <f>S855*地域経済性分析・初期条件!$H$82</f>
        <v>0</v>
      </c>
      <c r="T860" s="493">
        <f>T855*地域経済性分析・初期条件!$H$82</f>
        <v>0</v>
      </c>
      <c r="U860" s="493">
        <f>U855*地域経済性分析・初期条件!$H$82</f>
        <v>0</v>
      </c>
      <c r="V860" s="493">
        <f>V855*地域経済性分析・初期条件!$H$82</f>
        <v>0</v>
      </c>
      <c r="W860" s="493">
        <f>W855*地域経済性分析・初期条件!$H$82</f>
        <v>0</v>
      </c>
      <c r="X860" s="493">
        <f>X855*地域経済性分析・初期条件!$H$82</f>
        <v>0</v>
      </c>
      <c r="Y860" s="493">
        <f>Y855*地域経済性分析・初期条件!$H$82</f>
        <v>0</v>
      </c>
      <c r="Z860" s="493">
        <f>Z855*地域経済性分析・初期条件!$H$82</f>
        <v>0</v>
      </c>
      <c r="AA860" s="493">
        <f>AA855*地域経済性分析・初期条件!$H$82</f>
        <v>0</v>
      </c>
      <c r="AB860" s="493">
        <f>AB855*地域経済性分析・初期条件!$H$82</f>
        <v>0</v>
      </c>
      <c r="AC860" s="493">
        <f>AC855*地域経済性分析・初期条件!$H$82</f>
        <v>0</v>
      </c>
      <c r="AD860" s="493">
        <f>AD855*地域経済性分析・初期条件!$H$82</f>
        <v>0</v>
      </c>
      <c r="AE860" s="493">
        <f>AE855*地域経済性分析・初期条件!$H$82</f>
        <v>0</v>
      </c>
      <c r="AF860" s="493">
        <f>AF855*地域経済性分析・初期条件!$H$82</f>
        <v>0</v>
      </c>
      <c r="AG860" s="493">
        <f>AG855*地域経済性分析・初期条件!$H$82</f>
        <v>0</v>
      </c>
      <c r="AH860" s="493">
        <f>AH855*地域経済性分析・初期条件!$H$82</f>
        <v>0</v>
      </c>
      <c r="AI860" s="535">
        <f t="shared" si="1191"/>
        <v>0</v>
      </c>
      <c r="AJ860" s="535">
        <f t="shared" ref="AJ860:AJ867" si="1192">SUM(D860:X860)</f>
        <v>0</v>
      </c>
      <c r="AK860" s="497">
        <f t="shared" ref="AK860:AK867" si="1193">SUM(D860:AH860)</f>
        <v>0</v>
      </c>
    </row>
    <row r="861" spans="1:37" ht="11.5" x14ac:dyDescent="0.25">
      <c r="A861" s="533" t="str">
        <f>A854&amp;B861</f>
        <v>0企業の税引後利益（一次）</v>
      </c>
      <c r="B861" s="425" t="s">
        <v>557</v>
      </c>
      <c r="C861" s="448" t="s">
        <v>33</v>
      </c>
      <c r="D861" s="493">
        <f>D855*地域経済性分析・初期条件!$I$82</f>
        <v>0</v>
      </c>
      <c r="E861" s="493">
        <f>E855*地域経済性分析・初期条件!$I$82</f>
        <v>0</v>
      </c>
      <c r="F861" s="493">
        <f>F855*地域経済性分析・初期条件!$I$82</f>
        <v>0</v>
      </c>
      <c r="G861" s="493">
        <f>G855*地域経済性分析・初期条件!$I$82</f>
        <v>0</v>
      </c>
      <c r="H861" s="493">
        <f>H855*地域経済性分析・初期条件!$I$82</f>
        <v>0</v>
      </c>
      <c r="I861" s="493">
        <f>I855*地域経済性分析・初期条件!$I$82</f>
        <v>0</v>
      </c>
      <c r="J861" s="493">
        <f>J855*地域経済性分析・初期条件!$I$82</f>
        <v>0</v>
      </c>
      <c r="K861" s="493">
        <f>K855*地域経済性分析・初期条件!$I$82</f>
        <v>0</v>
      </c>
      <c r="L861" s="493">
        <f>L855*地域経済性分析・初期条件!$I$82</f>
        <v>0</v>
      </c>
      <c r="M861" s="493">
        <f>M855*地域経済性分析・初期条件!$I$82</f>
        <v>0</v>
      </c>
      <c r="N861" s="493">
        <f>N855*地域経済性分析・初期条件!$I$82</f>
        <v>0</v>
      </c>
      <c r="O861" s="493">
        <f>O855*地域経済性分析・初期条件!$I$82</f>
        <v>0</v>
      </c>
      <c r="P861" s="493">
        <f>P855*地域経済性分析・初期条件!$I$82</f>
        <v>0</v>
      </c>
      <c r="Q861" s="493">
        <f>Q855*地域経済性分析・初期条件!$I$82</f>
        <v>0</v>
      </c>
      <c r="R861" s="493">
        <f>R855*地域経済性分析・初期条件!$I$82</f>
        <v>0</v>
      </c>
      <c r="S861" s="493">
        <f>S855*地域経済性分析・初期条件!$I$82</f>
        <v>0</v>
      </c>
      <c r="T861" s="493">
        <f>T855*地域経済性分析・初期条件!$I$82</f>
        <v>0</v>
      </c>
      <c r="U861" s="493">
        <f>U855*地域経済性分析・初期条件!$I$82</f>
        <v>0</v>
      </c>
      <c r="V861" s="493">
        <f>V855*地域経済性分析・初期条件!$I$82</f>
        <v>0</v>
      </c>
      <c r="W861" s="493">
        <f>W855*地域経済性分析・初期条件!$I$82</f>
        <v>0</v>
      </c>
      <c r="X861" s="493">
        <f>X855*地域経済性分析・初期条件!$I$82</f>
        <v>0</v>
      </c>
      <c r="Y861" s="493">
        <f>Y855*地域経済性分析・初期条件!$I$82</f>
        <v>0</v>
      </c>
      <c r="Z861" s="493">
        <f>Z855*地域経済性分析・初期条件!$I$82</f>
        <v>0</v>
      </c>
      <c r="AA861" s="493">
        <f>AA855*地域経済性分析・初期条件!$I$82</f>
        <v>0</v>
      </c>
      <c r="AB861" s="493">
        <f>AB855*地域経済性分析・初期条件!$I$82</f>
        <v>0</v>
      </c>
      <c r="AC861" s="493">
        <f>AC855*地域経済性分析・初期条件!$I$82</f>
        <v>0</v>
      </c>
      <c r="AD861" s="493">
        <f>AD855*地域経済性分析・初期条件!$I$82</f>
        <v>0</v>
      </c>
      <c r="AE861" s="493">
        <f>AE855*地域経済性分析・初期条件!$I$82</f>
        <v>0</v>
      </c>
      <c r="AF861" s="493">
        <f>AF855*地域経済性分析・初期条件!$I$82</f>
        <v>0</v>
      </c>
      <c r="AG861" s="493">
        <f>AG855*地域経済性分析・初期条件!$I$82</f>
        <v>0</v>
      </c>
      <c r="AH861" s="493">
        <f>AH855*地域経済性分析・初期条件!$I$82</f>
        <v>0</v>
      </c>
      <c r="AI861" s="535">
        <f t="shared" si="1191"/>
        <v>0</v>
      </c>
      <c r="AJ861" s="535">
        <f t="shared" si="1192"/>
        <v>0</v>
      </c>
      <c r="AK861" s="497">
        <f t="shared" si="1193"/>
        <v>0</v>
      </c>
    </row>
    <row r="862" spans="1:37" ht="11.5" x14ac:dyDescent="0.25">
      <c r="A862" s="533" t="str">
        <f>A854&amp;B862</f>
        <v>0都道府県税収（一次）</v>
      </c>
      <c r="B862" s="425" t="s">
        <v>558</v>
      </c>
      <c r="C862" s="448" t="s">
        <v>33</v>
      </c>
      <c r="D862" s="493">
        <f>D855*地域経済性分析・初期条件!$J$82</f>
        <v>0</v>
      </c>
      <c r="E862" s="493">
        <f>E855*地域経済性分析・初期条件!$J$82</f>
        <v>0</v>
      </c>
      <c r="F862" s="493">
        <f>F855*地域経済性分析・初期条件!$J$82</f>
        <v>0</v>
      </c>
      <c r="G862" s="493">
        <f>G855*地域経済性分析・初期条件!$J$82</f>
        <v>0</v>
      </c>
      <c r="H862" s="493">
        <f>H855*地域経済性分析・初期条件!$J$82</f>
        <v>0</v>
      </c>
      <c r="I862" s="493">
        <f>I855*地域経済性分析・初期条件!$J$82</f>
        <v>0</v>
      </c>
      <c r="J862" s="493">
        <f>J855*地域経済性分析・初期条件!$J$82</f>
        <v>0</v>
      </c>
      <c r="K862" s="493">
        <f>K855*地域経済性分析・初期条件!$J$82</f>
        <v>0</v>
      </c>
      <c r="L862" s="493">
        <f>L855*地域経済性分析・初期条件!$J$82</f>
        <v>0</v>
      </c>
      <c r="M862" s="493">
        <f>M855*地域経済性分析・初期条件!$J$82</f>
        <v>0</v>
      </c>
      <c r="N862" s="493">
        <f>N855*地域経済性分析・初期条件!$J$82</f>
        <v>0</v>
      </c>
      <c r="O862" s="493">
        <f>O855*地域経済性分析・初期条件!$J$82</f>
        <v>0</v>
      </c>
      <c r="P862" s="493">
        <f>P855*地域経済性分析・初期条件!$J$82</f>
        <v>0</v>
      </c>
      <c r="Q862" s="493">
        <f>Q855*地域経済性分析・初期条件!$J$82</f>
        <v>0</v>
      </c>
      <c r="R862" s="493">
        <f>R855*地域経済性分析・初期条件!$J$82</f>
        <v>0</v>
      </c>
      <c r="S862" s="493">
        <f>S855*地域経済性分析・初期条件!$J$82</f>
        <v>0</v>
      </c>
      <c r="T862" s="493">
        <f>T855*地域経済性分析・初期条件!$J$82</f>
        <v>0</v>
      </c>
      <c r="U862" s="493">
        <f>U855*地域経済性分析・初期条件!$J$82</f>
        <v>0</v>
      </c>
      <c r="V862" s="493">
        <f>V855*地域経済性分析・初期条件!$J$82</f>
        <v>0</v>
      </c>
      <c r="W862" s="493">
        <f>W855*地域経済性分析・初期条件!$J$82</f>
        <v>0</v>
      </c>
      <c r="X862" s="493">
        <f>X855*地域経済性分析・初期条件!$J$82</f>
        <v>0</v>
      </c>
      <c r="Y862" s="493">
        <f>Y855*地域経済性分析・初期条件!$J$82</f>
        <v>0</v>
      </c>
      <c r="Z862" s="493">
        <f>Z855*地域経済性分析・初期条件!$J$82</f>
        <v>0</v>
      </c>
      <c r="AA862" s="493">
        <f>AA855*地域経済性分析・初期条件!$J$82</f>
        <v>0</v>
      </c>
      <c r="AB862" s="493">
        <f>AB855*地域経済性分析・初期条件!$J$82</f>
        <v>0</v>
      </c>
      <c r="AC862" s="493">
        <f>AC855*地域経済性分析・初期条件!$J$82</f>
        <v>0</v>
      </c>
      <c r="AD862" s="493">
        <f>AD855*地域経済性分析・初期条件!$J$82</f>
        <v>0</v>
      </c>
      <c r="AE862" s="493">
        <f>AE855*地域経済性分析・初期条件!$J$82</f>
        <v>0</v>
      </c>
      <c r="AF862" s="493">
        <f>AF855*地域経済性分析・初期条件!$J$82</f>
        <v>0</v>
      </c>
      <c r="AG862" s="493">
        <f>AG855*地域経済性分析・初期条件!$J$82</f>
        <v>0</v>
      </c>
      <c r="AH862" s="493">
        <f>AH855*地域経済性分析・初期条件!$J$82</f>
        <v>0</v>
      </c>
      <c r="AI862" s="535">
        <f t="shared" si="1191"/>
        <v>0</v>
      </c>
      <c r="AJ862" s="535">
        <f t="shared" si="1192"/>
        <v>0</v>
      </c>
      <c r="AK862" s="497">
        <f t="shared" si="1193"/>
        <v>0</v>
      </c>
    </row>
    <row r="863" spans="1:37" ht="11.5" x14ac:dyDescent="0.25">
      <c r="A863" s="533" t="str">
        <f>A854&amp;B863</f>
        <v>0市町村税収（一次）</v>
      </c>
      <c r="B863" s="425" t="s">
        <v>559</v>
      </c>
      <c r="C863" s="449" t="s">
        <v>33</v>
      </c>
      <c r="D863" s="493">
        <f>D855*地域経済性分析・初期条件!$K$82</f>
        <v>0</v>
      </c>
      <c r="E863" s="493">
        <f>E855*地域経済性分析・初期条件!$K$82</f>
        <v>0</v>
      </c>
      <c r="F863" s="493">
        <f>F855*地域経済性分析・初期条件!$K$82</f>
        <v>0</v>
      </c>
      <c r="G863" s="493">
        <f>G855*地域経済性分析・初期条件!$K$82</f>
        <v>0</v>
      </c>
      <c r="H863" s="493">
        <f>H855*地域経済性分析・初期条件!$K$82</f>
        <v>0</v>
      </c>
      <c r="I863" s="493">
        <f>I855*地域経済性分析・初期条件!$K$82</f>
        <v>0</v>
      </c>
      <c r="J863" s="493">
        <f>J855*地域経済性分析・初期条件!$K$82</f>
        <v>0</v>
      </c>
      <c r="K863" s="493">
        <f>K855*地域経済性分析・初期条件!$K$82</f>
        <v>0</v>
      </c>
      <c r="L863" s="493">
        <f>L855*地域経済性分析・初期条件!$K$82</f>
        <v>0</v>
      </c>
      <c r="M863" s="493">
        <f>M855*地域経済性分析・初期条件!$K$82</f>
        <v>0</v>
      </c>
      <c r="N863" s="493">
        <f>N855*地域経済性分析・初期条件!$K$82</f>
        <v>0</v>
      </c>
      <c r="O863" s="493">
        <f>O855*地域経済性分析・初期条件!$K$82</f>
        <v>0</v>
      </c>
      <c r="P863" s="493">
        <f>P855*地域経済性分析・初期条件!$K$82</f>
        <v>0</v>
      </c>
      <c r="Q863" s="493">
        <f>Q855*地域経済性分析・初期条件!$K$82</f>
        <v>0</v>
      </c>
      <c r="R863" s="493">
        <f>R855*地域経済性分析・初期条件!$K$82</f>
        <v>0</v>
      </c>
      <c r="S863" s="493">
        <f>S855*地域経済性分析・初期条件!$K$82</f>
        <v>0</v>
      </c>
      <c r="T863" s="493">
        <f>T855*地域経済性分析・初期条件!$K$82</f>
        <v>0</v>
      </c>
      <c r="U863" s="493">
        <f>U855*地域経済性分析・初期条件!$K$82</f>
        <v>0</v>
      </c>
      <c r="V863" s="493">
        <f>V855*地域経済性分析・初期条件!$K$82</f>
        <v>0</v>
      </c>
      <c r="W863" s="493">
        <f>W855*地域経済性分析・初期条件!$K$82</f>
        <v>0</v>
      </c>
      <c r="X863" s="493">
        <f>X855*地域経済性分析・初期条件!$K$82</f>
        <v>0</v>
      </c>
      <c r="Y863" s="493">
        <f>Y855*地域経済性分析・初期条件!$K$82</f>
        <v>0</v>
      </c>
      <c r="Z863" s="493">
        <f>Z855*地域経済性分析・初期条件!$K$82</f>
        <v>0</v>
      </c>
      <c r="AA863" s="493">
        <f>AA855*地域経済性分析・初期条件!$K$82</f>
        <v>0</v>
      </c>
      <c r="AB863" s="493">
        <f>AB855*地域経済性分析・初期条件!$K$82</f>
        <v>0</v>
      </c>
      <c r="AC863" s="493">
        <f>AC855*地域経済性分析・初期条件!$K$82</f>
        <v>0</v>
      </c>
      <c r="AD863" s="493">
        <f>AD855*地域経済性分析・初期条件!$K$82</f>
        <v>0</v>
      </c>
      <c r="AE863" s="493">
        <f>AE855*地域経済性分析・初期条件!$K$82</f>
        <v>0</v>
      </c>
      <c r="AF863" s="493">
        <f>AF855*地域経済性分析・初期条件!$K$82</f>
        <v>0</v>
      </c>
      <c r="AG863" s="493">
        <f>AG855*地域経済性分析・初期条件!$K$82</f>
        <v>0</v>
      </c>
      <c r="AH863" s="493">
        <f>AH855*地域経済性分析・初期条件!$K$82</f>
        <v>0</v>
      </c>
      <c r="AI863" s="535">
        <f t="shared" si="1191"/>
        <v>0</v>
      </c>
      <c r="AJ863" s="535">
        <f t="shared" si="1192"/>
        <v>0</v>
      </c>
      <c r="AK863" s="497">
        <f t="shared" si="1193"/>
        <v>0</v>
      </c>
    </row>
    <row r="864" spans="1:37" ht="11.5" x14ac:dyDescent="0.25">
      <c r="A864" s="533" t="str">
        <f>A854&amp;B864</f>
        <v>0従業員の可処分所得（二次以降）</v>
      </c>
      <c r="B864" s="425" t="s">
        <v>561</v>
      </c>
      <c r="C864" s="449" t="s">
        <v>33</v>
      </c>
      <c r="D864" s="493">
        <f>D855*地域経済性分析・初期条件!$L$82</f>
        <v>0</v>
      </c>
      <c r="E864" s="493">
        <f>E855*地域経済性分析・初期条件!$L$82</f>
        <v>0</v>
      </c>
      <c r="F864" s="493">
        <f>F855*地域経済性分析・初期条件!$L$82</f>
        <v>0</v>
      </c>
      <c r="G864" s="493">
        <f>G855*地域経済性分析・初期条件!$L$82</f>
        <v>0</v>
      </c>
      <c r="H864" s="493">
        <f>H855*地域経済性分析・初期条件!$L$82</f>
        <v>0</v>
      </c>
      <c r="I864" s="493">
        <f>I855*地域経済性分析・初期条件!$L$82</f>
        <v>0</v>
      </c>
      <c r="J864" s="493">
        <f>J855*地域経済性分析・初期条件!$L$82</f>
        <v>0</v>
      </c>
      <c r="K864" s="493">
        <f>K855*地域経済性分析・初期条件!$L$82</f>
        <v>0</v>
      </c>
      <c r="L864" s="493">
        <f>L855*地域経済性分析・初期条件!$L$82</f>
        <v>0</v>
      </c>
      <c r="M864" s="493">
        <f>M855*地域経済性分析・初期条件!$L$82</f>
        <v>0</v>
      </c>
      <c r="N864" s="493">
        <f>N855*地域経済性分析・初期条件!$L$82</f>
        <v>0</v>
      </c>
      <c r="O864" s="493">
        <f>O855*地域経済性分析・初期条件!$L$82</f>
        <v>0</v>
      </c>
      <c r="P864" s="493">
        <f>P855*地域経済性分析・初期条件!$L$82</f>
        <v>0</v>
      </c>
      <c r="Q864" s="493">
        <f>Q855*地域経済性分析・初期条件!$L$82</f>
        <v>0</v>
      </c>
      <c r="R864" s="493">
        <f>R855*地域経済性分析・初期条件!$L$82</f>
        <v>0</v>
      </c>
      <c r="S864" s="493">
        <f>S855*地域経済性分析・初期条件!$L$82</f>
        <v>0</v>
      </c>
      <c r="T864" s="493">
        <f>T855*地域経済性分析・初期条件!$L$82</f>
        <v>0</v>
      </c>
      <c r="U864" s="493">
        <f>U855*地域経済性分析・初期条件!$L$82</f>
        <v>0</v>
      </c>
      <c r="V864" s="493">
        <f>V855*地域経済性分析・初期条件!$L$82</f>
        <v>0</v>
      </c>
      <c r="W864" s="493">
        <f>W855*地域経済性分析・初期条件!$L$82</f>
        <v>0</v>
      </c>
      <c r="X864" s="493">
        <f>X855*地域経済性分析・初期条件!$L$82</f>
        <v>0</v>
      </c>
      <c r="Y864" s="493">
        <f>Y855*地域経済性分析・初期条件!$L$82</f>
        <v>0</v>
      </c>
      <c r="Z864" s="493">
        <f>Z855*地域経済性分析・初期条件!$L$82</f>
        <v>0</v>
      </c>
      <c r="AA864" s="493">
        <f>AA855*地域経済性分析・初期条件!$L$82</f>
        <v>0</v>
      </c>
      <c r="AB864" s="493">
        <f>AB855*地域経済性分析・初期条件!$L$82</f>
        <v>0</v>
      </c>
      <c r="AC864" s="493">
        <f>AC855*地域経済性分析・初期条件!$L$82</f>
        <v>0</v>
      </c>
      <c r="AD864" s="493">
        <f>AD855*地域経済性分析・初期条件!$L$82</f>
        <v>0</v>
      </c>
      <c r="AE864" s="493">
        <f>AE855*地域経済性分析・初期条件!$L$82</f>
        <v>0</v>
      </c>
      <c r="AF864" s="493">
        <f>AF855*地域経済性分析・初期条件!$L$82</f>
        <v>0</v>
      </c>
      <c r="AG864" s="493">
        <f>AG855*地域経済性分析・初期条件!$L$82</f>
        <v>0</v>
      </c>
      <c r="AH864" s="493">
        <f>AH855*地域経済性分析・初期条件!$L$82</f>
        <v>0</v>
      </c>
      <c r="AI864" s="535">
        <f>SUM(D864:N864)</f>
        <v>0</v>
      </c>
      <c r="AJ864" s="535">
        <f t="shared" si="1192"/>
        <v>0</v>
      </c>
      <c r="AK864" s="497">
        <f t="shared" si="1193"/>
        <v>0</v>
      </c>
    </row>
    <row r="865" spans="1:37" ht="11.5" x14ac:dyDescent="0.25">
      <c r="A865" s="533" t="str">
        <f>A854&amp;B865</f>
        <v>0企業の税引後利益（二次以降）</v>
      </c>
      <c r="B865" s="425" t="s">
        <v>562</v>
      </c>
      <c r="C865" s="449" t="s">
        <v>33</v>
      </c>
      <c r="D865" s="493">
        <f>D855*地域経済性分析・初期条件!$M$82</f>
        <v>0</v>
      </c>
      <c r="E865" s="493">
        <f>E855*地域経済性分析・初期条件!$M$82</f>
        <v>0</v>
      </c>
      <c r="F865" s="493">
        <f>F855*地域経済性分析・初期条件!$M$82</f>
        <v>0</v>
      </c>
      <c r="G865" s="493">
        <f>G855*地域経済性分析・初期条件!$M$82</f>
        <v>0</v>
      </c>
      <c r="H865" s="493">
        <f>H855*地域経済性分析・初期条件!$M$82</f>
        <v>0</v>
      </c>
      <c r="I865" s="493">
        <f>I855*地域経済性分析・初期条件!$M$82</f>
        <v>0</v>
      </c>
      <c r="J865" s="493">
        <f>J855*地域経済性分析・初期条件!$M$82</f>
        <v>0</v>
      </c>
      <c r="K865" s="493">
        <f>K855*地域経済性分析・初期条件!$M$82</f>
        <v>0</v>
      </c>
      <c r="L865" s="493">
        <f>L855*地域経済性分析・初期条件!$M$82</f>
        <v>0</v>
      </c>
      <c r="M865" s="493">
        <f>M855*地域経済性分析・初期条件!$M$82</f>
        <v>0</v>
      </c>
      <c r="N865" s="493">
        <f>N855*地域経済性分析・初期条件!$M$82</f>
        <v>0</v>
      </c>
      <c r="O865" s="493">
        <f>O855*地域経済性分析・初期条件!$M$82</f>
        <v>0</v>
      </c>
      <c r="P865" s="493">
        <f>P855*地域経済性分析・初期条件!$M$82</f>
        <v>0</v>
      </c>
      <c r="Q865" s="493">
        <f>Q855*地域経済性分析・初期条件!$M$82</f>
        <v>0</v>
      </c>
      <c r="R865" s="493">
        <f>R855*地域経済性分析・初期条件!$M$82</f>
        <v>0</v>
      </c>
      <c r="S865" s="493">
        <f>S855*地域経済性分析・初期条件!$M$82</f>
        <v>0</v>
      </c>
      <c r="T865" s="493">
        <f>T855*地域経済性分析・初期条件!$M$82</f>
        <v>0</v>
      </c>
      <c r="U865" s="493">
        <f>U855*地域経済性分析・初期条件!$M$82</f>
        <v>0</v>
      </c>
      <c r="V865" s="493">
        <f>V855*地域経済性分析・初期条件!$M$82</f>
        <v>0</v>
      </c>
      <c r="W865" s="493">
        <f>W855*地域経済性分析・初期条件!$M$82</f>
        <v>0</v>
      </c>
      <c r="X865" s="493">
        <f>X855*地域経済性分析・初期条件!$M$82</f>
        <v>0</v>
      </c>
      <c r="Y865" s="493">
        <f>Y855*地域経済性分析・初期条件!$M$82</f>
        <v>0</v>
      </c>
      <c r="Z865" s="493">
        <f>Z855*地域経済性分析・初期条件!$M$82</f>
        <v>0</v>
      </c>
      <c r="AA865" s="493">
        <f>AA855*地域経済性分析・初期条件!$M$82</f>
        <v>0</v>
      </c>
      <c r="AB865" s="493">
        <f>AB855*地域経済性分析・初期条件!$M$82</f>
        <v>0</v>
      </c>
      <c r="AC865" s="493">
        <f>AC855*地域経済性分析・初期条件!$M$82</f>
        <v>0</v>
      </c>
      <c r="AD865" s="493">
        <f>AD855*地域経済性分析・初期条件!$M$82</f>
        <v>0</v>
      </c>
      <c r="AE865" s="493">
        <f>AE855*地域経済性分析・初期条件!$M$82</f>
        <v>0</v>
      </c>
      <c r="AF865" s="493">
        <f>AF855*地域経済性分析・初期条件!$M$82</f>
        <v>0</v>
      </c>
      <c r="AG865" s="493">
        <f>AG855*地域経済性分析・初期条件!$M$82</f>
        <v>0</v>
      </c>
      <c r="AH865" s="493">
        <f>AH855*地域経済性分析・初期条件!$M$82</f>
        <v>0</v>
      </c>
      <c r="AI865" s="535">
        <f>SUM(D865:N865)</f>
        <v>0</v>
      </c>
      <c r="AJ865" s="535">
        <f t="shared" si="1192"/>
        <v>0</v>
      </c>
      <c r="AK865" s="497">
        <f t="shared" si="1193"/>
        <v>0</v>
      </c>
    </row>
    <row r="866" spans="1:37" ht="11.5" x14ac:dyDescent="0.25">
      <c r="A866" s="533" t="str">
        <f>A854&amp;B866</f>
        <v>0都道府県税収（二次以降）</v>
      </c>
      <c r="B866" s="425" t="s">
        <v>563</v>
      </c>
      <c r="C866" s="449" t="s">
        <v>33</v>
      </c>
      <c r="D866" s="493">
        <f>D855*地域経済性分析・初期条件!$N$82</f>
        <v>0</v>
      </c>
      <c r="E866" s="493">
        <f>E855*地域経済性分析・初期条件!$N$82</f>
        <v>0</v>
      </c>
      <c r="F866" s="493">
        <f>F855*地域経済性分析・初期条件!$N$82</f>
        <v>0</v>
      </c>
      <c r="G866" s="493">
        <f>G855*地域経済性分析・初期条件!$N$82</f>
        <v>0</v>
      </c>
      <c r="H866" s="493">
        <f>H855*地域経済性分析・初期条件!$N$82</f>
        <v>0</v>
      </c>
      <c r="I866" s="493">
        <f>I855*地域経済性分析・初期条件!$N$82</f>
        <v>0</v>
      </c>
      <c r="J866" s="493">
        <f>J855*地域経済性分析・初期条件!$N$82</f>
        <v>0</v>
      </c>
      <c r="K866" s="493">
        <f>K855*地域経済性分析・初期条件!$N$82</f>
        <v>0</v>
      </c>
      <c r="L866" s="493">
        <f>L855*地域経済性分析・初期条件!$N$82</f>
        <v>0</v>
      </c>
      <c r="M866" s="493">
        <f>M855*地域経済性分析・初期条件!$N$82</f>
        <v>0</v>
      </c>
      <c r="N866" s="493">
        <f>N855*地域経済性分析・初期条件!$N$82</f>
        <v>0</v>
      </c>
      <c r="O866" s="493">
        <f>O855*地域経済性分析・初期条件!$N$82</f>
        <v>0</v>
      </c>
      <c r="P866" s="493">
        <f>P855*地域経済性分析・初期条件!$N$82</f>
        <v>0</v>
      </c>
      <c r="Q866" s="493">
        <f>Q855*地域経済性分析・初期条件!$N$82</f>
        <v>0</v>
      </c>
      <c r="R866" s="493">
        <f>R855*地域経済性分析・初期条件!$N$82</f>
        <v>0</v>
      </c>
      <c r="S866" s="493">
        <f>S855*地域経済性分析・初期条件!$N$82</f>
        <v>0</v>
      </c>
      <c r="T866" s="493">
        <f>T855*地域経済性分析・初期条件!$N$82</f>
        <v>0</v>
      </c>
      <c r="U866" s="493">
        <f>U855*地域経済性分析・初期条件!$N$82</f>
        <v>0</v>
      </c>
      <c r="V866" s="493">
        <f>V855*地域経済性分析・初期条件!$N$82</f>
        <v>0</v>
      </c>
      <c r="W866" s="493">
        <f>W855*地域経済性分析・初期条件!$N$82</f>
        <v>0</v>
      </c>
      <c r="X866" s="493">
        <f>X855*地域経済性分析・初期条件!$N$82</f>
        <v>0</v>
      </c>
      <c r="Y866" s="493">
        <f>Y855*地域経済性分析・初期条件!$N$82</f>
        <v>0</v>
      </c>
      <c r="Z866" s="493">
        <f>Z855*地域経済性分析・初期条件!$N$82</f>
        <v>0</v>
      </c>
      <c r="AA866" s="493">
        <f>AA855*地域経済性分析・初期条件!$N$82</f>
        <v>0</v>
      </c>
      <c r="AB866" s="493">
        <f>AB855*地域経済性分析・初期条件!$N$82</f>
        <v>0</v>
      </c>
      <c r="AC866" s="493">
        <f>AC855*地域経済性分析・初期条件!$N$82</f>
        <v>0</v>
      </c>
      <c r="AD866" s="493">
        <f>AD855*地域経済性分析・初期条件!$N$82</f>
        <v>0</v>
      </c>
      <c r="AE866" s="493">
        <f>AE855*地域経済性分析・初期条件!$N$82</f>
        <v>0</v>
      </c>
      <c r="AF866" s="493">
        <f>AF855*地域経済性分析・初期条件!$N$82</f>
        <v>0</v>
      </c>
      <c r="AG866" s="493">
        <f>AG855*地域経済性分析・初期条件!$N$82</f>
        <v>0</v>
      </c>
      <c r="AH866" s="493">
        <f>AH855*地域経済性分析・初期条件!$N$82</f>
        <v>0</v>
      </c>
      <c r="AI866" s="535">
        <f>SUM(D866:N866)</f>
        <v>0</v>
      </c>
      <c r="AJ866" s="535">
        <f t="shared" si="1192"/>
        <v>0</v>
      </c>
      <c r="AK866" s="497">
        <f t="shared" si="1193"/>
        <v>0</v>
      </c>
    </row>
    <row r="867" spans="1:37" ht="11.5" x14ac:dyDescent="0.25">
      <c r="A867" s="533" t="str">
        <f>A854&amp;B867</f>
        <v>0市町村税収（二次以降）</v>
      </c>
      <c r="B867" s="425" t="s">
        <v>564</v>
      </c>
      <c r="C867" s="449" t="s">
        <v>33</v>
      </c>
      <c r="D867" s="493">
        <f>D855*地域経済性分析・初期条件!$O$82</f>
        <v>0</v>
      </c>
      <c r="E867" s="493">
        <f>E855*地域経済性分析・初期条件!$O$82</f>
        <v>0</v>
      </c>
      <c r="F867" s="493">
        <f>F855*地域経済性分析・初期条件!$O$82</f>
        <v>0</v>
      </c>
      <c r="G867" s="493">
        <f>G855*地域経済性分析・初期条件!$O$82</f>
        <v>0</v>
      </c>
      <c r="H867" s="493">
        <f>H855*地域経済性分析・初期条件!$O$82</f>
        <v>0</v>
      </c>
      <c r="I867" s="493">
        <f>I855*地域経済性分析・初期条件!$O$82</f>
        <v>0</v>
      </c>
      <c r="J867" s="493">
        <f>J855*地域経済性分析・初期条件!$O$82</f>
        <v>0</v>
      </c>
      <c r="K867" s="493">
        <f>K855*地域経済性分析・初期条件!$O$82</f>
        <v>0</v>
      </c>
      <c r="L867" s="493">
        <f>L855*地域経済性分析・初期条件!$O$82</f>
        <v>0</v>
      </c>
      <c r="M867" s="493">
        <f>M855*地域経済性分析・初期条件!$O$82</f>
        <v>0</v>
      </c>
      <c r="N867" s="493">
        <f>N855*地域経済性分析・初期条件!$O$82</f>
        <v>0</v>
      </c>
      <c r="O867" s="493">
        <f>O855*地域経済性分析・初期条件!$O$82</f>
        <v>0</v>
      </c>
      <c r="P867" s="493">
        <f>P855*地域経済性分析・初期条件!$O$82</f>
        <v>0</v>
      </c>
      <c r="Q867" s="493">
        <f>Q855*地域経済性分析・初期条件!$O$82</f>
        <v>0</v>
      </c>
      <c r="R867" s="493">
        <f>R855*地域経済性分析・初期条件!$O$82</f>
        <v>0</v>
      </c>
      <c r="S867" s="493">
        <f>S855*地域経済性分析・初期条件!$O$82</f>
        <v>0</v>
      </c>
      <c r="T867" s="493">
        <f>T855*地域経済性分析・初期条件!$O$82</f>
        <v>0</v>
      </c>
      <c r="U867" s="493">
        <f>U855*地域経済性分析・初期条件!$O$82</f>
        <v>0</v>
      </c>
      <c r="V867" s="493">
        <f>V855*地域経済性分析・初期条件!$O$82</f>
        <v>0</v>
      </c>
      <c r="W867" s="493">
        <f>W855*地域経済性分析・初期条件!$O$82</f>
        <v>0</v>
      </c>
      <c r="X867" s="493">
        <f>X855*地域経済性分析・初期条件!$O$82</f>
        <v>0</v>
      </c>
      <c r="Y867" s="493">
        <f>Y855*地域経済性分析・初期条件!$O$82</f>
        <v>0</v>
      </c>
      <c r="Z867" s="493">
        <f>Z855*地域経済性分析・初期条件!$O$82</f>
        <v>0</v>
      </c>
      <c r="AA867" s="493">
        <f>AA855*地域経済性分析・初期条件!$O$82</f>
        <v>0</v>
      </c>
      <c r="AB867" s="493">
        <f>AB855*地域経済性分析・初期条件!$O$82</f>
        <v>0</v>
      </c>
      <c r="AC867" s="493">
        <f>AC855*地域経済性分析・初期条件!$O$82</f>
        <v>0</v>
      </c>
      <c r="AD867" s="493">
        <f>AD855*地域経済性分析・初期条件!$O$82</f>
        <v>0</v>
      </c>
      <c r="AE867" s="493">
        <f>AE855*地域経済性分析・初期条件!$O$82</f>
        <v>0</v>
      </c>
      <c r="AF867" s="493">
        <f>AF855*地域経済性分析・初期条件!$O$82</f>
        <v>0</v>
      </c>
      <c r="AG867" s="493">
        <f>AG855*地域経済性分析・初期条件!$O$82</f>
        <v>0</v>
      </c>
      <c r="AH867" s="493">
        <f>AH855*地域経済性分析・初期条件!$O$82</f>
        <v>0</v>
      </c>
      <c r="AI867" s="535">
        <f>SUM(D867:N867)</f>
        <v>0</v>
      </c>
      <c r="AJ867" s="535">
        <f t="shared" si="1192"/>
        <v>0</v>
      </c>
      <c r="AK867" s="497">
        <f t="shared" si="1193"/>
        <v>0</v>
      </c>
    </row>
    <row r="868" spans="1:37" ht="11.5" x14ac:dyDescent="0.25">
      <c r="A868" s="488">
        <f>地域経済性分析・初期条件!$G$83</f>
        <v>0</v>
      </c>
      <c r="C868" s="449"/>
      <c r="D868" s="493"/>
      <c r="E868" s="493"/>
      <c r="F868" s="463"/>
      <c r="G868" s="463"/>
      <c r="H868" s="463"/>
      <c r="I868" s="463"/>
      <c r="J868" s="463"/>
      <c r="K868" s="463"/>
      <c r="L868" s="463"/>
      <c r="M868" s="463"/>
      <c r="N868" s="463"/>
      <c r="O868" s="463"/>
      <c r="P868" s="463"/>
      <c r="Q868" s="463"/>
      <c r="R868" s="463"/>
      <c r="S868" s="463"/>
      <c r="T868" s="463"/>
      <c r="U868" s="463"/>
      <c r="V868" s="463"/>
      <c r="W868" s="463"/>
      <c r="X868" s="463"/>
      <c r="Y868" s="463"/>
      <c r="Z868" s="463"/>
      <c r="AA868" s="463"/>
      <c r="AB868" s="463"/>
      <c r="AC868" s="463"/>
      <c r="AD868" s="463"/>
      <c r="AE868" s="463"/>
      <c r="AF868" s="463"/>
      <c r="AG868" s="463"/>
      <c r="AH868" s="463"/>
      <c r="AI868" s="535"/>
      <c r="AJ868" s="535"/>
      <c r="AK868" s="497"/>
    </row>
    <row r="869" spans="1:37" ht="11.5" x14ac:dyDescent="0.25">
      <c r="A869" s="533" t="str">
        <f>A868&amp;B869</f>
        <v>0売上（税別）</v>
      </c>
      <c r="B869" s="425" t="s">
        <v>1166</v>
      </c>
      <c r="C869" s="448" t="s">
        <v>33</v>
      </c>
      <c r="D869" s="493">
        <f>D839*地域経済性分析・初期条件!$F$83</f>
        <v>0</v>
      </c>
      <c r="E869" s="493">
        <f>E839*地域経済性分析・初期条件!$F$83</f>
        <v>0</v>
      </c>
      <c r="F869" s="493">
        <f>F839*地域経済性分析・初期条件!$F$83</f>
        <v>0</v>
      </c>
      <c r="G869" s="493">
        <f>G839*地域経済性分析・初期条件!$F$83</f>
        <v>0</v>
      </c>
      <c r="H869" s="493">
        <f>H839*地域経済性分析・初期条件!$F$83</f>
        <v>0</v>
      </c>
      <c r="I869" s="493">
        <f>I839*地域経済性分析・初期条件!$F$83</f>
        <v>0</v>
      </c>
      <c r="J869" s="493">
        <f>J839*地域経済性分析・初期条件!$F$83</f>
        <v>0</v>
      </c>
      <c r="K869" s="493">
        <f>K839*地域経済性分析・初期条件!$F$83</f>
        <v>0</v>
      </c>
      <c r="L869" s="493">
        <f>L839*地域経済性分析・初期条件!$F$83</f>
        <v>0</v>
      </c>
      <c r="M869" s="493">
        <f>M839*地域経済性分析・初期条件!$F$83</f>
        <v>0</v>
      </c>
      <c r="N869" s="493">
        <f>N839*地域経済性分析・初期条件!$F$83</f>
        <v>0</v>
      </c>
      <c r="O869" s="493">
        <f>O839*地域経済性分析・初期条件!$F$83</f>
        <v>0</v>
      </c>
      <c r="P869" s="493">
        <f>P839*地域経済性分析・初期条件!$F$83</f>
        <v>0</v>
      </c>
      <c r="Q869" s="493">
        <f>Q839*地域経済性分析・初期条件!$F$83</f>
        <v>0</v>
      </c>
      <c r="R869" s="493">
        <f>R839*地域経済性分析・初期条件!$F$83</f>
        <v>0</v>
      </c>
      <c r="S869" s="493">
        <f>S839*地域経済性分析・初期条件!$F$83</f>
        <v>0</v>
      </c>
      <c r="T869" s="493">
        <f>T839*地域経済性分析・初期条件!$F$83</f>
        <v>0</v>
      </c>
      <c r="U869" s="493">
        <f>U839*地域経済性分析・初期条件!$F$83</f>
        <v>0</v>
      </c>
      <c r="V869" s="493">
        <f>V839*地域経済性分析・初期条件!$F$83</f>
        <v>0</v>
      </c>
      <c r="W869" s="493">
        <f>W839*地域経済性分析・初期条件!$F$83</f>
        <v>0</v>
      </c>
      <c r="X869" s="493">
        <f>X839*地域経済性分析・初期条件!$F$83</f>
        <v>0</v>
      </c>
      <c r="Y869" s="493">
        <f>Y839*地域経済性分析・初期条件!$F$83</f>
        <v>0</v>
      </c>
      <c r="Z869" s="493">
        <f>Z839*地域経済性分析・初期条件!$F$83</f>
        <v>0</v>
      </c>
      <c r="AA869" s="493">
        <f>AA839*地域経済性分析・初期条件!$F$83</f>
        <v>0</v>
      </c>
      <c r="AB869" s="493">
        <f>AB839*地域経済性分析・初期条件!$F$83</f>
        <v>0</v>
      </c>
      <c r="AC869" s="493">
        <f>AC839*地域経済性分析・初期条件!$F$83</f>
        <v>0</v>
      </c>
      <c r="AD869" s="493">
        <f>AD839*地域経済性分析・初期条件!$F$83</f>
        <v>0</v>
      </c>
      <c r="AE869" s="493">
        <f>AE839*地域経済性分析・初期条件!$F$83</f>
        <v>0</v>
      </c>
      <c r="AF869" s="493">
        <f>AF839*地域経済性分析・初期条件!$F$83</f>
        <v>0</v>
      </c>
      <c r="AG869" s="493">
        <f>AG839*地域経済性分析・初期条件!$F$83</f>
        <v>0</v>
      </c>
      <c r="AH869" s="493">
        <f>AH839*地域経済性分析・初期条件!$F$83</f>
        <v>0</v>
      </c>
      <c r="AI869" s="535">
        <f t="shared" ref="AI869" si="1194">SUM(D869:N869)</f>
        <v>0</v>
      </c>
      <c r="AJ869" s="535">
        <f>SUM(D869:X869)</f>
        <v>0</v>
      </c>
      <c r="AK869" s="497">
        <f>SUM(D869:AH869)</f>
        <v>0</v>
      </c>
    </row>
    <row r="870" spans="1:37" ht="11.5" x14ac:dyDescent="0.25">
      <c r="A870" s="533" t="str">
        <f>A868&amp;B870</f>
        <v>0消費税（都道府県）</v>
      </c>
      <c r="B870" s="425" t="s">
        <v>270</v>
      </c>
      <c r="C870" s="448" t="s">
        <v>33</v>
      </c>
      <c r="D870" s="493">
        <f>D869*波及効果シート!$D$72</f>
        <v>0</v>
      </c>
      <c r="E870" s="493">
        <f>E869*波及効果シート!$D$72</f>
        <v>0</v>
      </c>
      <c r="F870" s="493">
        <f>F869*波及効果シート!$D$72</f>
        <v>0</v>
      </c>
      <c r="G870" s="493">
        <f>G869*波及効果シート!$D$72</f>
        <v>0</v>
      </c>
      <c r="H870" s="493">
        <f>H869*波及効果シート!$D$72</f>
        <v>0</v>
      </c>
      <c r="I870" s="493">
        <f>I869*波及効果シート!$D$72</f>
        <v>0</v>
      </c>
      <c r="J870" s="493">
        <f>J869*波及効果シート!$D$72</f>
        <v>0</v>
      </c>
      <c r="K870" s="493">
        <f>K869*波及効果シート!$D$72</f>
        <v>0</v>
      </c>
      <c r="L870" s="493">
        <f>L869*波及効果シート!$D$72</f>
        <v>0</v>
      </c>
      <c r="M870" s="493">
        <f>M869*波及効果シート!$D$72</f>
        <v>0</v>
      </c>
      <c r="N870" s="493">
        <f>N869*波及効果シート!$D$72</f>
        <v>0</v>
      </c>
      <c r="O870" s="493">
        <f>O869*波及効果シート!$D$72</f>
        <v>0</v>
      </c>
      <c r="P870" s="493">
        <f>P869*波及効果シート!$D$72</f>
        <v>0</v>
      </c>
      <c r="Q870" s="493">
        <f>Q869*波及効果シート!$D$72</f>
        <v>0</v>
      </c>
      <c r="R870" s="493">
        <f>R869*波及効果シート!$D$72</f>
        <v>0</v>
      </c>
      <c r="S870" s="493">
        <f>S869*波及効果シート!$D$72</f>
        <v>0</v>
      </c>
      <c r="T870" s="493">
        <f>T869*波及効果シート!$D$72</f>
        <v>0</v>
      </c>
      <c r="U870" s="493">
        <f>U869*波及効果シート!$D$72</f>
        <v>0</v>
      </c>
      <c r="V870" s="493">
        <f>V869*波及効果シート!$D$72</f>
        <v>0</v>
      </c>
      <c r="W870" s="493">
        <f>W869*波及効果シート!$D$72</f>
        <v>0</v>
      </c>
      <c r="X870" s="493">
        <f>X869*波及効果シート!$D$72</f>
        <v>0</v>
      </c>
      <c r="Y870" s="493">
        <f>Y869*波及効果シート!$D$72</f>
        <v>0</v>
      </c>
      <c r="Z870" s="493">
        <f>Z869*波及効果シート!$D$72</f>
        <v>0</v>
      </c>
      <c r="AA870" s="493">
        <f>AA869*波及効果シート!$D$72</f>
        <v>0</v>
      </c>
      <c r="AB870" s="493">
        <f>AB869*波及効果シート!$D$72</f>
        <v>0</v>
      </c>
      <c r="AC870" s="493">
        <f>AC869*波及効果シート!$D$72</f>
        <v>0</v>
      </c>
      <c r="AD870" s="493">
        <f>AD869*波及効果シート!$D$72</f>
        <v>0</v>
      </c>
      <c r="AE870" s="493">
        <f>AE869*波及効果シート!$D$72</f>
        <v>0</v>
      </c>
      <c r="AF870" s="493">
        <f>AF869*波及効果シート!$D$72</f>
        <v>0</v>
      </c>
      <c r="AG870" s="493">
        <f>AG869*波及効果シート!$D$72</f>
        <v>0</v>
      </c>
      <c r="AH870" s="493">
        <f>AH869*波及効果シート!$D$72</f>
        <v>0</v>
      </c>
      <c r="AI870" s="535">
        <f t="shared" ref="AI870:AI871" si="1195">SUM(D870:N870)</f>
        <v>0</v>
      </c>
      <c r="AJ870" s="535">
        <f t="shared" ref="AJ870:AJ871" si="1196">SUM(D870:X870)</f>
        <v>0</v>
      </c>
      <c r="AK870" s="497">
        <f t="shared" ref="AK870:AK871" si="1197">SUM(D870:AH870)</f>
        <v>0</v>
      </c>
    </row>
    <row r="871" spans="1:37" ht="11.5" x14ac:dyDescent="0.25">
      <c r="A871" s="533" t="str">
        <f>A868&amp;B871</f>
        <v>0消費税（市町村）</v>
      </c>
      <c r="B871" s="425" t="s">
        <v>1156</v>
      </c>
      <c r="C871" s="449" t="s">
        <v>33</v>
      </c>
      <c r="D871" s="493">
        <f>D869*波及効果シート!$D$74</f>
        <v>0</v>
      </c>
      <c r="E871" s="493">
        <f>E869*波及効果シート!$D$74</f>
        <v>0</v>
      </c>
      <c r="F871" s="493">
        <f>F869*波及効果シート!$D$74</f>
        <v>0</v>
      </c>
      <c r="G871" s="493">
        <f>G869*波及効果シート!$D$74</f>
        <v>0</v>
      </c>
      <c r="H871" s="493">
        <f>H869*波及効果シート!$D$74</f>
        <v>0</v>
      </c>
      <c r="I871" s="493">
        <f>I869*波及効果シート!$D$74</f>
        <v>0</v>
      </c>
      <c r="J871" s="493">
        <f>J869*波及効果シート!$D$74</f>
        <v>0</v>
      </c>
      <c r="K871" s="493">
        <f>K869*波及効果シート!$D$74</f>
        <v>0</v>
      </c>
      <c r="L871" s="493">
        <f>L869*波及効果シート!$D$74</f>
        <v>0</v>
      </c>
      <c r="M871" s="493">
        <f>M869*波及効果シート!$D$74</f>
        <v>0</v>
      </c>
      <c r="N871" s="493">
        <f>N869*波及効果シート!$D$74</f>
        <v>0</v>
      </c>
      <c r="O871" s="493">
        <f>O869*波及効果シート!$D$74</f>
        <v>0</v>
      </c>
      <c r="P871" s="493">
        <f>P869*波及効果シート!$D$74</f>
        <v>0</v>
      </c>
      <c r="Q871" s="493">
        <f>Q869*波及効果シート!$D$74</f>
        <v>0</v>
      </c>
      <c r="R871" s="493">
        <f>R869*波及効果シート!$D$74</f>
        <v>0</v>
      </c>
      <c r="S871" s="493">
        <f>S869*波及効果シート!$D$74</f>
        <v>0</v>
      </c>
      <c r="T871" s="493">
        <f>T869*波及効果シート!$D$74</f>
        <v>0</v>
      </c>
      <c r="U871" s="493">
        <f>U869*波及効果シート!$D$74</f>
        <v>0</v>
      </c>
      <c r="V871" s="493">
        <f>V869*波及効果シート!$D$74</f>
        <v>0</v>
      </c>
      <c r="W871" s="493">
        <f>W869*波及効果シート!$D$74</f>
        <v>0</v>
      </c>
      <c r="X871" s="493">
        <f>X869*波及効果シート!$D$74</f>
        <v>0</v>
      </c>
      <c r="Y871" s="493">
        <f>Y869*波及効果シート!$D$74</f>
        <v>0</v>
      </c>
      <c r="Z871" s="493">
        <f>Z869*波及効果シート!$D$74</f>
        <v>0</v>
      </c>
      <c r="AA871" s="493">
        <f>AA869*波及効果シート!$D$74</f>
        <v>0</v>
      </c>
      <c r="AB871" s="493">
        <f>AB869*波及効果シート!$D$74</f>
        <v>0</v>
      </c>
      <c r="AC871" s="493">
        <f>AC869*波及効果シート!$D$74</f>
        <v>0</v>
      </c>
      <c r="AD871" s="493">
        <f>AD869*波及効果シート!$D$74</f>
        <v>0</v>
      </c>
      <c r="AE871" s="493">
        <f>AE869*波及効果シート!$D$74</f>
        <v>0</v>
      </c>
      <c r="AF871" s="493">
        <f>AF869*波及効果シート!$D$74</f>
        <v>0</v>
      </c>
      <c r="AG871" s="493">
        <f>AG869*波及効果シート!$D$74</f>
        <v>0</v>
      </c>
      <c r="AH871" s="493">
        <f>AH869*波及効果シート!$D$74</f>
        <v>0</v>
      </c>
      <c r="AI871" s="535">
        <f t="shared" si="1195"/>
        <v>0</v>
      </c>
      <c r="AJ871" s="535">
        <f t="shared" si="1196"/>
        <v>0</v>
      </c>
      <c r="AK871" s="497">
        <f t="shared" si="1197"/>
        <v>0</v>
      </c>
    </row>
    <row r="872" spans="1:37" ht="11.5" x14ac:dyDescent="0.25">
      <c r="A872" s="533" t="str">
        <f>A868&amp;B872</f>
        <v>0所得税（国税）</v>
      </c>
      <c r="B872" s="425" t="s">
        <v>577</v>
      </c>
      <c r="C872" s="449" t="s">
        <v>33</v>
      </c>
      <c r="D872" s="493">
        <f>D869*地域経済性分析・初期条件!$P$83</f>
        <v>0</v>
      </c>
      <c r="E872" s="493">
        <f>E869*地域経済性分析・初期条件!$P$83</f>
        <v>0</v>
      </c>
      <c r="F872" s="493">
        <f>F869*地域経済性分析・初期条件!$P$83</f>
        <v>0</v>
      </c>
      <c r="G872" s="493">
        <f>G869*地域経済性分析・初期条件!$P$83</f>
        <v>0</v>
      </c>
      <c r="H872" s="493">
        <f>H869*地域経済性分析・初期条件!$P$83</f>
        <v>0</v>
      </c>
      <c r="I872" s="493">
        <f>I869*地域経済性分析・初期条件!$P$83</f>
        <v>0</v>
      </c>
      <c r="J872" s="493">
        <f>J869*地域経済性分析・初期条件!$P$83</f>
        <v>0</v>
      </c>
      <c r="K872" s="493">
        <f>K869*地域経済性分析・初期条件!$P$83</f>
        <v>0</v>
      </c>
      <c r="L872" s="493">
        <f>L869*地域経済性分析・初期条件!$P$83</f>
        <v>0</v>
      </c>
      <c r="M872" s="493">
        <f>M869*地域経済性分析・初期条件!$P$83</f>
        <v>0</v>
      </c>
      <c r="N872" s="493">
        <f>N869*地域経済性分析・初期条件!$P$83</f>
        <v>0</v>
      </c>
      <c r="O872" s="493">
        <f>O869*地域経済性分析・初期条件!$P$83</f>
        <v>0</v>
      </c>
      <c r="P872" s="493">
        <f>P869*地域経済性分析・初期条件!$P$83</f>
        <v>0</v>
      </c>
      <c r="Q872" s="493">
        <f>Q869*地域経済性分析・初期条件!$P$83</f>
        <v>0</v>
      </c>
      <c r="R872" s="493">
        <f>R869*地域経済性分析・初期条件!$P$83</f>
        <v>0</v>
      </c>
      <c r="S872" s="493">
        <f>S869*地域経済性分析・初期条件!$P$83</f>
        <v>0</v>
      </c>
      <c r="T872" s="493">
        <f>T869*地域経済性分析・初期条件!$P$83</f>
        <v>0</v>
      </c>
      <c r="U872" s="493">
        <f>U869*地域経済性分析・初期条件!$P$83</f>
        <v>0</v>
      </c>
      <c r="V872" s="493">
        <f>V869*地域経済性分析・初期条件!$P$83</f>
        <v>0</v>
      </c>
      <c r="W872" s="493">
        <f>W869*地域経済性分析・初期条件!$P$83</f>
        <v>0</v>
      </c>
      <c r="X872" s="493">
        <f>X869*地域経済性分析・初期条件!$P$83</f>
        <v>0</v>
      </c>
      <c r="Y872" s="493">
        <f>Y869*地域経済性分析・初期条件!$P$83</f>
        <v>0</v>
      </c>
      <c r="Z872" s="493">
        <f>Z869*地域経済性分析・初期条件!$P$83</f>
        <v>0</v>
      </c>
      <c r="AA872" s="493">
        <f>AA869*地域経済性分析・初期条件!$P$83</f>
        <v>0</v>
      </c>
      <c r="AB872" s="493">
        <f>AB869*地域経済性分析・初期条件!$P$83</f>
        <v>0</v>
      </c>
      <c r="AC872" s="493">
        <f>AC869*地域経済性分析・初期条件!$P$83</f>
        <v>0</v>
      </c>
      <c r="AD872" s="493">
        <f>AD869*地域経済性分析・初期条件!$P$83</f>
        <v>0</v>
      </c>
      <c r="AE872" s="493">
        <f>AE869*地域経済性分析・初期条件!$P$83</f>
        <v>0</v>
      </c>
      <c r="AF872" s="493">
        <f>AF869*地域経済性分析・初期条件!$P$83</f>
        <v>0</v>
      </c>
      <c r="AG872" s="493">
        <f>AG869*地域経済性分析・初期条件!$P$83</f>
        <v>0</v>
      </c>
      <c r="AH872" s="493">
        <f>AH869*地域経済性分析・初期条件!$P$83</f>
        <v>0</v>
      </c>
      <c r="AI872" s="535">
        <f t="shared" ref="AI872:AI877" si="1198">SUM(D872:N872)</f>
        <v>0</v>
      </c>
      <c r="AJ872" s="535">
        <f>SUM(D872:X872)</f>
        <v>0</v>
      </c>
      <c r="AK872" s="497">
        <f>SUM(D872:AH872)</f>
        <v>0</v>
      </c>
    </row>
    <row r="873" spans="1:37" ht="11.5" x14ac:dyDescent="0.25">
      <c r="A873" s="533" t="str">
        <f>A868&amp;B873</f>
        <v>0法人税（国税）</v>
      </c>
      <c r="B873" s="425" t="s">
        <v>576</v>
      </c>
      <c r="C873" s="449" t="s">
        <v>33</v>
      </c>
      <c r="D873" s="493">
        <f>D869*地域経済性分析・初期条件!$Q$83</f>
        <v>0</v>
      </c>
      <c r="E873" s="493">
        <f>E869*地域経済性分析・初期条件!$Q$83</f>
        <v>0</v>
      </c>
      <c r="F873" s="493">
        <f>F869*地域経済性分析・初期条件!$Q$83</f>
        <v>0</v>
      </c>
      <c r="G873" s="493">
        <f>G869*地域経済性分析・初期条件!$Q$83</f>
        <v>0</v>
      </c>
      <c r="H873" s="493">
        <f>H869*地域経済性分析・初期条件!$Q$83</f>
        <v>0</v>
      </c>
      <c r="I873" s="493">
        <f>I869*地域経済性分析・初期条件!$Q$83</f>
        <v>0</v>
      </c>
      <c r="J873" s="493">
        <f>J869*地域経済性分析・初期条件!$Q$83</f>
        <v>0</v>
      </c>
      <c r="K873" s="493">
        <f>K869*地域経済性分析・初期条件!$Q$83</f>
        <v>0</v>
      </c>
      <c r="L873" s="493">
        <f>L869*地域経済性分析・初期条件!$Q$83</f>
        <v>0</v>
      </c>
      <c r="M873" s="493">
        <f>M869*地域経済性分析・初期条件!$Q$83</f>
        <v>0</v>
      </c>
      <c r="N873" s="493">
        <f>N869*地域経済性分析・初期条件!$Q$83</f>
        <v>0</v>
      </c>
      <c r="O873" s="493">
        <f>O869*地域経済性分析・初期条件!$Q$83</f>
        <v>0</v>
      </c>
      <c r="P873" s="493">
        <f>P869*地域経済性分析・初期条件!$Q$83</f>
        <v>0</v>
      </c>
      <c r="Q873" s="493">
        <f>Q869*地域経済性分析・初期条件!$Q$83</f>
        <v>0</v>
      </c>
      <c r="R873" s="493">
        <f>R869*地域経済性分析・初期条件!$Q$83</f>
        <v>0</v>
      </c>
      <c r="S873" s="493">
        <f>S869*地域経済性分析・初期条件!$Q$83</f>
        <v>0</v>
      </c>
      <c r="T873" s="493">
        <f>T869*地域経済性分析・初期条件!$Q$83</f>
        <v>0</v>
      </c>
      <c r="U873" s="493">
        <f>U869*地域経済性分析・初期条件!$Q$83</f>
        <v>0</v>
      </c>
      <c r="V873" s="493">
        <f>V869*地域経済性分析・初期条件!$Q$83</f>
        <v>0</v>
      </c>
      <c r="W873" s="493">
        <f>W869*地域経済性分析・初期条件!$Q$83</f>
        <v>0</v>
      </c>
      <c r="X873" s="493">
        <f>X869*地域経済性分析・初期条件!$Q$83</f>
        <v>0</v>
      </c>
      <c r="Y873" s="493">
        <f>Y869*地域経済性分析・初期条件!$Q$83</f>
        <v>0</v>
      </c>
      <c r="Z873" s="493">
        <f>Z869*地域経済性分析・初期条件!$Q$83</f>
        <v>0</v>
      </c>
      <c r="AA873" s="493">
        <f>AA869*地域経済性分析・初期条件!$Q$83</f>
        <v>0</v>
      </c>
      <c r="AB873" s="493">
        <f>AB869*地域経済性分析・初期条件!$Q$83</f>
        <v>0</v>
      </c>
      <c r="AC873" s="493">
        <f>AC869*地域経済性分析・初期条件!$Q$83</f>
        <v>0</v>
      </c>
      <c r="AD873" s="493">
        <f>AD869*地域経済性分析・初期条件!$Q$83</f>
        <v>0</v>
      </c>
      <c r="AE873" s="493">
        <f>AE869*地域経済性分析・初期条件!$Q$83</f>
        <v>0</v>
      </c>
      <c r="AF873" s="493">
        <f>AF869*地域経済性分析・初期条件!$Q$83</f>
        <v>0</v>
      </c>
      <c r="AG873" s="493">
        <f>AG869*地域経済性分析・初期条件!$Q$83</f>
        <v>0</v>
      </c>
      <c r="AH873" s="493">
        <f>AH869*地域経済性分析・初期条件!$Q$83</f>
        <v>0</v>
      </c>
      <c r="AI873" s="535">
        <f t="shared" si="1198"/>
        <v>0</v>
      </c>
      <c r="AJ873" s="535">
        <f>SUM(D873:X873)</f>
        <v>0</v>
      </c>
      <c r="AK873" s="497">
        <f>SUM(D873:AH873)</f>
        <v>0</v>
      </c>
    </row>
    <row r="874" spans="1:37" ht="11.5" x14ac:dyDescent="0.25">
      <c r="A874" s="533" t="str">
        <f>A868&amp;B874</f>
        <v>0従業員の可処分所得（一次）</v>
      </c>
      <c r="B874" s="425" t="s">
        <v>556</v>
      </c>
      <c r="C874" s="448" t="s">
        <v>33</v>
      </c>
      <c r="D874" s="493">
        <f>D869*地域経済性分析・初期条件!$H$83</f>
        <v>0</v>
      </c>
      <c r="E874" s="493">
        <f>E869*地域経済性分析・初期条件!$H$83</f>
        <v>0</v>
      </c>
      <c r="F874" s="463">
        <f>F869*地域経済性分析・初期条件!$H$83</f>
        <v>0</v>
      </c>
      <c r="G874" s="463">
        <f>G869*地域経済性分析・初期条件!$H$83</f>
        <v>0</v>
      </c>
      <c r="H874" s="463">
        <f>H869*地域経済性分析・初期条件!$H$83</f>
        <v>0</v>
      </c>
      <c r="I874" s="463">
        <f>I869*地域経済性分析・初期条件!$H$83</f>
        <v>0</v>
      </c>
      <c r="J874" s="463">
        <f>J869*地域経済性分析・初期条件!$H$83</f>
        <v>0</v>
      </c>
      <c r="K874" s="463">
        <f>K869*地域経済性分析・初期条件!$H$83</f>
        <v>0</v>
      </c>
      <c r="L874" s="463">
        <f>L869*地域経済性分析・初期条件!$H$83</f>
        <v>0</v>
      </c>
      <c r="M874" s="463">
        <f>M869*地域経済性分析・初期条件!$H$83</f>
        <v>0</v>
      </c>
      <c r="N874" s="463">
        <f>N869*地域経済性分析・初期条件!$H$83</f>
        <v>0</v>
      </c>
      <c r="O874" s="463">
        <f>O869*地域経済性分析・初期条件!$H$83</f>
        <v>0</v>
      </c>
      <c r="P874" s="463">
        <f>P869*地域経済性分析・初期条件!$H$83</f>
        <v>0</v>
      </c>
      <c r="Q874" s="463">
        <f>Q869*地域経済性分析・初期条件!$H$83</f>
        <v>0</v>
      </c>
      <c r="R874" s="463">
        <f>R869*地域経済性分析・初期条件!$H$83</f>
        <v>0</v>
      </c>
      <c r="S874" s="463">
        <f>S869*地域経済性分析・初期条件!$H$83</f>
        <v>0</v>
      </c>
      <c r="T874" s="463">
        <f>T869*地域経済性分析・初期条件!$H$83</f>
        <v>0</v>
      </c>
      <c r="U874" s="463">
        <f>U869*地域経済性分析・初期条件!$H$83</f>
        <v>0</v>
      </c>
      <c r="V874" s="463">
        <f>V869*地域経済性分析・初期条件!$H$83</f>
        <v>0</v>
      </c>
      <c r="W874" s="463">
        <f>W869*地域経済性分析・初期条件!$H$83</f>
        <v>0</v>
      </c>
      <c r="X874" s="463">
        <f>X869*地域経済性分析・初期条件!$H$83</f>
        <v>0</v>
      </c>
      <c r="Y874" s="463">
        <f>Y869*地域経済性分析・初期条件!$H$83</f>
        <v>0</v>
      </c>
      <c r="Z874" s="463">
        <f>Z869*地域経済性分析・初期条件!$H$83</f>
        <v>0</v>
      </c>
      <c r="AA874" s="463">
        <f>AA869*地域経済性分析・初期条件!$H$83</f>
        <v>0</v>
      </c>
      <c r="AB874" s="463">
        <f>AB869*地域経済性分析・初期条件!$H$83</f>
        <v>0</v>
      </c>
      <c r="AC874" s="463">
        <f>AC869*地域経済性分析・初期条件!$H$83</f>
        <v>0</v>
      </c>
      <c r="AD874" s="463">
        <f>AD869*地域経済性分析・初期条件!$H$83</f>
        <v>0</v>
      </c>
      <c r="AE874" s="463">
        <f>AE869*地域経済性分析・初期条件!$H$83</f>
        <v>0</v>
      </c>
      <c r="AF874" s="463">
        <f>AF869*地域経済性分析・初期条件!$H$83</f>
        <v>0</v>
      </c>
      <c r="AG874" s="463">
        <f>AG869*地域経済性分析・初期条件!$H$83</f>
        <v>0</v>
      </c>
      <c r="AH874" s="463">
        <f>AH869*地域経済性分析・初期条件!$H$83</f>
        <v>0</v>
      </c>
      <c r="AI874" s="535">
        <f t="shared" si="1198"/>
        <v>0</v>
      </c>
      <c r="AJ874" s="535">
        <f t="shared" ref="AJ874:AJ881" si="1199">SUM(D874:X874)</f>
        <v>0</v>
      </c>
      <c r="AK874" s="497">
        <f t="shared" ref="AK874:AK881" si="1200">SUM(D874:AH874)</f>
        <v>0</v>
      </c>
    </row>
    <row r="875" spans="1:37" ht="11.5" x14ac:dyDescent="0.25">
      <c r="A875" s="533" t="str">
        <f>A868&amp;B875</f>
        <v>0企業の税引後利益（一次）</v>
      </c>
      <c r="B875" s="425" t="s">
        <v>557</v>
      </c>
      <c r="C875" s="448" t="s">
        <v>33</v>
      </c>
      <c r="D875" s="493">
        <f>D869*地域経済性分析・初期条件!$I$83</f>
        <v>0</v>
      </c>
      <c r="E875" s="493">
        <f>E869*地域経済性分析・初期条件!$I$83</f>
        <v>0</v>
      </c>
      <c r="F875" s="463">
        <f>F869*地域経済性分析・初期条件!$I$83</f>
        <v>0</v>
      </c>
      <c r="G875" s="463">
        <f>G869*地域経済性分析・初期条件!$I$83</f>
        <v>0</v>
      </c>
      <c r="H875" s="463">
        <f>H869*地域経済性分析・初期条件!$I$83</f>
        <v>0</v>
      </c>
      <c r="I875" s="463">
        <f>I869*地域経済性分析・初期条件!$I$83</f>
        <v>0</v>
      </c>
      <c r="J875" s="463">
        <f>J869*地域経済性分析・初期条件!$I$83</f>
        <v>0</v>
      </c>
      <c r="K875" s="463">
        <f>K869*地域経済性分析・初期条件!$I$83</f>
        <v>0</v>
      </c>
      <c r="L875" s="463">
        <f>L869*地域経済性分析・初期条件!$I$83</f>
        <v>0</v>
      </c>
      <c r="M875" s="463">
        <f>M869*地域経済性分析・初期条件!$I$83</f>
        <v>0</v>
      </c>
      <c r="N875" s="463">
        <f>N869*地域経済性分析・初期条件!$I$83</f>
        <v>0</v>
      </c>
      <c r="O875" s="463">
        <f>O869*地域経済性分析・初期条件!$I$83</f>
        <v>0</v>
      </c>
      <c r="P875" s="463">
        <f>P869*地域経済性分析・初期条件!$I$83</f>
        <v>0</v>
      </c>
      <c r="Q875" s="463">
        <f>Q869*地域経済性分析・初期条件!$I$83</f>
        <v>0</v>
      </c>
      <c r="R875" s="463">
        <f>R869*地域経済性分析・初期条件!$I$83</f>
        <v>0</v>
      </c>
      <c r="S875" s="463">
        <f>S869*地域経済性分析・初期条件!$I$83</f>
        <v>0</v>
      </c>
      <c r="T875" s="463">
        <f>T869*地域経済性分析・初期条件!$I$83</f>
        <v>0</v>
      </c>
      <c r="U875" s="463">
        <f>U869*地域経済性分析・初期条件!$I$83</f>
        <v>0</v>
      </c>
      <c r="V875" s="463">
        <f>V869*地域経済性分析・初期条件!$I$83</f>
        <v>0</v>
      </c>
      <c r="W875" s="463">
        <f>W869*地域経済性分析・初期条件!$I$83</f>
        <v>0</v>
      </c>
      <c r="X875" s="463">
        <f>X869*地域経済性分析・初期条件!$I$83</f>
        <v>0</v>
      </c>
      <c r="Y875" s="463">
        <f>Y869*地域経済性分析・初期条件!$I$83</f>
        <v>0</v>
      </c>
      <c r="Z875" s="463">
        <f>Z869*地域経済性分析・初期条件!$I$83</f>
        <v>0</v>
      </c>
      <c r="AA875" s="463">
        <f>AA869*地域経済性分析・初期条件!$I$83</f>
        <v>0</v>
      </c>
      <c r="AB875" s="463">
        <f>AB869*地域経済性分析・初期条件!$I$83</f>
        <v>0</v>
      </c>
      <c r="AC875" s="463">
        <f>AC869*地域経済性分析・初期条件!$I$83</f>
        <v>0</v>
      </c>
      <c r="AD875" s="463">
        <f>AD869*地域経済性分析・初期条件!$I$83</f>
        <v>0</v>
      </c>
      <c r="AE875" s="463">
        <f>AE869*地域経済性分析・初期条件!$I$83</f>
        <v>0</v>
      </c>
      <c r="AF875" s="463">
        <f>AF869*地域経済性分析・初期条件!$I$83</f>
        <v>0</v>
      </c>
      <c r="AG875" s="463">
        <f>AG869*地域経済性分析・初期条件!$I$83</f>
        <v>0</v>
      </c>
      <c r="AH875" s="463">
        <f>AH869*地域経済性分析・初期条件!$I$83</f>
        <v>0</v>
      </c>
      <c r="AI875" s="535">
        <f t="shared" si="1198"/>
        <v>0</v>
      </c>
      <c r="AJ875" s="535">
        <f t="shared" si="1199"/>
        <v>0</v>
      </c>
      <c r="AK875" s="497">
        <f t="shared" si="1200"/>
        <v>0</v>
      </c>
    </row>
    <row r="876" spans="1:37" ht="11.5" x14ac:dyDescent="0.25">
      <c r="A876" s="533" t="str">
        <f>A868&amp;B876</f>
        <v>0都道府県税収（一次）</v>
      </c>
      <c r="B876" s="425" t="s">
        <v>558</v>
      </c>
      <c r="C876" s="448" t="s">
        <v>33</v>
      </c>
      <c r="D876" s="493">
        <f>D869*地域経済性分析・初期条件!$J$83</f>
        <v>0</v>
      </c>
      <c r="E876" s="493">
        <f>E869*地域経済性分析・初期条件!$J$83</f>
        <v>0</v>
      </c>
      <c r="F876" s="463">
        <f>F869*地域経済性分析・初期条件!$J$83</f>
        <v>0</v>
      </c>
      <c r="G876" s="463">
        <f>G869*地域経済性分析・初期条件!$J$83</f>
        <v>0</v>
      </c>
      <c r="H876" s="463">
        <f>H869*地域経済性分析・初期条件!$J$83</f>
        <v>0</v>
      </c>
      <c r="I876" s="463">
        <f>I869*地域経済性分析・初期条件!$J$83</f>
        <v>0</v>
      </c>
      <c r="J876" s="463">
        <f>J869*地域経済性分析・初期条件!$J$83</f>
        <v>0</v>
      </c>
      <c r="K876" s="463">
        <f>K869*地域経済性分析・初期条件!$J$83</f>
        <v>0</v>
      </c>
      <c r="L876" s="463">
        <f>L869*地域経済性分析・初期条件!$J$83</f>
        <v>0</v>
      </c>
      <c r="M876" s="463">
        <f>M869*地域経済性分析・初期条件!$J$83</f>
        <v>0</v>
      </c>
      <c r="N876" s="463">
        <f>N869*地域経済性分析・初期条件!$J$83</f>
        <v>0</v>
      </c>
      <c r="O876" s="463">
        <f>O869*地域経済性分析・初期条件!$J$83</f>
        <v>0</v>
      </c>
      <c r="P876" s="463">
        <f>P869*地域経済性分析・初期条件!$J$83</f>
        <v>0</v>
      </c>
      <c r="Q876" s="463">
        <f>Q869*地域経済性分析・初期条件!$J$83</f>
        <v>0</v>
      </c>
      <c r="R876" s="463">
        <f>R869*地域経済性分析・初期条件!$J$83</f>
        <v>0</v>
      </c>
      <c r="S876" s="463">
        <f>S869*地域経済性分析・初期条件!$J$83</f>
        <v>0</v>
      </c>
      <c r="T876" s="463">
        <f>T869*地域経済性分析・初期条件!$J$83</f>
        <v>0</v>
      </c>
      <c r="U876" s="463">
        <f>U869*地域経済性分析・初期条件!$J$83</f>
        <v>0</v>
      </c>
      <c r="V876" s="463">
        <f>V869*地域経済性分析・初期条件!$J$83</f>
        <v>0</v>
      </c>
      <c r="W876" s="463">
        <f>W869*地域経済性分析・初期条件!$J$83</f>
        <v>0</v>
      </c>
      <c r="X876" s="463">
        <f>X869*地域経済性分析・初期条件!$J$83</f>
        <v>0</v>
      </c>
      <c r="Y876" s="463">
        <f>Y869*地域経済性分析・初期条件!$J$83</f>
        <v>0</v>
      </c>
      <c r="Z876" s="463">
        <f>Z869*地域経済性分析・初期条件!$J$83</f>
        <v>0</v>
      </c>
      <c r="AA876" s="463">
        <f>AA869*地域経済性分析・初期条件!$J$83</f>
        <v>0</v>
      </c>
      <c r="AB876" s="463">
        <f>AB869*地域経済性分析・初期条件!$J$83</f>
        <v>0</v>
      </c>
      <c r="AC876" s="463">
        <f>AC869*地域経済性分析・初期条件!$J$83</f>
        <v>0</v>
      </c>
      <c r="AD876" s="463">
        <f>AD869*地域経済性分析・初期条件!$J$83</f>
        <v>0</v>
      </c>
      <c r="AE876" s="463">
        <f>AE869*地域経済性分析・初期条件!$J$83</f>
        <v>0</v>
      </c>
      <c r="AF876" s="463">
        <f>AF869*地域経済性分析・初期条件!$J$83</f>
        <v>0</v>
      </c>
      <c r="AG876" s="463">
        <f>AG869*地域経済性分析・初期条件!$J$83</f>
        <v>0</v>
      </c>
      <c r="AH876" s="463">
        <f>AH869*地域経済性分析・初期条件!$J$83</f>
        <v>0</v>
      </c>
      <c r="AI876" s="535">
        <f t="shared" si="1198"/>
        <v>0</v>
      </c>
      <c r="AJ876" s="535">
        <f t="shared" si="1199"/>
        <v>0</v>
      </c>
      <c r="AK876" s="497">
        <f t="shared" si="1200"/>
        <v>0</v>
      </c>
    </row>
    <row r="877" spans="1:37" ht="11.5" x14ac:dyDescent="0.25">
      <c r="A877" s="533" t="str">
        <f>A868&amp;B877</f>
        <v>0市町村税収（一次）</v>
      </c>
      <c r="B877" s="425" t="s">
        <v>559</v>
      </c>
      <c r="C877" s="449" t="s">
        <v>33</v>
      </c>
      <c r="D877" s="493">
        <f>D869*地域経済性分析・初期条件!$K$83</f>
        <v>0</v>
      </c>
      <c r="E877" s="463">
        <f>E869*地域経済性分析・初期条件!$K$83</f>
        <v>0</v>
      </c>
      <c r="F877" s="463">
        <f>F869*地域経済性分析・初期条件!$K$83</f>
        <v>0</v>
      </c>
      <c r="G877" s="463">
        <f>G869*地域経済性分析・初期条件!$K$83</f>
        <v>0</v>
      </c>
      <c r="H877" s="463">
        <f>H869*地域経済性分析・初期条件!$K$83</f>
        <v>0</v>
      </c>
      <c r="I877" s="463">
        <f>I869*地域経済性分析・初期条件!$K$83</f>
        <v>0</v>
      </c>
      <c r="J877" s="463">
        <f>J869*地域経済性分析・初期条件!$K$83</f>
        <v>0</v>
      </c>
      <c r="K877" s="463">
        <f>K869*地域経済性分析・初期条件!$K$83</f>
        <v>0</v>
      </c>
      <c r="L877" s="463">
        <f>L869*地域経済性分析・初期条件!$K$83</f>
        <v>0</v>
      </c>
      <c r="M877" s="463">
        <f>M869*地域経済性分析・初期条件!$K$83</f>
        <v>0</v>
      </c>
      <c r="N877" s="463">
        <f>N869*地域経済性分析・初期条件!$K$83</f>
        <v>0</v>
      </c>
      <c r="O877" s="463">
        <f>O869*地域経済性分析・初期条件!$K$83</f>
        <v>0</v>
      </c>
      <c r="P877" s="463">
        <f>P869*地域経済性分析・初期条件!$K$83</f>
        <v>0</v>
      </c>
      <c r="Q877" s="463">
        <f>Q869*地域経済性分析・初期条件!$K$83</f>
        <v>0</v>
      </c>
      <c r="R877" s="463">
        <f>R869*地域経済性分析・初期条件!$K$83</f>
        <v>0</v>
      </c>
      <c r="S877" s="463">
        <f>S869*地域経済性分析・初期条件!$K$83</f>
        <v>0</v>
      </c>
      <c r="T877" s="463">
        <f>T869*地域経済性分析・初期条件!$K$83</f>
        <v>0</v>
      </c>
      <c r="U877" s="463">
        <f>U869*地域経済性分析・初期条件!$K$83</f>
        <v>0</v>
      </c>
      <c r="V877" s="463">
        <f>V869*地域経済性分析・初期条件!$K$83</f>
        <v>0</v>
      </c>
      <c r="W877" s="463">
        <f>W869*地域経済性分析・初期条件!$K$83</f>
        <v>0</v>
      </c>
      <c r="X877" s="463">
        <f>X869*地域経済性分析・初期条件!$K$83</f>
        <v>0</v>
      </c>
      <c r="Y877" s="463">
        <f>Y869*地域経済性分析・初期条件!$K$83</f>
        <v>0</v>
      </c>
      <c r="Z877" s="463">
        <f>Z869*地域経済性分析・初期条件!$K$83</f>
        <v>0</v>
      </c>
      <c r="AA877" s="463">
        <f>AA869*地域経済性分析・初期条件!$K$83</f>
        <v>0</v>
      </c>
      <c r="AB877" s="463">
        <f>AB869*地域経済性分析・初期条件!$K$83</f>
        <v>0</v>
      </c>
      <c r="AC877" s="463">
        <f>AC869*地域経済性分析・初期条件!$K$83</f>
        <v>0</v>
      </c>
      <c r="AD877" s="463">
        <f>AD869*地域経済性分析・初期条件!$K$83</f>
        <v>0</v>
      </c>
      <c r="AE877" s="463">
        <f>AE869*地域経済性分析・初期条件!$K$83</f>
        <v>0</v>
      </c>
      <c r="AF877" s="463">
        <f>AF869*地域経済性分析・初期条件!$K$83</f>
        <v>0</v>
      </c>
      <c r="AG877" s="463">
        <f>AG869*地域経済性分析・初期条件!$K$83</f>
        <v>0</v>
      </c>
      <c r="AH877" s="463">
        <f>AH869*地域経済性分析・初期条件!$K$83</f>
        <v>0</v>
      </c>
      <c r="AI877" s="535">
        <f t="shared" si="1198"/>
        <v>0</v>
      </c>
      <c r="AJ877" s="535">
        <f t="shared" si="1199"/>
        <v>0</v>
      </c>
      <c r="AK877" s="497">
        <f t="shared" si="1200"/>
        <v>0</v>
      </c>
    </row>
    <row r="878" spans="1:37" ht="11.5" x14ac:dyDescent="0.25">
      <c r="A878" s="533" t="str">
        <f>A868&amp;B878</f>
        <v>0従業員の可処分所得（二次以降）</v>
      </c>
      <c r="B878" s="425" t="s">
        <v>561</v>
      </c>
      <c r="C878" s="449" t="s">
        <v>33</v>
      </c>
      <c r="D878" s="493">
        <f>D869*地域経済性分析・初期条件!$L$83</f>
        <v>0</v>
      </c>
      <c r="E878" s="493">
        <f>E869*地域経済性分析・初期条件!$L$83</f>
        <v>0</v>
      </c>
      <c r="F878" s="493">
        <f>F869*地域経済性分析・初期条件!$L$83</f>
        <v>0</v>
      </c>
      <c r="G878" s="493">
        <f>G869*地域経済性分析・初期条件!$L$83</f>
        <v>0</v>
      </c>
      <c r="H878" s="493">
        <f>H869*地域経済性分析・初期条件!$L$83</f>
        <v>0</v>
      </c>
      <c r="I878" s="493">
        <f>I869*地域経済性分析・初期条件!$L$83</f>
        <v>0</v>
      </c>
      <c r="J878" s="493">
        <f>J869*地域経済性分析・初期条件!$L$83</f>
        <v>0</v>
      </c>
      <c r="K878" s="493">
        <f>K869*地域経済性分析・初期条件!$L$83</f>
        <v>0</v>
      </c>
      <c r="L878" s="493">
        <f>L869*地域経済性分析・初期条件!$L$83</f>
        <v>0</v>
      </c>
      <c r="M878" s="493">
        <f>M869*地域経済性分析・初期条件!$L$83</f>
        <v>0</v>
      </c>
      <c r="N878" s="493">
        <f>N869*地域経済性分析・初期条件!$L$83</f>
        <v>0</v>
      </c>
      <c r="O878" s="493">
        <f>O869*地域経済性分析・初期条件!$L$83</f>
        <v>0</v>
      </c>
      <c r="P878" s="493">
        <f>P869*地域経済性分析・初期条件!$L$83</f>
        <v>0</v>
      </c>
      <c r="Q878" s="493">
        <f>Q869*地域経済性分析・初期条件!$L$83</f>
        <v>0</v>
      </c>
      <c r="R878" s="493">
        <f>R869*地域経済性分析・初期条件!$L$83</f>
        <v>0</v>
      </c>
      <c r="S878" s="493">
        <f>S869*地域経済性分析・初期条件!$L$83</f>
        <v>0</v>
      </c>
      <c r="T878" s="493">
        <f>T869*地域経済性分析・初期条件!$L$83</f>
        <v>0</v>
      </c>
      <c r="U878" s="493">
        <f>U869*地域経済性分析・初期条件!$L$83</f>
        <v>0</v>
      </c>
      <c r="V878" s="493">
        <f>V869*地域経済性分析・初期条件!$L$83</f>
        <v>0</v>
      </c>
      <c r="W878" s="493">
        <f>W869*地域経済性分析・初期条件!$L$83</f>
        <v>0</v>
      </c>
      <c r="X878" s="493">
        <f>X869*地域経済性分析・初期条件!$L$83</f>
        <v>0</v>
      </c>
      <c r="Y878" s="493">
        <f>Y869*地域経済性分析・初期条件!$L$83</f>
        <v>0</v>
      </c>
      <c r="Z878" s="493">
        <f>Z869*地域経済性分析・初期条件!$L$83</f>
        <v>0</v>
      </c>
      <c r="AA878" s="493">
        <f>AA869*地域経済性分析・初期条件!$L$83</f>
        <v>0</v>
      </c>
      <c r="AB878" s="493">
        <f>AB869*地域経済性分析・初期条件!$L$83</f>
        <v>0</v>
      </c>
      <c r="AC878" s="493">
        <f>AC869*地域経済性分析・初期条件!$L$83</f>
        <v>0</v>
      </c>
      <c r="AD878" s="493">
        <f>AD869*地域経済性分析・初期条件!$L$83</f>
        <v>0</v>
      </c>
      <c r="AE878" s="493">
        <f>AE869*地域経済性分析・初期条件!$L$83</f>
        <v>0</v>
      </c>
      <c r="AF878" s="493">
        <f>AF869*地域経済性分析・初期条件!$L$83</f>
        <v>0</v>
      </c>
      <c r="AG878" s="493">
        <f>AG869*地域経済性分析・初期条件!$L$83</f>
        <v>0</v>
      </c>
      <c r="AH878" s="493">
        <f>AH869*地域経済性分析・初期条件!$L$83</f>
        <v>0</v>
      </c>
      <c r="AI878" s="535">
        <f>SUM(D878:N878)</f>
        <v>0</v>
      </c>
      <c r="AJ878" s="535">
        <f t="shared" si="1199"/>
        <v>0</v>
      </c>
      <c r="AK878" s="497">
        <f t="shared" si="1200"/>
        <v>0</v>
      </c>
    </row>
    <row r="879" spans="1:37" ht="11.5" x14ac:dyDescent="0.25">
      <c r="A879" s="533" t="str">
        <f>A868&amp;B879</f>
        <v>0企業の税引後利益（二次以降）</v>
      </c>
      <c r="B879" s="425" t="s">
        <v>562</v>
      </c>
      <c r="C879" s="449" t="s">
        <v>33</v>
      </c>
      <c r="D879" s="493">
        <f>D869*地域経済性分析・初期条件!$M$83</f>
        <v>0</v>
      </c>
      <c r="E879" s="493">
        <f>E869*地域経済性分析・初期条件!$M$83</f>
        <v>0</v>
      </c>
      <c r="F879" s="493">
        <f>F869*地域経済性分析・初期条件!$M$83</f>
        <v>0</v>
      </c>
      <c r="G879" s="493">
        <f>G869*地域経済性分析・初期条件!$M$83</f>
        <v>0</v>
      </c>
      <c r="H879" s="493">
        <f>H869*地域経済性分析・初期条件!$M$83</f>
        <v>0</v>
      </c>
      <c r="I879" s="493">
        <f>I869*地域経済性分析・初期条件!$M$83</f>
        <v>0</v>
      </c>
      <c r="J879" s="493">
        <f>J869*地域経済性分析・初期条件!$M$83</f>
        <v>0</v>
      </c>
      <c r="K879" s="493">
        <f>K869*地域経済性分析・初期条件!$M$83</f>
        <v>0</v>
      </c>
      <c r="L879" s="493">
        <f>L869*地域経済性分析・初期条件!$M$83</f>
        <v>0</v>
      </c>
      <c r="M879" s="493">
        <f>M869*地域経済性分析・初期条件!$M$83</f>
        <v>0</v>
      </c>
      <c r="N879" s="493">
        <f>N869*地域経済性分析・初期条件!$M$83</f>
        <v>0</v>
      </c>
      <c r="O879" s="493">
        <f>O869*地域経済性分析・初期条件!$M$83</f>
        <v>0</v>
      </c>
      <c r="P879" s="493">
        <f>P869*地域経済性分析・初期条件!$M$83</f>
        <v>0</v>
      </c>
      <c r="Q879" s="493">
        <f>Q869*地域経済性分析・初期条件!$M$83</f>
        <v>0</v>
      </c>
      <c r="R879" s="493">
        <f>R869*地域経済性分析・初期条件!$M$83</f>
        <v>0</v>
      </c>
      <c r="S879" s="493">
        <f>S869*地域経済性分析・初期条件!$M$83</f>
        <v>0</v>
      </c>
      <c r="T879" s="493">
        <f>T869*地域経済性分析・初期条件!$M$83</f>
        <v>0</v>
      </c>
      <c r="U879" s="493">
        <f>U869*地域経済性分析・初期条件!$M$83</f>
        <v>0</v>
      </c>
      <c r="V879" s="493">
        <f>V869*地域経済性分析・初期条件!$M$83</f>
        <v>0</v>
      </c>
      <c r="W879" s="493">
        <f>W869*地域経済性分析・初期条件!$M$83</f>
        <v>0</v>
      </c>
      <c r="X879" s="493">
        <f>X869*地域経済性分析・初期条件!$M$83</f>
        <v>0</v>
      </c>
      <c r="Y879" s="493">
        <f>Y869*地域経済性分析・初期条件!$M$83</f>
        <v>0</v>
      </c>
      <c r="Z879" s="493">
        <f>Z869*地域経済性分析・初期条件!$M$83</f>
        <v>0</v>
      </c>
      <c r="AA879" s="493">
        <f>AA869*地域経済性分析・初期条件!$M$83</f>
        <v>0</v>
      </c>
      <c r="AB879" s="493">
        <f>AB869*地域経済性分析・初期条件!$M$83</f>
        <v>0</v>
      </c>
      <c r="AC879" s="493">
        <f>AC869*地域経済性分析・初期条件!$M$83</f>
        <v>0</v>
      </c>
      <c r="AD879" s="493">
        <f>AD869*地域経済性分析・初期条件!$M$83</f>
        <v>0</v>
      </c>
      <c r="AE879" s="493">
        <f>AE869*地域経済性分析・初期条件!$M$83</f>
        <v>0</v>
      </c>
      <c r="AF879" s="493">
        <f>AF869*地域経済性分析・初期条件!$M$83</f>
        <v>0</v>
      </c>
      <c r="AG879" s="493">
        <f>AG869*地域経済性分析・初期条件!$M$83</f>
        <v>0</v>
      </c>
      <c r="AH879" s="493">
        <f>AH869*地域経済性分析・初期条件!$M$83</f>
        <v>0</v>
      </c>
      <c r="AI879" s="535">
        <f>SUM(D879:N879)</f>
        <v>0</v>
      </c>
      <c r="AJ879" s="535">
        <f t="shared" si="1199"/>
        <v>0</v>
      </c>
      <c r="AK879" s="497">
        <f t="shared" si="1200"/>
        <v>0</v>
      </c>
    </row>
    <row r="880" spans="1:37" ht="11.5" x14ac:dyDescent="0.25">
      <c r="A880" s="533" t="str">
        <f>A868&amp;B880</f>
        <v>0都道府県税収（二次以降）</v>
      </c>
      <c r="B880" s="425" t="s">
        <v>563</v>
      </c>
      <c r="C880" s="449" t="s">
        <v>33</v>
      </c>
      <c r="D880" s="493">
        <f>D869*地域経済性分析・初期条件!$N$83</f>
        <v>0</v>
      </c>
      <c r="E880" s="493">
        <f>E869*地域経済性分析・初期条件!$N$83</f>
        <v>0</v>
      </c>
      <c r="F880" s="493">
        <f>F869*地域経済性分析・初期条件!$N$83</f>
        <v>0</v>
      </c>
      <c r="G880" s="493">
        <f>G869*地域経済性分析・初期条件!$N$83</f>
        <v>0</v>
      </c>
      <c r="H880" s="493">
        <f>H869*地域経済性分析・初期条件!$N$83</f>
        <v>0</v>
      </c>
      <c r="I880" s="493">
        <f>I869*地域経済性分析・初期条件!$N$83</f>
        <v>0</v>
      </c>
      <c r="J880" s="493">
        <f>J869*地域経済性分析・初期条件!$N$83</f>
        <v>0</v>
      </c>
      <c r="K880" s="493">
        <f>K869*地域経済性分析・初期条件!$N$83</f>
        <v>0</v>
      </c>
      <c r="L880" s="493">
        <f>L869*地域経済性分析・初期条件!$N$83</f>
        <v>0</v>
      </c>
      <c r="M880" s="493">
        <f>M869*地域経済性分析・初期条件!$N$83</f>
        <v>0</v>
      </c>
      <c r="N880" s="493">
        <f>N869*地域経済性分析・初期条件!$N$83</f>
        <v>0</v>
      </c>
      <c r="O880" s="493">
        <f>O869*地域経済性分析・初期条件!$N$83</f>
        <v>0</v>
      </c>
      <c r="P880" s="493">
        <f>P869*地域経済性分析・初期条件!$N$83</f>
        <v>0</v>
      </c>
      <c r="Q880" s="493">
        <f>Q869*地域経済性分析・初期条件!$N$83</f>
        <v>0</v>
      </c>
      <c r="R880" s="493">
        <f>R869*地域経済性分析・初期条件!$N$83</f>
        <v>0</v>
      </c>
      <c r="S880" s="493">
        <f>S869*地域経済性分析・初期条件!$N$83</f>
        <v>0</v>
      </c>
      <c r="T880" s="493">
        <f>T869*地域経済性分析・初期条件!$N$83</f>
        <v>0</v>
      </c>
      <c r="U880" s="493">
        <f>U869*地域経済性分析・初期条件!$N$83</f>
        <v>0</v>
      </c>
      <c r="V880" s="493">
        <f>V869*地域経済性分析・初期条件!$N$83</f>
        <v>0</v>
      </c>
      <c r="W880" s="493">
        <f>W869*地域経済性分析・初期条件!$N$83</f>
        <v>0</v>
      </c>
      <c r="X880" s="493">
        <f>X869*地域経済性分析・初期条件!$N$83</f>
        <v>0</v>
      </c>
      <c r="Y880" s="493">
        <f>Y869*地域経済性分析・初期条件!$N$83</f>
        <v>0</v>
      </c>
      <c r="Z880" s="493">
        <f>Z869*地域経済性分析・初期条件!$N$83</f>
        <v>0</v>
      </c>
      <c r="AA880" s="493">
        <f>AA869*地域経済性分析・初期条件!$N$83</f>
        <v>0</v>
      </c>
      <c r="AB880" s="493">
        <f>AB869*地域経済性分析・初期条件!$N$83</f>
        <v>0</v>
      </c>
      <c r="AC880" s="493">
        <f>AC869*地域経済性分析・初期条件!$N$83</f>
        <v>0</v>
      </c>
      <c r="AD880" s="493">
        <f>AD869*地域経済性分析・初期条件!$N$83</f>
        <v>0</v>
      </c>
      <c r="AE880" s="493">
        <f>AE869*地域経済性分析・初期条件!$N$83</f>
        <v>0</v>
      </c>
      <c r="AF880" s="493">
        <f>AF869*地域経済性分析・初期条件!$N$83</f>
        <v>0</v>
      </c>
      <c r="AG880" s="493">
        <f>AG869*地域経済性分析・初期条件!$N$83</f>
        <v>0</v>
      </c>
      <c r="AH880" s="493">
        <f>AH869*地域経済性分析・初期条件!$N$83</f>
        <v>0</v>
      </c>
      <c r="AI880" s="535">
        <f>SUM(D880:N880)</f>
        <v>0</v>
      </c>
      <c r="AJ880" s="535">
        <f t="shared" si="1199"/>
        <v>0</v>
      </c>
      <c r="AK880" s="497">
        <f t="shared" si="1200"/>
        <v>0</v>
      </c>
    </row>
    <row r="881" spans="1:37" ht="12" thickBot="1" x14ac:dyDescent="0.3">
      <c r="A881" s="684" t="str">
        <f>A868&amp;B881</f>
        <v>0市町村税収（二次以降）</v>
      </c>
      <c r="B881" s="685" t="s">
        <v>564</v>
      </c>
      <c r="C881" s="686" t="s">
        <v>33</v>
      </c>
      <c r="D881" s="687">
        <f>D869*地域経済性分析・初期条件!$O$83</f>
        <v>0</v>
      </c>
      <c r="E881" s="687">
        <f>E869*地域経済性分析・初期条件!$O$83</f>
        <v>0</v>
      </c>
      <c r="F881" s="687">
        <f>F869*地域経済性分析・初期条件!$O$83</f>
        <v>0</v>
      </c>
      <c r="G881" s="687">
        <f>G869*地域経済性分析・初期条件!$O$83</f>
        <v>0</v>
      </c>
      <c r="H881" s="687">
        <f>H869*地域経済性分析・初期条件!$O$83</f>
        <v>0</v>
      </c>
      <c r="I881" s="687">
        <f>I869*地域経済性分析・初期条件!$O$83</f>
        <v>0</v>
      </c>
      <c r="J881" s="687">
        <f>J869*地域経済性分析・初期条件!$O$83</f>
        <v>0</v>
      </c>
      <c r="K881" s="687">
        <f>K869*地域経済性分析・初期条件!$O$83</f>
        <v>0</v>
      </c>
      <c r="L881" s="687">
        <f>L869*地域経済性分析・初期条件!$O$83</f>
        <v>0</v>
      </c>
      <c r="M881" s="687">
        <f>M869*地域経済性分析・初期条件!$O$83</f>
        <v>0</v>
      </c>
      <c r="N881" s="687">
        <f>N869*地域経済性分析・初期条件!$O$83</f>
        <v>0</v>
      </c>
      <c r="O881" s="687">
        <f>O869*地域経済性分析・初期条件!$O$83</f>
        <v>0</v>
      </c>
      <c r="P881" s="687">
        <f>P869*地域経済性分析・初期条件!$O$83</f>
        <v>0</v>
      </c>
      <c r="Q881" s="687">
        <f>Q869*地域経済性分析・初期条件!$O$83</f>
        <v>0</v>
      </c>
      <c r="R881" s="687">
        <f>R869*地域経済性分析・初期条件!$O$83</f>
        <v>0</v>
      </c>
      <c r="S881" s="687">
        <f>S869*地域経済性分析・初期条件!$O$83</f>
        <v>0</v>
      </c>
      <c r="T881" s="687">
        <f>T869*地域経済性分析・初期条件!$O$83</f>
        <v>0</v>
      </c>
      <c r="U881" s="687">
        <f>U869*地域経済性分析・初期条件!$O$83</f>
        <v>0</v>
      </c>
      <c r="V881" s="687">
        <f>V869*地域経済性分析・初期条件!$O$83</f>
        <v>0</v>
      </c>
      <c r="W881" s="687">
        <f>W869*地域経済性分析・初期条件!$O$83</f>
        <v>0</v>
      </c>
      <c r="X881" s="687">
        <f>X869*地域経済性分析・初期条件!$O$83</f>
        <v>0</v>
      </c>
      <c r="Y881" s="687">
        <f>Y869*地域経済性分析・初期条件!$O$83</f>
        <v>0</v>
      </c>
      <c r="Z881" s="687">
        <f>Z869*地域経済性分析・初期条件!$O$83</f>
        <v>0</v>
      </c>
      <c r="AA881" s="687">
        <f>AA869*地域経済性分析・初期条件!$O$83</f>
        <v>0</v>
      </c>
      <c r="AB881" s="687">
        <f>AB869*地域経済性分析・初期条件!$O$83</f>
        <v>0</v>
      </c>
      <c r="AC881" s="687">
        <f>AC869*地域経済性分析・初期条件!$O$83</f>
        <v>0</v>
      </c>
      <c r="AD881" s="687">
        <f>AD869*地域経済性分析・初期条件!$O$83</f>
        <v>0</v>
      </c>
      <c r="AE881" s="687">
        <f>AE869*地域経済性分析・初期条件!$O$83</f>
        <v>0</v>
      </c>
      <c r="AF881" s="687">
        <f>AF869*地域経済性分析・初期条件!$O$83</f>
        <v>0</v>
      </c>
      <c r="AG881" s="687">
        <f>AG869*地域経済性分析・初期条件!$O$83</f>
        <v>0</v>
      </c>
      <c r="AH881" s="687">
        <f>AH869*地域経済性分析・初期条件!$O$83</f>
        <v>0</v>
      </c>
      <c r="AI881" s="688">
        <f>SUM(D881:N881)</f>
        <v>0</v>
      </c>
      <c r="AJ881" s="688">
        <f t="shared" si="1199"/>
        <v>0</v>
      </c>
      <c r="AK881" s="689">
        <f t="shared" si="1200"/>
        <v>0</v>
      </c>
    </row>
    <row r="882" spans="1:37" ht="12" thickTop="1" x14ac:dyDescent="0.25">
      <c r="A882" s="1347" t="s">
        <v>1157</v>
      </c>
      <c r="B882" s="425"/>
      <c r="C882" s="449" t="s">
        <v>1158</v>
      </c>
      <c r="D882" s="493">
        <f>SUM(D842:D843,D846:D853,D856:D857,D860:D867,D870:D871,D874:D881)</f>
        <v>0</v>
      </c>
      <c r="E882" s="493">
        <f t="shared" ref="E882" si="1201">SUM(E842:E843,E846:E853,E856:E857,E860:E867,E870:E871,E874:E881)</f>
        <v>0</v>
      </c>
      <c r="F882" s="493">
        <f t="shared" ref="F882" si="1202">SUM(F842:F843,F846:F853,F856:F857,F860:F867,F870:F871,F874:F881)</f>
        <v>0</v>
      </c>
      <c r="G882" s="493">
        <f t="shared" ref="G882" si="1203">SUM(G842:G843,G846:G853,G856:G857,G860:G867,G870:G871,G874:G881)</f>
        <v>0</v>
      </c>
      <c r="H882" s="493">
        <f t="shared" ref="H882" si="1204">SUM(H842:H843,H846:H853,H856:H857,H860:H867,H870:H871,H874:H881)</f>
        <v>0</v>
      </c>
      <c r="I882" s="493">
        <f t="shared" ref="I882" si="1205">SUM(I842:I843,I846:I853,I856:I857,I860:I867,I870:I871,I874:I881)</f>
        <v>0</v>
      </c>
      <c r="J882" s="493">
        <f t="shared" ref="J882" si="1206">SUM(J842:J843,J846:J853,J856:J857,J860:J867,J870:J871,J874:J881)</f>
        <v>0</v>
      </c>
      <c r="K882" s="493">
        <f t="shared" ref="K882" si="1207">SUM(K842:K843,K846:K853,K856:K857,K860:K867,K870:K871,K874:K881)</f>
        <v>0</v>
      </c>
      <c r="L882" s="493">
        <f t="shared" ref="L882" si="1208">SUM(L842:L843,L846:L853,L856:L857,L860:L867,L870:L871,L874:L881)</f>
        <v>0</v>
      </c>
      <c r="M882" s="493">
        <f t="shared" ref="M882" si="1209">SUM(M842:M843,M846:M853,M856:M857,M860:M867,M870:M871,M874:M881)</f>
        <v>0</v>
      </c>
      <c r="N882" s="493">
        <f t="shared" ref="N882" si="1210">SUM(N842:N843,N846:N853,N856:N857,N860:N867,N870:N871,N874:N881)</f>
        <v>0</v>
      </c>
      <c r="O882" s="493">
        <f t="shared" ref="O882" si="1211">SUM(O842:O843,O846:O853,O856:O857,O860:O867,O870:O871,O874:O881)</f>
        <v>0</v>
      </c>
      <c r="P882" s="493">
        <f t="shared" ref="P882" si="1212">SUM(P842:P843,P846:P853,P856:P857,P860:P867,P870:P871,P874:P881)</f>
        <v>0</v>
      </c>
      <c r="Q882" s="493">
        <f t="shared" ref="Q882" si="1213">SUM(Q842:Q843,Q846:Q853,Q856:Q857,Q860:Q867,Q870:Q871,Q874:Q881)</f>
        <v>0</v>
      </c>
      <c r="R882" s="493">
        <f t="shared" ref="R882" si="1214">SUM(R842:R843,R846:R853,R856:R857,R860:R867,R870:R871,R874:R881)</f>
        <v>0</v>
      </c>
      <c r="S882" s="493">
        <f t="shared" ref="S882" si="1215">SUM(S842:S843,S846:S853,S856:S857,S860:S867,S870:S871,S874:S881)</f>
        <v>0</v>
      </c>
      <c r="T882" s="493">
        <f t="shared" ref="T882" si="1216">SUM(T842:T843,T846:T853,T856:T857,T860:T867,T870:T871,T874:T881)</f>
        <v>0</v>
      </c>
      <c r="U882" s="493">
        <f t="shared" ref="U882" si="1217">SUM(U842:U843,U846:U853,U856:U857,U860:U867,U870:U871,U874:U881)</f>
        <v>0</v>
      </c>
      <c r="V882" s="493">
        <f t="shared" ref="V882" si="1218">SUM(V842:V843,V846:V853,V856:V857,V860:V867,V870:V871,V874:V881)</f>
        <v>0</v>
      </c>
      <c r="W882" s="493">
        <f t="shared" ref="W882" si="1219">SUM(W842:W843,W846:W853,W856:W857,W860:W867,W870:W871,W874:W881)</f>
        <v>0</v>
      </c>
      <c r="X882" s="493">
        <f t="shared" ref="X882" si="1220">SUM(X842:X843,X846:X853,X856:X857,X860:X867,X870:X871,X874:X881)</f>
        <v>0</v>
      </c>
      <c r="Y882" s="493">
        <f t="shared" ref="Y882" si="1221">SUM(Y842:Y843,Y846:Y853,Y856:Y857,Y860:Y867,Y870:Y871,Y874:Y881)</f>
        <v>0</v>
      </c>
      <c r="Z882" s="493">
        <f t="shared" ref="Z882" si="1222">SUM(Z842:Z843,Z846:Z853,Z856:Z857,Z860:Z867,Z870:Z871,Z874:Z881)</f>
        <v>0</v>
      </c>
      <c r="AA882" s="493">
        <f t="shared" ref="AA882" si="1223">SUM(AA842:AA843,AA846:AA853,AA856:AA857,AA860:AA867,AA870:AA871,AA874:AA881)</f>
        <v>0</v>
      </c>
      <c r="AB882" s="493">
        <f t="shared" ref="AB882" si="1224">SUM(AB842:AB843,AB846:AB853,AB856:AB857,AB860:AB867,AB870:AB871,AB874:AB881)</f>
        <v>0</v>
      </c>
      <c r="AC882" s="493">
        <f t="shared" ref="AC882" si="1225">SUM(AC842:AC843,AC846:AC853,AC856:AC857,AC860:AC867,AC870:AC871,AC874:AC881)</f>
        <v>0</v>
      </c>
      <c r="AD882" s="493">
        <f t="shared" ref="AD882" si="1226">SUM(AD842:AD843,AD846:AD853,AD856:AD857,AD860:AD867,AD870:AD871,AD874:AD881)</f>
        <v>0</v>
      </c>
      <c r="AE882" s="493">
        <f t="shared" ref="AE882" si="1227">SUM(AE842:AE843,AE846:AE853,AE856:AE857,AE860:AE867,AE870:AE871,AE874:AE881)</f>
        <v>0</v>
      </c>
      <c r="AF882" s="493">
        <f t="shared" ref="AF882" si="1228">SUM(AF842:AF843,AF846:AF853,AF856:AF857,AF860:AF867,AF870:AF871,AF874:AF881)</f>
        <v>0</v>
      </c>
      <c r="AG882" s="493">
        <f t="shared" ref="AG882" si="1229">SUM(AG842:AG843,AG846:AG853,AG856:AG857,AG860:AG867,AG870:AG871,AG874:AG881)</f>
        <v>0</v>
      </c>
      <c r="AH882" s="493">
        <f t="shared" ref="AH882" si="1230">SUM(AH842:AH843,AH846:AH853,AH856:AH857,AH860:AH867,AH870:AH871,AH874:AH881)</f>
        <v>0</v>
      </c>
      <c r="AI882" s="535">
        <f t="shared" ref="AI882" si="1231">SUM(AI842:AI843,AI846:AI853,AI856:AI857,AI860:AI867,AI870:AI871,AI874:AI881)</f>
        <v>0</v>
      </c>
      <c r="AJ882" s="535">
        <f t="shared" ref="AJ882" si="1232">SUM(AJ842:AJ843,AJ846:AJ853,AJ856:AJ857,AJ860:AJ867,AJ870:AJ871,AJ874:AJ881)</f>
        <v>0</v>
      </c>
      <c r="AK882" s="497">
        <f t="shared" ref="AK882" si="1233">SUM(AK842:AK843,AK846:AK853,AK856:AK857,AK860:AK867,AK870:AK871,AK874:AK881)</f>
        <v>0</v>
      </c>
    </row>
    <row r="883" spans="1:37" ht="11.5" x14ac:dyDescent="0.25">
      <c r="A883" s="1348" t="s">
        <v>1159</v>
      </c>
      <c r="B883" s="1349"/>
      <c r="C883" s="450" t="s">
        <v>33</v>
      </c>
      <c r="D883" s="1350">
        <f>D839*1.1-D882</f>
        <v>0</v>
      </c>
      <c r="E883" s="1350">
        <f t="shared" ref="E883" si="1234">E839*1.1-E882</f>
        <v>0</v>
      </c>
      <c r="F883" s="1350">
        <f t="shared" ref="F883" si="1235">F839*1.1-F882</f>
        <v>0</v>
      </c>
      <c r="G883" s="1350">
        <f t="shared" ref="G883" si="1236">G839*1.1-G882</f>
        <v>0</v>
      </c>
      <c r="H883" s="1350">
        <f t="shared" ref="H883" si="1237">H839*1.1-H882</f>
        <v>0</v>
      </c>
      <c r="I883" s="1350">
        <f t="shared" ref="I883" si="1238">I839*1.1-I882</f>
        <v>0</v>
      </c>
      <c r="J883" s="1350">
        <f t="shared" ref="J883" si="1239">J839*1.1-J882</f>
        <v>0</v>
      </c>
      <c r="K883" s="1350">
        <f t="shared" ref="K883" si="1240">K839*1.1-K882</f>
        <v>0</v>
      </c>
      <c r="L883" s="1350">
        <f t="shared" ref="L883" si="1241">L839*1.1-L882</f>
        <v>0</v>
      </c>
      <c r="M883" s="1350">
        <f t="shared" ref="M883" si="1242">M839*1.1-M882</f>
        <v>0</v>
      </c>
      <c r="N883" s="1350">
        <f t="shared" ref="N883" si="1243">N839*1.1-N882</f>
        <v>0</v>
      </c>
      <c r="O883" s="1350">
        <f t="shared" ref="O883" si="1244">O839*1.1-O882</f>
        <v>0</v>
      </c>
      <c r="P883" s="1350">
        <f t="shared" ref="P883" si="1245">P839*1.1-P882</f>
        <v>0</v>
      </c>
      <c r="Q883" s="1350">
        <f t="shared" ref="Q883" si="1246">Q839*1.1-Q882</f>
        <v>0</v>
      </c>
      <c r="R883" s="1350">
        <f t="shared" ref="R883" si="1247">R839*1.1-R882</f>
        <v>0</v>
      </c>
      <c r="S883" s="1350">
        <f t="shared" ref="S883" si="1248">S839*1.1-S882</f>
        <v>0</v>
      </c>
      <c r="T883" s="1350">
        <f t="shared" ref="T883" si="1249">T839*1.1-T882</f>
        <v>0</v>
      </c>
      <c r="U883" s="1350">
        <f t="shared" ref="U883" si="1250">U839*1.1-U882</f>
        <v>0</v>
      </c>
      <c r="V883" s="1350">
        <f t="shared" ref="V883" si="1251">V839*1.1-V882</f>
        <v>0</v>
      </c>
      <c r="W883" s="1350">
        <f t="shared" ref="W883" si="1252">W839*1.1-W882</f>
        <v>0</v>
      </c>
      <c r="X883" s="1350">
        <f t="shared" ref="X883" si="1253">X839*1.1-X882</f>
        <v>0</v>
      </c>
      <c r="Y883" s="1350">
        <f t="shared" ref="Y883" si="1254">Y839*1.1-Y882</f>
        <v>0</v>
      </c>
      <c r="Z883" s="1350">
        <f t="shared" ref="Z883" si="1255">Z839*1.1-Z882</f>
        <v>0</v>
      </c>
      <c r="AA883" s="1350">
        <f t="shared" ref="AA883" si="1256">AA839*1.1-AA882</f>
        <v>0</v>
      </c>
      <c r="AB883" s="1350">
        <f t="shared" ref="AB883" si="1257">AB839*1.1-AB882</f>
        <v>0</v>
      </c>
      <c r="AC883" s="1350">
        <f t="shared" ref="AC883" si="1258">AC839*1.1-AC882</f>
        <v>0</v>
      </c>
      <c r="AD883" s="1350">
        <f t="shared" ref="AD883" si="1259">AD839*1.1-AD882</f>
        <v>0</v>
      </c>
      <c r="AE883" s="1350">
        <f t="shared" ref="AE883" si="1260">AE839*1.1-AE882</f>
        <v>0</v>
      </c>
      <c r="AF883" s="1350">
        <f t="shared" ref="AF883" si="1261">AF839*1.1-AF882</f>
        <v>0</v>
      </c>
      <c r="AG883" s="1350">
        <f t="shared" ref="AG883" si="1262">AG839*1.1-AG882</f>
        <v>0</v>
      </c>
      <c r="AH883" s="1350">
        <f t="shared" ref="AH883" si="1263">AH839*1.1-AH882</f>
        <v>0</v>
      </c>
      <c r="AI883" s="537">
        <f t="shared" ref="AI883" si="1264">AI839*1.1-AI882</f>
        <v>0</v>
      </c>
      <c r="AJ883" s="537">
        <f t="shared" ref="AJ883" si="1265">AJ839*1.1-AJ882</f>
        <v>0</v>
      </c>
      <c r="AK883" s="538">
        <f t="shared" ref="AK883" si="1266">AK839*1.1-AK882</f>
        <v>0</v>
      </c>
    </row>
    <row r="884" spans="1:37" ht="11.5" x14ac:dyDescent="0.25">
      <c r="A884" s="425" t="s">
        <v>214</v>
      </c>
      <c r="B884" s="391"/>
      <c r="C884" s="449"/>
      <c r="D884" s="493"/>
      <c r="E884" s="493"/>
      <c r="F884" s="493"/>
      <c r="G884" s="493"/>
      <c r="H884" s="493"/>
      <c r="I884" s="493"/>
      <c r="J884" s="493"/>
      <c r="K884" s="493"/>
      <c r="L884" s="493"/>
      <c r="M884" s="493"/>
      <c r="N884" s="493"/>
      <c r="O884" s="493"/>
      <c r="P884" s="493"/>
      <c r="Q884" s="493"/>
      <c r="R884" s="493"/>
      <c r="S884" s="493"/>
      <c r="T884" s="493"/>
      <c r="U884" s="493"/>
      <c r="V884" s="493"/>
      <c r="W884" s="493"/>
      <c r="X884" s="493"/>
      <c r="Y884" s="493"/>
      <c r="Z884" s="493"/>
      <c r="AA884" s="493"/>
      <c r="AB884" s="493"/>
      <c r="AC884" s="493"/>
      <c r="AD884" s="493"/>
      <c r="AE884" s="493"/>
      <c r="AF884" s="493"/>
      <c r="AG884" s="493"/>
      <c r="AH884" s="493"/>
      <c r="AI884" s="535"/>
      <c r="AJ884" s="535"/>
      <c r="AK884" s="497"/>
    </row>
    <row r="885" spans="1:37" ht="11.5" x14ac:dyDescent="0.25">
      <c r="A885" s="425" t="s">
        <v>215</v>
      </c>
      <c r="B885" s="391"/>
      <c r="C885" s="448" t="s">
        <v>33</v>
      </c>
      <c r="D885" s="493"/>
      <c r="E885" s="493">
        <f>E50</f>
        <v>500000</v>
      </c>
      <c r="F885" s="493">
        <f t="shared" ref="F885:AH885" si="1267">F50</f>
        <v>450000</v>
      </c>
      <c r="G885" s="493">
        <f t="shared" si="1267"/>
        <v>400000</v>
      </c>
      <c r="H885" s="493">
        <f t="shared" si="1267"/>
        <v>350000</v>
      </c>
      <c r="I885" s="493">
        <f t="shared" si="1267"/>
        <v>300000</v>
      </c>
      <c r="J885" s="493">
        <f t="shared" si="1267"/>
        <v>250000</v>
      </c>
      <c r="K885" s="493">
        <f t="shared" si="1267"/>
        <v>200000</v>
      </c>
      <c r="L885" s="493">
        <f t="shared" si="1267"/>
        <v>150000</v>
      </c>
      <c r="M885" s="493">
        <f t="shared" si="1267"/>
        <v>100000</v>
      </c>
      <c r="N885" s="493">
        <f t="shared" si="1267"/>
        <v>50000</v>
      </c>
      <c r="O885" s="493">
        <f t="shared" si="1267"/>
        <v>0</v>
      </c>
      <c r="P885" s="493">
        <f t="shared" si="1267"/>
        <v>0</v>
      </c>
      <c r="Q885" s="493">
        <f t="shared" si="1267"/>
        <v>0</v>
      </c>
      <c r="R885" s="493">
        <f t="shared" si="1267"/>
        <v>0</v>
      </c>
      <c r="S885" s="493">
        <f t="shared" si="1267"/>
        <v>0</v>
      </c>
      <c r="T885" s="493">
        <f t="shared" si="1267"/>
        <v>0</v>
      </c>
      <c r="U885" s="493">
        <f t="shared" si="1267"/>
        <v>0</v>
      </c>
      <c r="V885" s="493">
        <f t="shared" si="1267"/>
        <v>0</v>
      </c>
      <c r="W885" s="493">
        <f t="shared" si="1267"/>
        <v>0</v>
      </c>
      <c r="X885" s="493">
        <f t="shared" si="1267"/>
        <v>0</v>
      </c>
      <c r="Y885" s="493">
        <f t="shared" si="1267"/>
        <v>0</v>
      </c>
      <c r="Z885" s="493">
        <f t="shared" si="1267"/>
        <v>0</v>
      </c>
      <c r="AA885" s="493">
        <f t="shared" si="1267"/>
        <v>0</v>
      </c>
      <c r="AB885" s="493">
        <f t="shared" si="1267"/>
        <v>0</v>
      </c>
      <c r="AC885" s="493">
        <f t="shared" si="1267"/>
        <v>0</v>
      </c>
      <c r="AD885" s="493">
        <f t="shared" si="1267"/>
        <v>0</v>
      </c>
      <c r="AE885" s="493">
        <f t="shared" si="1267"/>
        <v>0</v>
      </c>
      <c r="AF885" s="493">
        <f t="shared" si="1267"/>
        <v>0</v>
      </c>
      <c r="AG885" s="493">
        <f t="shared" si="1267"/>
        <v>0</v>
      </c>
      <c r="AH885" s="493">
        <f t="shared" si="1267"/>
        <v>0</v>
      </c>
      <c r="AI885" s="535">
        <f t="shared" ref="AI885:AI898" si="1268">SUM(D885:N885)</f>
        <v>2750000</v>
      </c>
      <c r="AJ885" s="535">
        <f>SUM(D885:X885)</f>
        <v>2750000</v>
      </c>
      <c r="AK885" s="497">
        <f>SUM(D885:AH885)</f>
        <v>2750000</v>
      </c>
    </row>
    <row r="886" spans="1:37" ht="11.5" x14ac:dyDescent="0.25">
      <c r="A886" s="491"/>
      <c r="B886" s="425" t="s">
        <v>287</v>
      </c>
      <c r="C886" s="448" t="s">
        <v>33</v>
      </c>
      <c r="D886" s="493"/>
      <c r="E886" s="493">
        <f>E$885*地域経済性分析・初期条件!$H$85</f>
        <v>50336.267243572445</v>
      </c>
      <c r="F886" s="493">
        <f>F$885*地域経済性分析・初期条件!$H$85</f>
        <v>45302.640519215201</v>
      </c>
      <c r="G886" s="493">
        <f>G$885*地域経済性分析・初期条件!$H$85</f>
        <v>40269.013794857958</v>
      </c>
      <c r="H886" s="493">
        <f>H$885*地域経済性分析・初期条件!$H$85</f>
        <v>35235.387070500714</v>
      </c>
      <c r="I886" s="493">
        <f>I$885*地域経済性分析・初期条件!$H$85</f>
        <v>30201.760346143466</v>
      </c>
      <c r="J886" s="493">
        <f>J$885*地域経済性分析・初期条件!$H$85</f>
        <v>25168.133621786223</v>
      </c>
      <c r="K886" s="493">
        <f>K$885*地域経済性分析・初期条件!$H$85</f>
        <v>20134.506897428979</v>
      </c>
      <c r="L886" s="493">
        <f>L$885*地域経済性分析・初期条件!$H$85</f>
        <v>15100.880173071733</v>
      </c>
      <c r="M886" s="493">
        <f>M$885*地域経済性分析・初期条件!$H$85</f>
        <v>10067.253448714489</v>
      </c>
      <c r="N886" s="493">
        <f>N$885*地域経済性分析・初期条件!$H$85</f>
        <v>5033.6267243572447</v>
      </c>
      <c r="O886" s="493">
        <f>O$885*地域経済性分析・初期条件!$H$85</f>
        <v>0</v>
      </c>
      <c r="P886" s="493">
        <f>P$885*地域経済性分析・初期条件!$H$85</f>
        <v>0</v>
      </c>
      <c r="Q886" s="493">
        <f>Q$885*地域経済性分析・初期条件!$H$85</f>
        <v>0</v>
      </c>
      <c r="R886" s="493">
        <f>R$885*地域経済性分析・初期条件!$H$85</f>
        <v>0</v>
      </c>
      <c r="S886" s="493">
        <f>S$885*地域経済性分析・初期条件!$H$85</f>
        <v>0</v>
      </c>
      <c r="T886" s="493">
        <f>T$885*地域経済性分析・初期条件!$H$85</f>
        <v>0</v>
      </c>
      <c r="U886" s="493">
        <f>U$885*地域経済性分析・初期条件!$H$85</f>
        <v>0</v>
      </c>
      <c r="V886" s="493">
        <f>V$885*地域経済性分析・初期条件!$H$85</f>
        <v>0</v>
      </c>
      <c r="W886" s="493">
        <f>W$885*地域経済性分析・初期条件!$H$85</f>
        <v>0</v>
      </c>
      <c r="X886" s="493">
        <f>X$885*地域経済性分析・初期条件!$H$85</f>
        <v>0</v>
      </c>
      <c r="Y886" s="493">
        <f>Y$885*地域経済性分析・初期条件!$H$85</f>
        <v>0</v>
      </c>
      <c r="Z886" s="493">
        <f>Z$885*地域経済性分析・初期条件!$H$85</f>
        <v>0</v>
      </c>
      <c r="AA886" s="493">
        <f>AA$885*地域経済性分析・初期条件!$H$85</f>
        <v>0</v>
      </c>
      <c r="AB886" s="493">
        <f>AB$885*地域経済性分析・初期条件!$H$85</f>
        <v>0</v>
      </c>
      <c r="AC886" s="493">
        <f>AC$885*地域経済性分析・初期条件!$H$85</f>
        <v>0</v>
      </c>
      <c r="AD886" s="493">
        <f>AD$885*地域経済性分析・初期条件!$H$85</f>
        <v>0</v>
      </c>
      <c r="AE886" s="493">
        <f>AE$885*地域経済性分析・初期条件!$H$85</f>
        <v>0</v>
      </c>
      <c r="AF886" s="493">
        <f>AF$885*地域経済性分析・初期条件!$H$85</f>
        <v>0</v>
      </c>
      <c r="AG886" s="493">
        <f>AG$885*地域経済性分析・初期条件!$H$85</f>
        <v>0</v>
      </c>
      <c r="AH886" s="493">
        <f>AH$885*地域経済性分析・初期条件!$H$85</f>
        <v>0</v>
      </c>
      <c r="AI886" s="535">
        <f t="shared" si="1268"/>
        <v>276849.46983964846</v>
      </c>
      <c r="AJ886" s="535">
        <f>SUM(D886:X886)</f>
        <v>276849.46983964846</v>
      </c>
      <c r="AK886" s="497">
        <f>SUM(D886:AH886)</f>
        <v>276849.46983964846</v>
      </c>
    </row>
    <row r="887" spans="1:37" ht="11.5" x14ac:dyDescent="0.25">
      <c r="A887" s="491"/>
      <c r="B887" s="425" t="s">
        <v>288</v>
      </c>
      <c r="C887" s="448" t="s">
        <v>251</v>
      </c>
      <c r="D887" s="493"/>
      <c r="E887" s="493">
        <f>E$885*地域経済性分析・初期条件!$I$85</f>
        <v>74641.471460905668</v>
      </c>
      <c r="F887" s="493">
        <f>F$885*地域経済性分析・初期条件!$I$85</f>
        <v>67177.324314815094</v>
      </c>
      <c r="G887" s="493">
        <f>G$885*地域経済性分析・初期条件!$I$85</f>
        <v>59713.177168724527</v>
      </c>
      <c r="H887" s="493">
        <f>H$885*地域経済性分析・初期条件!$I$85</f>
        <v>52249.03002263396</v>
      </c>
      <c r="I887" s="493">
        <f>I$885*地域経済性分析・初期条件!$I$85</f>
        <v>44784.882876543394</v>
      </c>
      <c r="J887" s="493">
        <f>J$885*地域経済性分析・初期条件!$I$85</f>
        <v>37320.735730452834</v>
      </c>
      <c r="K887" s="493">
        <f>K$885*地域経済性分析・初期条件!$I$85</f>
        <v>29856.588584362264</v>
      </c>
      <c r="L887" s="493">
        <f>L$885*地域経済性分析・初期条件!$I$85</f>
        <v>22392.441438271697</v>
      </c>
      <c r="M887" s="493">
        <f>M$885*地域経済性分析・初期条件!$I$85</f>
        <v>14928.294292181132</v>
      </c>
      <c r="N887" s="493">
        <f>N$885*地域経済性分析・初期条件!$I$85</f>
        <v>7464.1471460905659</v>
      </c>
      <c r="O887" s="493">
        <f>O$885*地域経済性分析・初期条件!$I$85</f>
        <v>0</v>
      </c>
      <c r="P887" s="493">
        <f>P$885*地域経済性分析・初期条件!$I$85</f>
        <v>0</v>
      </c>
      <c r="Q887" s="493">
        <f>Q$885*地域経済性分析・初期条件!$I$85</f>
        <v>0</v>
      </c>
      <c r="R887" s="493">
        <f>R$885*地域経済性分析・初期条件!$I$85</f>
        <v>0</v>
      </c>
      <c r="S887" s="493">
        <f>S$885*地域経済性分析・初期条件!$I$85</f>
        <v>0</v>
      </c>
      <c r="T887" s="493">
        <f>T$885*地域経済性分析・初期条件!$I$85</f>
        <v>0</v>
      </c>
      <c r="U887" s="493">
        <f>U$885*地域経済性分析・初期条件!$I$85</f>
        <v>0</v>
      </c>
      <c r="V887" s="493">
        <f>V$885*地域経済性分析・初期条件!$I$85</f>
        <v>0</v>
      </c>
      <c r="W887" s="493">
        <f>W$885*地域経済性分析・初期条件!$I$85</f>
        <v>0</v>
      </c>
      <c r="X887" s="493">
        <f>X$885*地域経済性分析・初期条件!$I$85</f>
        <v>0</v>
      </c>
      <c r="Y887" s="493">
        <f>Y$885*地域経済性分析・初期条件!$I$85</f>
        <v>0</v>
      </c>
      <c r="Z887" s="493">
        <f>Z$885*地域経済性分析・初期条件!$I$85</f>
        <v>0</v>
      </c>
      <c r="AA887" s="493">
        <f>AA$885*地域経済性分析・初期条件!$I$85</f>
        <v>0</v>
      </c>
      <c r="AB887" s="493">
        <f>AB$885*地域経済性分析・初期条件!$I$85</f>
        <v>0</v>
      </c>
      <c r="AC887" s="493">
        <f>AC$885*地域経済性分析・初期条件!$I$85</f>
        <v>0</v>
      </c>
      <c r="AD887" s="493">
        <f>AD$885*地域経済性分析・初期条件!$I$85</f>
        <v>0</v>
      </c>
      <c r="AE887" s="493">
        <f>AE$885*地域経済性分析・初期条件!$I$85</f>
        <v>0</v>
      </c>
      <c r="AF887" s="493">
        <f>AF$885*地域経済性分析・初期条件!$I$85</f>
        <v>0</v>
      </c>
      <c r="AG887" s="493">
        <f>AG$885*地域経済性分析・初期条件!$I$85</f>
        <v>0</v>
      </c>
      <c r="AH887" s="493">
        <f>AH$885*地域経済性分析・初期条件!$I$85</f>
        <v>0</v>
      </c>
      <c r="AI887" s="535">
        <f t="shared" si="1268"/>
        <v>410528.09303498117</v>
      </c>
      <c r="AJ887" s="535">
        <f>SUM(D887:X887)</f>
        <v>410528.09303498117</v>
      </c>
      <c r="AK887" s="497">
        <f>SUM(D887:AH887)</f>
        <v>410528.09303498117</v>
      </c>
    </row>
    <row r="888" spans="1:37" ht="11.5" x14ac:dyDescent="0.25">
      <c r="A888" s="533"/>
      <c r="B888" s="425" t="s">
        <v>577</v>
      </c>
      <c r="C888" s="449" t="s">
        <v>560</v>
      </c>
      <c r="D888" s="493"/>
      <c r="E888" s="493">
        <f>E885*地域経済性分析・初期条件!$P$85</f>
        <v>14431.582143263431</v>
      </c>
      <c r="F888" s="493">
        <f>F885*地域経済性分析・初期条件!$P$85</f>
        <v>12988.423928937087</v>
      </c>
      <c r="G888" s="493">
        <f>G885*地域経済性分析・初期条件!$P$85</f>
        <v>11545.265714610745</v>
      </c>
      <c r="H888" s="493">
        <f>H885*地域経済性分析・初期条件!$P$85</f>
        <v>10102.107500284401</v>
      </c>
      <c r="I888" s="493">
        <f>I885*地域経済性分析・初期条件!$P$85</f>
        <v>8658.9492859580587</v>
      </c>
      <c r="J888" s="493">
        <f>J885*地域経済性分析・初期条件!$P$85</f>
        <v>7215.7910716317156</v>
      </c>
      <c r="K888" s="493">
        <f>K885*地域経済性分析・初期条件!$P$85</f>
        <v>5772.6328573053725</v>
      </c>
      <c r="L888" s="493">
        <f>L885*地域経済性分析・初期条件!$P$85</f>
        <v>4329.4746429790293</v>
      </c>
      <c r="M888" s="493">
        <f>M885*地域経済性分析・初期条件!$P$85</f>
        <v>2886.3164286526862</v>
      </c>
      <c r="N888" s="493">
        <f>N885*地域経済性分析・初期条件!$P$85</f>
        <v>1443.1582143263431</v>
      </c>
      <c r="O888" s="493">
        <f>O885*地域経済性分析・初期条件!$P$85</f>
        <v>0</v>
      </c>
      <c r="P888" s="493">
        <f>P885*地域経済性分析・初期条件!$P$85</f>
        <v>0</v>
      </c>
      <c r="Q888" s="493">
        <f>Q885*地域経済性分析・初期条件!$P$85</f>
        <v>0</v>
      </c>
      <c r="R888" s="493">
        <f>R885*地域経済性分析・初期条件!$P$85</f>
        <v>0</v>
      </c>
      <c r="S888" s="493">
        <f>S885*地域経済性分析・初期条件!$P$85</f>
        <v>0</v>
      </c>
      <c r="T888" s="493">
        <f>T885*地域経済性分析・初期条件!$P$85</f>
        <v>0</v>
      </c>
      <c r="U888" s="493">
        <f>U885*地域経済性分析・初期条件!$P$85</f>
        <v>0</v>
      </c>
      <c r="V888" s="493">
        <f>V885*地域経済性分析・初期条件!$P$85</f>
        <v>0</v>
      </c>
      <c r="W888" s="493">
        <f>W885*地域経済性分析・初期条件!$P$85</f>
        <v>0</v>
      </c>
      <c r="X888" s="493">
        <f>X885*地域経済性分析・初期条件!$P$85</f>
        <v>0</v>
      </c>
      <c r="Y888" s="493">
        <f>Y885*地域経済性分析・初期条件!$P$85</f>
        <v>0</v>
      </c>
      <c r="Z888" s="493">
        <f>Z885*地域経済性分析・初期条件!$P$85</f>
        <v>0</v>
      </c>
      <c r="AA888" s="493">
        <f>AA885*地域経済性分析・初期条件!$P$85</f>
        <v>0</v>
      </c>
      <c r="AB888" s="493">
        <f>AB885*地域経済性分析・初期条件!$P$85</f>
        <v>0</v>
      </c>
      <c r="AC888" s="493">
        <f>AC885*地域経済性分析・初期条件!$P$85</f>
        <v>0</v>
      </c>
      <c r="AD888" s="493">
        <f>AD885*地域経済性分析・初期条件!$P$85</f>
        <v>0</v>
      </c>
      <c r="AE888" s="493">
        <f>AE885*地域経済性分析・初期条件!$P$85</f>
        <v>0</v>
      </c>
      <c r="AF888" s="493">
        <f>AF885*地域経済性分析・初期条件!$P$85</f>
        <v>0</v>
      </c>
      <c r="AG888" s="493">
        <f>AG885*地域経済性分析・初期条件!$P$85</f>
        <v>0</v>
      </c>
      <c r="AH888" s="493">
        <f>AH885*地域経済性分析・初期条件!$P$85</f>
        <v>0</v>
      </c>
      <c r="AI888" s="535">
        <f t="shared" si="1268"/>
        <v>79373.701787948856</v>
      </c>
      <c r="AJ888" s="535">
        <f>SUM(D888:X888)</f>
        <v>79373.701787948856</v>
      </c>
      <c r="AK888" s="497">
        <f>SUM(D888:AH888)</f>
        <v>79373.701787948856</v>
      </c>
    </row>
    <row r="889" spans="1:37" ht="11.5" x14ac:dyDescent="0.25">
      <c r="A889" s="533"/>
      <c r="B889" s="425" t="s">
        <v>576</v>
      </c>
      <c r="C889" s="449" t="s">
        <v>560</v>
      </c>
      <c r="D889" s="493"/>
      <c r="E889" s="493">
        <f>E885*地域経済性分析・初期条件!$Q$85</f>
        <v>15113.029164139696</v>
      </c>
      <c r="F889" s="493">
        <f>F885*地域経済性分析・初期条件!$Q$85</f>
        <v>13601.726247725726</v>
      </c>
      <c r="G889" s="493">
        <f>G885*地域経済性分析・初期条件!$Q$85</f>
        <v>12090.423331311757</v>
      </c>
      <c r="H889" s="493">
        <f>H885*地域経済性分析・初期条件!$Q$85</f>
        <v>10579.120414897789</v>
      </c>
      <c r="I889" s="493">
        <f>I885*地域経済性分析・初期条件!$Q$85</f>
        <v>9067.8174984838188</v>
      </c>
      <c r="J889" s="493">
        <f>J885*地域経済性分析・初期条件!$Q$85</f>
        <v>7556.5145820698481</v>
      </c>
      <c r="K889" s="493">
        <f>K885*地域経済性分析・初期条件!$Q$85</f>
        <v>6045.2116656558783</v>
      </c>
      <c r="L889" s="493">
        <f>L885*地域経済性分析・初期条件!$Q$85</f>
        <v>4533.9087492419094</v>
      </c>
      <c r="M889" s="493">
        <f>M885*地域経済性分析・初期条件!$Q$85</f>
        <v>3022.6058328279391</v>
      </c>
      <c r="N889" s="493">
        <f>N885*地域経済性分析・初期条件!$Q$85</f>
        <v>1511.3029164139696</v>
      </c>
      <c r="O889" s="493">
        <f>O885*地域経済性分析・初期条件!$Q$85</f>
        <v>0</v>
      </c>
      <c r="P889" s="493">
        <f>P885*地域経済性分析・初期条件!$Q$85</f>
        <v>0</v>
      </c>
      <c r="Q889" s="493">
        <f>Q885*地域経済性分析・初期条件!$Q$85</f>
        <v>0</v>
      </c>
      <c r="R889" s="493">
        <f>R885*地域経済性分析・初期条件!$Q$85</f>
        <v>0</v>
      </c>
      <c r="S889" s="493">
        <f>S885*地域経済性分析・初期条件!$Q$85</f>
        <v>0</v>
      </c>
      <c r="T889" s="493">
        <f>T885*地域経済性分析・初期条件!$Q$85</f>
        <v>0</v>
      </c>
      <c r="U889" s="493">
        <f>U885*地域経済性分析・初期条件!$Q$85</f>
        <v>0</v>
      </c>
      <c r="V889" s="493">
        <f>V885*地域経済性分析・初期条件!$Q$85</f>
        <v>0</v>
      </c>
      <c r="W889" s="493">
        <f>W885*地域経済性分析・初期条件!$Q$85</f>
        <v>0</v>
      </c>
      <c r="X889" s="493">
        <f>X885*地域経済性分析・初期条件!$Q$85</f>
        <v>0</v>
      </c>
      <c r="Y889" s="493">
        <f>Y885*地域経済性分析・初期条件!$Q$85</f>
        <v>0</v>
      </c>
      <c r="Z889" s="493">
        <f>Z885*地域経済性分析・初期条件!$Q$85</f>
        <v>0</v>
      </c>
      <c r="AA889" s="493">
        <f>AA885*地域経済性分析・初期条件!$Q$85</f>
        <v>0</v>
      </c>
      <c r="AB889" s="493">
        <f>AB885*地域経済性分析・初期条件!$Q$85</f>
        <v>0</v>
      </c>
      <c r="AC889" s="493">
        <f>AC885*地域経済性分析・初期条件!$Q$85</f>
        <v>0</v>
      </c>
      <c r="AD889" s="493">
        <f>AD885*地域経済性分析・初期条件!$Q$85</f>
        <v>0</v>
      </c>
      <c r="AE889" s="493">
        <f>AE885*地域経済性分析・初期条件!$Q$85</f>
        <v>0</v>
      </c>
      <c r="AF889" s="493">
        <f>AF885*地域経済性分析・初期条件!$Q$85</f>
        <v>0</v>
      </c>
      <c r="AG889" s="493">
        <f>AG885*地域経済性分析・初期条件!$Q$85</f>
        <v>0</v>
      </c>
      <c r="AH889" s="493">
        <f>AH885*地域経済性分析・初期条件!$Q$85</f>
        <v>0</v>
      </c>
      <c r="AI889" s="535">
        <f t="shared" si="1268"/>
        <v>83121.660402768321</v>
      </c>
      <c r="AJ889" s="535">
        <f>SUM(D889:X889)</f>
        <v>83121.660402768321</v>
      </c>
      <c r="AK889" s="497">
        <f>SUM(D889:AH889)</f>
        <v>83121.660402768321</v>
      </c>
    </row>
    <row r="890" spans="1:37" ht="11.5" x14ac:dyDescent="0.25">
      <c r="A890" s="533" t="e">
        <f>#REF!&amp;B890</f>
        <v>#REF!</v>
      </c>
      <c r="B890" s="425" t="s">
        <v>558</v>
      </c>
      <c r="C890" s="448" t="s">
        <v>33</v>
      </c>
      <c r="D890" s="493"/>
      <c r="E890" s="493">
        <f>E885*地域経済性分析・初期条件!$J$85</f>
        <v>14277.594226642856</v>
      </c>
      <c r="F890" s="493">
        <f>F885*地域経済性分析・初期条件!$J$85</f>
        <v>12849.834803978569</v>
      </c>
      <c r="G890" s="493">
        <f>G885*地域経済性分析・初期条件!$J$85</f>
        <v>11422.075381314284</v>
      </c>
      <c r="H890" s="493">
        <f>H885*地域経済性分析・初期条件!$J$85</f>
        <v>9994.3159586499987</v>
      </c>
      <c r="I890" s="493">
        <f>I885*地域経済性分析・初期条件!$J$85</f>
        <v>8566.5565359857137</v>
      </c>
      <c r="J890" s="493">
        <f>J885*地域経済性分析・初期条件!$J$85</f>
        <v>7138.7971133214278</v>
      </c>
      <c r="K890" s="493">
        <f>K885*地域経済性分析・初期条件!$J$85</f>
        <v>5711.0376906571419</v>
      </c>
      <c r="L890" s="493">
        <f>L885*地域経済性分析・初期条件!$J$85</f>
        <v>4283.2782679928569</v>
      </c>
      <c r="M890" s="493">
        <f>M885*地域経済性分析・初期条件!$J$85</f>
        <v>2855.5188453285709</v>
      </c>
      <c r="N890" s="493">
        <f>N885*地域経済性分析・初期条件!$J$85</f>
        <v>1427.7594226642855</v>
      </c>
      <c r="O890" s="493">
        <f>O885*地域経済性分析・初期条件!$J$85</f>
        <v>0</v>
      </c>
      <c r="P890" s="493">
        <f>P885*地域経済性分析・初期条件!$J$85</f>
        <v>0</v>
      </c>
      <c r="Q890" s="493">
        <f>Q885*地域経済性分析・初期条件!$J$85</f>
        <v>0</v>
      </c>
      <c r="R890" s="493">
        <f>R885*地域経済性分析・初期条件!$J$85</f>
        <v>0</v>
      </c>
      <c r="S890" s="493">
        <f>S885*地域経済性分析・初期条件!$J$85</f>
        <v>0</v>
      </c>
      <c r="T890" s="493">
        <f>T885*地域経済性分析・初期条件!$J$85</f>
        <v>0</v>
      </c>
      <c r="U890" s="493">
        <f>U885*地域経済性分析・初期条件!$J$85</f>
        <v>0</v>
      </c>
      <c r="V890" s="493">
        <f>V885*地域経済性分析・初期条件!$J$85</f>
        <v>0</v>
      </c>
      <c r="W890" s="493">
        <f>W885*地域経済性分析・初期条件!$J$85</f>
        <v>0</v>
      </c>
      <c r="X890" s="493">
        <f>X885*地域経済性分析・初期条件!$J$85</f>
        <v>0</v>
      </c>
      <c r="Y890" s="493">
        <f>Y885*地域経済性分析・初期条件!$J$85</f>
        <v>0</v>
      </c>
      <c r="Z890" s="493">
        <f>Z885*地域経済性分析・初期条件!$J$85</f>
        <v>0</v>
      </c>
      <c r="AA890" s="493">
        <f>AA885*地域経済性分析・初期条件!$J$85</f>
        <v>0</v>
      </c>
      <c r="AB890" s="493">
        <f>AB885*地域経済性分析・初期条件!$J$85</f>
        <v>0</v>
      </c>
      <c r="AC890" s="493">
        <f>AC885*地域経済性分析・初期条件!$J$85</f>
        <v>0</v>
      </c>
      <c r="AD890" s="493">
        <f>AD885*地域経済性分析・初期条件!$J$85</f>
        <v>0</v>
      </c>
      <c r="AE890" s="493">
        <f>AE885*地域経済性分析・初期条件!$J$85</f>
        <v>0</v>
      </c>
      <c r="AF890" s="493">
        <f>AF885*地域経済性分析・初期条件!$J$85</f>
        <v>0</v>
      </c>
      <c r="AG890" s="493">
        <f>AG885*地域経済性分析・初期条件!$J$85</f>
        <v>0</v>
      </c>
      <c r="AH890" s="493">
        <f>AH885*地域経済性分析・初期条件!$J$85</f>
        <v>0</v>
      </c>
      <c r="AI890" s="535">
        <f t="shared" si="1268"/>
        <v>78526.768246535692</v>
      </c>
      <c r="AJ890" s="535">
        <f t="shared" ref="AJ890:AJ895" si="1269">SUM(D890:X890)</f>
        <v>78526.768246535692</v>
      </c>
      <c r="AK890" s="497">
        <f t="shared" ref="AK890:AK895" si="1270">SUM(D890:AH890)</f>
        <v>78526.768246535692</v>
      </c>
    </row>
    <row r="891" spans="1:37" ht="11.5" x14ac:dyDescent="0.25">
      <c r="A891" s="533" t="e">
        <f>#REF!&amp;B891</f>
        <v>#REF!</v>
      </c>
      <c r="B891" s="425" t="s">
        <v>559</v>
      </c>
      <c r="C891" s="449" t="s">
        <v>33</v>
      </c>
      <c r="D891" s="493"/>
      <c r="E891" s="493">
        <f>E885*地域経済性分析・初期条件!$K$85</f>
        <v>4111.4942387243846</v>
      </c>
      <c r="F891" s="493">
        <f>F885*地域経済性分析・初期条件!$K$85</f>
        <v>3700.344814851946</v>
      </c>
      <c r="G891" s="493">
        <f>G885*地域経済性分析・初期条件!$K$85</f>
        <v>3289.1953909795075</v>
      </c>
      <c r="H891" s="493">
        <f>H885*地域経済性分析・初期条件!$K$85</f>
        <v>2878.0459671070689</v>
      </c>
      <c r="I891" s="493">
        <f>I885*地域経済性分析・初期条件!$K$85</f>
        <v>2466.8965432346304</v>
      </c>
      <c r="J891" s="493">
        <f>J885*地域経済性分析・初期条件!$K$85</f>
        <v>2055.7471193621923</v>
      </c>
      <c r="K891" s="493">
        <f>K885*地域経済性分析・初期条件!$K$85</f>
        <v>1644.5976954897537</v>
      </c>
      <c r="L891" s="493">
        <f>L885*地域経済性分析・初期条件!$K$85</f>
        <v>1233.4482716173152</v>
      </c>
      <c r="M891" s="493">
        <f>M885*地域経済性分析・初期条件!$K$85</f>
        <v>822.29884774487687</v>
      </c>
      <c r="N891" s="493">
        <f>N885*地域経済性分析・初期条件!$K$85</f>
        <v>411.14942387243843</v>
      </c>
      <c r="O891" s="493">
        <f>O885*地域経済性分析・初期条件!$K$85</f>
        <v>0</v>
      </c>
      <c r="P891" s="493">
        <f>P885*地域経済性分析・初期条件!$K$85</f>
        <v>0</v>
      </c>
      <c r="Q891" s="493">
        <f>Q885*地域経済性分析・初期条件!$K$85</f>
        <v>0</v>
      </c>
      <c r="R891" s="493">
        <f>R885*地域経済性分析・初期条件!$K$85</f>
        <v>0</v>
      </c>
      <c r="S891" s="493">
        <f>S885*地域経済性分析・初期条件!$K$85</f>
        <v>0</v>
      </c>
      <c r="T891" s="493">
        <f>T885*地域経済性分析・初期条件!$K$85</f>
        <v>0</v>
      </c>
      <c r="U891" s="493">
        <f>U885*地域経済性分析・初期条件!$K$85</f>
        <v>0</v>
      </c>
      <c r="V891" s="493">
        <f>V885*地域経済性分析・初期条件!$K$85</f>
        <v>0</v>
      </c>
      <c r="W891" s="493">
        <f>W885*地域経済性分析・初期条件!$K$85</f>
        <v>0</v>
      </c>
      <c r="X891" s="493">
        <f>X885*地域経済性分析・初期条件!$K$85</f>
        <v>0</v>
      </c>
      <c r="Y891" s="493">
        <f>Y885*地域経済性分析・初期条件!$K$85</f>
        <v>0</v>
      </c>
      <c r="Z891" s="493">
        <f>Z885*地域経済性分析・初期条件!$K$85</f>
        <v>0</v>
      </c>
      <c r="AA891" s="493">
        <f>AA885*地域経済性分析・初期条件!$K$85</f>
        <v>0</v>
      </c>
      <c r="AB891" s="493">
        <f>AB885*地域経済性分析・初期条件!$K$85</f>
        <v>0</v>
      </c>
      <c r="AC891" s="493">
        <f>AC885*地域経済性分析・初期条件!$K$85</f>
        <v>0</v>
      </c>
      <c r="AD891" s="493">
        <f>AD885*地域経済性分析・初期条件!$K$85</f>
        <v>0</v>
      </c>
      <c r="AE891" s="493">
        <f>AE885*地域経済性分析・初期条件!$K$85</f>
        <v>0</v>
      </c>
      <c r="AF891" s="493">
        <f>AF885*地域経済性分析・初期条件!$K$85</f>
        <v>0</v>
      </c>
      <c r="AG891" s="493">
        <f>AG885*地域経済性分析・初期条件!$K$85</f>
        <v>0</v>
      </c>
      <c r="AH891" s="493">
        <f>AH885*地域経済性分析・初期条件!$K$85</f>
        <v>0</v>
      </c>
      <c r="AI891" s="535">
        <f t="shared" si="1268"/>
        <v>22613.218312984114</v>
      </c>
      <c r="AJ891" s="535">
        <f t="shared" si="1269"/>
        <v>22613.218312984114</v>
      </c>
      <c r="AK891" s="497">
        <f t="shared" si="1270"/>
        <v>22613.218312984114</v>
      </c>
    </row>
    <row r="892" spans="1:37" ht="11.5" x14ac:dyDescent="0.25">
      <c r="A892" s="533"/>
      <c r="B892" s="425" t="s">
        <v>561</v>
      </c>
      <c r="C892" s="449" t="s">
        <v>560</v>
      </c>
      <c r="D892" s="493"/>
      <c r="E892" s="493">
        <f>E885*地域経済性分析・初期条件!$L$85</f>
        <v>7126.0256871597785</v>
      </c>
      <c r="F892" s="493">
        <f>F885*地域経済性分析・初期条件!$L$85</f>
        <v>6413.4231184438004</v>
      </c>
      <c r="G892" s="493">
        <f>G885*地域経済性分析・初期条件!$L$85</f>
        <v>5700.8205497278223</v>
      </c>
      <c r="H892" s="493">
        <f>H885*地域経済性分析・初期条件!$L$85</f>
        <v>4988.217981011845</v>
      </c>
      <c r="I892" s="493">
        <f>I885*地域経済性分析・初期条件!$L$85</f>
        <v>4275.6154122958669</v>
      </c>
      <c r="J892" s="493">
        <f>J885*地域経済性分析・初期条件!$L$85</f>
        <v>3563.0128435798892</v>
      </c>
      <c r="K892" s="493">
        <f>K885*地域経済性分析・初期条件!$L$85</f>
        <v>2850.4102748639111</v>
      </c>
      <c r="L892" s="493">
        <f>L885*地域経済性分析・初期条件!$L$85</f>
        <v>2137.8077061479335</v>
      </c>
      <c r="M892" s="493">
        <f>M885*地域経済性分析・初期条件!$L$85</f>
        <v>1425.2051374319556</v>
      </c>
      <c r="N892" s="493">
        <f>N885*地域経済性分析・初期条件!$L$85</f>
        <v>712.60256871597778</v>
      </c>
      <c r="O892" s="493">
        <f>O885*地域経済性分析・初期条件!$L$85</f>
        <v>0</v>
      </c>
      <c r="P892" s="493">
        <f>P885*地域経済性分析・初期条件!$L$85</f>
        <v>0</v>
      </c>
      <c r="Q892" s="493">
        <f>Q885*地域経済性分析・初期条件!$L$85</f>
        <v>0</v>
      </c>
      <c r="R892" s="493">
        <f>R885*地域経済性分析・初期条件!$L$85</f>
        <v>0</v>
      </c>
      <c r="S892" s="493">
        <f>S885*地域経済性分析・初期条件!$L$85</f>
        <v>0</v>
      </c>
      <c r="T892" s="493">
        <f>T885*地域経済性分析・初期条件!$L$85</f>
        <v>0</v>
      </c>
      <c r="U892" s="493">
        <f>U885*地域経済性分析・初期条件!$L$85</f>
        <v>0</v>
      </c>
      <c r="V892" s="493">
        <f>V885*地域経済性分析・初期条件!$L$85</f>
        <v>0</v>
      </c>
      <c r="W892" s="493">
        <f>W885*地域経済性分析・初期条件!$L$85</f>
        <v>0</v>
      </c>
      <c r="X892" s="493">
        <f>X885*地域経済性分析・初期条件!$L$85</f>
        <v>0</v>
      </c>
      <c r="Y892" s="493">
        <f>Y885*地域経済性分析・初期条件!$L$85</f>
        <v>0</v>
      </c>
      <c r="Z892" s="493">
        <f>Z885*地域経済性分析・初期条件!$L$85</f>
        <v>0</v>
      </c>
      <c r="AA892" s="493">
        <f>AA885*地域経済性分析・初期条件!$L$85</f>
        <v>0</v>
      </c>
      <c r="AB892" s="493">
        <f>AB885*地域経済性分析・初期条件!$L$85</f>
        <v>0</v>
      </c>
      <c r="AC892" s="493">
        <f>AC885*地域経済性分析・初期条件!$L$85</f>
        <v>0</v>
      </c>
      <c r="AD892" s="493">
        <f>AD885*地域経済性分析・初期条件!$L$85</f>
        <v>0</v>
      </c>
      <c r="AE892" s="493">
        <f>AE885*地域経済性分析・初期条件!$L$85</f>
        <v>0</v>
      </c>
      <c r="AF892" s="493">
        <f>AF885*地域経済性分析・初期条件!$L$85</f>
        <v>0</v>
      </c>
      <c r="AG892" s="493">
        <f>AG885*地域経済性分析・初期条件!$L$85</f>
        <v>0</v>
      </c>
      <c r="AH892" s="493">
        <f>AH885*地域経済性分析・初期条件!$L$85</f>
        <v>0</v>
      </c>
      <c r="AI892" s="535">
        <f t="shared" si="1268"/>
        <v>39193.141279378789</v>
      </c>
      <c r="AJ892" s="535">
        <f t="shared" si="1269"/>
        <v>39193.141279378789</v>
      </c>
      <c r="AK892" s="497">
        <f t="shared" si="1270"/>
        <v>39193.141279378789</v>
      </c>
    </row>
    <row r="893" spans="1:37" ht="11.5" x14ac:dyDescent="0.25">
      <c r="A893" s="533"/>
      <c r="B893" s="425" t="s">
        <v>562</v>
      </c>
      <c r="C893" s="449" t="s">
        <v>560</v>
      </c>
      <c r="D893" s="493"/>
      <c r="E893" s="493">
        <f>E885*地域経済性分析・初期条件!$M$85</f>
        <v>8529.5092232832612</v>
      </c>
      <c r="F893" s="493">
        <f>F885*地域経済性分析・初期条件!$M$85</f>
        <v>7676.5583009549346</v>
      </c>
      <c r="G893" s="493">
        <f>G885*地域経済性分析・初期条件!$M$85</f>
        <v>6823.6073786266088</v>
      </c>
      <c r="H893" s="493">
        <f>H885*地域経済性分析・初期条件!$M$85</f>
        <v>5970.656456298283</v>
      </c>
      <c r="I893" s="493">
        <f>I885*地域経済性分析・初期条件!$M$85</f>
        <v>5117.7055339699564</v>
      </c>
      <c r="J893" s="493">
        <f>J885*地域経済性分析・初期条件!$M$85</f>
        <v>4264.7546116416306</v>
      </c>
      <c r="K893" s="493">
        <f>K885*地域経済性分析・初期条件!$M$85</f>
        <v>3411.8036893133044</v>
      </c>
      <c r="L893" s="493">
        <f>L885*地域経済性分析・初期条件!$M$85</f>
        <v>2558.8527669849782</v>
      </c>
      <c r="M893" s="493">
        <f>M885*地域経済性分析・初期条件!$M$85</f>
        <v>1705.9018446566522</v>
      </c>
      <c r="N893" s="493">
        <f>N885*地域経済性分析・初期条件!$M$85</f>
        <v>852.9509223283261</v>
      </c>
      <c r="O893" s="493">
        <f>O885*地域経済性分析・初期条件!$M$85</f>
        <v>0</v>
      </c>
      <c r="P893" s="493">
        <f>P885*地域経済性分析・初期条件!$M$85</f>
        <v>0</v>
      </c>
      <c r="Q893" s="493">
        <f>Q885*地域経済性分析・初期条件!$M$85</f>
        <v>0</v>
      </c>
      <c r="R893" s="493">
        <f>R885*地域経済性分析・初期条件!$M$85</f>
        <v>0</v>
      </c>
      <c r="S893" s="493">
        <f>S885*地域経済性分析・初期条件!$M$85</f>
        <v>0</v>
      </c>
      <c r="T893" s="493">
        <f>T885*地域経済性分析・初期条件!$M$85</f>
        <v>0</v>
      </c>
      <c r="U893" s="493">
        <f>U885*地域経済性分析・初期条件!$M$85</f>
        <v>0</v>
      </c>
      <c r="V893" s="493">
        <f>V885*地域経済性分析・初期条件!$M$85</f>
        <v>0</v>
      </c>
      <c r="W893" s="493">
        <f>W885*地域経済性分析・初期条件!$M$85</f>
        <v>0</v>
      </c>
      <c r="X893" s="493">
        <f>X885*地域経済性分析・初期条件!$M$85</f>
        <v>0</v>
      </c>
      <c r="Y893" s="493">
        <f>Y885*地域経済性分析・初期条件!$M$85</f>
        <v>0</v>
      </c>
      <c r="Z893" s="493">
        <f>Z885*地域経済性分析・初期条件!$M$85</f>
        <v>0</v>
      </c>
      <c r="AA893" s="493">
        <f>AA885*地域経済性分析・初期条件!$M$85</f>
        <v>0</v>
      </c>
      <c r="AB893" s="493">
        <f>AB885*地域経済性分析・初期条件!$M$85</f>
        <v>0</v>
      </c>
      <c r="AC893" s="493">
        <f>AC885*地域経済性分析・初期条件!$M$85</f>
        <v>0</v>
      </c>
      <c r="AD893" s="493">
        <f>AD885*地域経済性分析・初期条件!$M$85</f>
        <v>0</v>
      </c>
      <c r="AE893" s="493">
        <f>AE885*地域経済性分析・初期条件!$M$85</f>
        <v>0</v>
      </c>
      <c r="AF893" s="493">
        <f>AF885*地域経済性分析・初期条件!$M$85</f>
        <v>0</v>
      </c>
      <c r="AG893" s="493">
        <f>AG885*地域経済性分析・初期条件!$M$85</f>
        <v>0</v>
      </c>
      <c r="AH893" s="493">
        <f>AH885*地域経済性分析・初期条件!$M$85</f>
        <v>0</v>
      </c>
      <c r="AI893" s="535">
        <f t="shared" si="1268"/>
        <v>46912.30072805794</v>
      </c>
      <c r="AJ893" s="535">
        <f t="shared" si="1269"/>
        <v>46912.30072805794</v>
      </c>
      <c r="AK893" s="497">
        <f t="shared" si="1270"/>
        <v>46912.30072805794</v>
      </c>
    </row>
    <row r="894" spans="1:37" ht="11.5" x14ac:dyDescent="0.25">
      <c r="A894" s="533"/>
      <c r="B894" s="425" t="s">
        <v>563</v>
      </c>
      <c r="C894" s="449" t="s">
        <v>560</v>
      </c>
      <c r="D894" s="493"/>
      <c r="E894" s="493">
        <f>E885*地域経済性分析・初期条件!$N$85</f>
        <v>1752.2898722669313</v>
      </c>
      <c r="F894" s="493">
        <f>F885*地域経済性分析・初期条件!$N$85</f>
        <v>1577.0608850402382</v>
      </c>
      <c r="G894" s="493">
        <f>G885*地域経済性分析・初期条件!$N$85</f>
        <v>1401.8318978135451</v>
      </c>
      <c r="H894" s="493">
        <f>H885*地域経済性分析・初期条件!$N$85</f>
        <v>1226.602910586852</v>
      </c>
      <c r="I894" s="493">
        <f>I885*地域経済性分析・初期条件!$N$85</f>
        <v>1051.3739233601589</v>
      </c>
      <c r="J894" s="493">
        <f>J885*地域経済性分析・初期条件!$N$85</f>
        <v>876.14493613346565</v>
      </c>
      <c r="K894" s="493">
        <f>K885*地域経済性分析・初期条件!$N$85</f>
        <v>700.91594890677254</v>
      </c>
      <c r="L894" s="493">
        <f>L885*地域経済性分析・初期条件!$N$85</f>
        <v>525.68696168007943</v>
      </c>
      <c r="M894" s="493">
        <f>M885*地域経済性分析・初期条件!$N$85</f>
        <v>350.45797445338627</v>
      </c>
      <c r="N894" s="493">
        <f>N885*地域経済性分析・初期条件!$N$85</f>
        <v>175.22898722669314</v>
      </c>
      <c r="O894" s="493">
        <f>O885*地域経済性分析・初期条件!$N$85</f>
        <v>0</v>
      </c>
      <c r="P894" s="493">
        <f>P885*地域経済性分析・初期条件!$N$85</f>
        <v>0</v>
      </c>
      <c r="Q894" s="493">
        <f>Q885*地域経済性分析・初期条件!$N$85</f>
        <v>0</v>
      </c>
      <c r="R894" s="493">
        <f>R885*地域経済性分析・初期条件!$N$85</f>
        <v>0</v>
      </c>
      <c r="S894" s="493">
        <f>S885*地域経済性分析・初期条件!$N$85</f>
        <v>0</v>
      </c>
      <c r="T894" s="493">
        <f>T885*地域経済性分析・初期条件!$N$85</f>
        <v>0</v>
      </c>
      <c r="U894" s="493">
        <f>U885*地域経済性分析・初期条件!$N$85</f>
        <v>0</v>
      </c>
      <c r="V894" s="493">
        <f>V885*地域経済性分析・初期条件!$N$85</f>
        <v>0</v>
      </c>
      <c r="W894" s="493">
        <f>W885*地域経済性分析・初期条件!$N$85</f>
        <v>0</v>
      </c>
      <c r="X894" s="493">
        <f>X885*地域経済性分析・初期条件!$N$85</f>
        <v>0</v>
      </c>
      <c r="Y894" s="493">
        <f>Y885*地域経済性分析・初期条件!$N$85</f>
        <v>0</v>
      </c>
      <c r="Z894" s="493">
        <f>Z885*地域経済性分析・初期条件!$N$85</f>
        <v>0</v>
      </c>
      <c r="AA894" s="493">
        <f>AA885*地域経済性分析・初期条件!$N$85</f>
        <v>0</v>
      </c>
      <c r="AB894" s="493">
        <f>AB885*地域経済性分析・初期条件!$N$85</f>
        <v>0</v>
      </c>
      <c r="AC894" s="493">
        <f>AC885*地域経済性分析・初期条件!$N$85</f>
        <v>0</v>
      </c>
      <c r="AD894" s="493">
        <f>AD885*地域経済性分析・初期条件!$N$85</f>
        <v>0</v>
      </c>
      <c r="AE894" s="493">
        <f>AE885*地域経済性分析・初期条件!$N$85</f>
        <v>0</v>
      </c>
      <c r="AF894" s="493">
        <f>AF885*地域経済性分析・初期条件!$N$85</f>
        <v>0</v>
      </c>
      <c r="AG894" s="493">
        <f>AG885*地域経済性分析・初期条件!$N$85</f>
        <v>0</v>
      </c>
      <c r="AH894" s="493">
        <f>AH885*地域経済性分析・初期条件!$N$85</f>
        <v>0</v>
      </c>
      <c r="AI894" s="535">
        <f t="shared" si="1268"/>
        <v>9637.594297468122</v>
      </c>
      <c r="AJ894" s="535">
        <f t="shared" si="1269"/>
        <v>9637.594297468122</v>
      </c>
      <c r="AK894" s="497">
        <f t="shared" si="1270"/>
        <v>9637.594297468122</v>
      </c>
    </row>
    <row r="895" spans="1:37" ht="11.5" x14ac:dyDescent="0.25">
      <c r="A895" s="694"/>
      <c r="B895" s="489" t="s">
        <v>564</v>
      </c>
      <c r="C895" s="450" t="s">
        <v>560</v>
      </c>
      <c r="D895" s="495"/>
      <c r="E895" s="495">
        <f>E885*地域経済性分析・初期条件!$O$85</f>
        <v>550.80188364837204</v>
      </c>
      <c r="F895" s="495">
        <f>F885*地域経済性分析・初期条件!$O$85</f>
        <v>495.72169528353481</v>
      </c>
      <c r="G895" s="495">
        <f>G885*地域経済性分析・初期条件!$O$85</f>
        <v>440.64150691869759</v>
      </c>
      <c r="H895" s="495">
        <f>H885*地域経済性分析・初期条件!$O$85</f>
        <v>385.56131855386042</v>
      </c>
      <c r="I895" s="495">
        <f>I885*地域経済性分析・初期条件!$O$85</f>
        <v>330.48113018902319</v>
      </c>
      <c r="J895" s="495">
        <f>J885*地域経済性分析・初期条件!$O$85</f>
        <v>275.40094182418602</v>
      </c>
      <c r="K895" s="495">
        <f>K885*地域経済性分析・初期条件!$O$85</f>
        <v>220.32075345934879</v>
      </c>
      <c r="L895" s="495">
        <f>L885*地域経済性分析・初期条件!$O$85</f>
        <v>165.2405650945116</v>
      </c>
      <c r="M895" s="495">
        <f>M885*地域経済性分析・初期条件!$O$85</f>
        <v>110.1603767296744</v>
      </c>
      <c r="N895" s="495">
        <f>N885*地域経済性分析・初期条件!$O$85</f>
        <v>55.080188364837198</v>
      </c>
      <c r="O895" s="495">
        <f>O885*地域経済性分析・初期条件!$O$85</f>
        <v>0</v>
      </c>
      <c r="P895" s="495">
        <f>P885*地域経済性分析・初期条件!$O$85</f>
        <v>0</v>
      </c>
      <c r="Q895" s="495">
        <f>Q885*地域経済性分析・初期条件!$O$85</f>
        <v>0</v>
      </c>
      <c r="R895" s="495">
        <f>R885*地域経済性分析・初期条件!$O$85</f>
        <v>0</v>
      </c>
      <c r="S895" s="495">
        <f>S885*地域経済性分析・初期条件!$O$85</f>
        <v>0</v>
      </c>
      <c r="T895" s="495">
        <f>T885*地域経済性分析・初期条件!$O$85</f>
        <v>0</v>
      </c>
      <c r="U895" s="495">
        <f>U885*地域経済性分析・初期条件!$O$85</f>
        <v>0</v>
      </c>
      <c r="V895" s="495">
        <f>V885*地域経済性分析・初期条件!$O$85</f>
        <v>0</v>
      </c>
      <c r="W895" s="495">
        <f>W885*地域経済性分析・初期条件!$O$85</f>
        <v>0</v>
      </c>
      <c r="X895" s="495">
        <f>X885*地域経済性分析・初期条件!$O$85</f>
        <v>0</v>
      </c>
      <c r="Y895" s="495">
        <f>Y885*地域経済性分析・初期条件!$O$85</f>
        <v>0</v>
      </c>
      <c r="Z895" s="495">
        <f>Z885*地域経済性分析・初期条件!$O$85</f>
        <v>0</v>
      </c>
      <c r="AA895" s="495">
        <f>AA885*地域経済性分析・初期条件!$O$85</f>
        <v>0</v>
      </c>
      <c r="AB895" s="495">
        <f>AB885*地域経済性分析・初期条件!$O$85</f>
        <v>0</v>
      </c>
      <c r="AC895" s="495">
        <f>AC885*地域経済性分析・初期条件!$O$85</f>
        <v>0</v>
      </c>
      <c r="AD895" s="495">
        <f>AD885*地域経済性分析・初期条件!$O$85</f>
        <v>0</v>
      </c>
      <c r="AE895" s="495">
        <f>AE885*地域経済性分析・初期条件!$O$85</f>
        <v>0</v>
      </c>
      <c r="AF895" s="495">
        <f>AF885*地域経済性分析・初期条件!$O$85</f>
        <v>0</v>
      </c>
      <c r="AG895" s="495">
        <f>AG885*地域経済性分析・初期条件!$O$85</f>
        <v>0</v>
      </c>
      <c r="AH895" s="495">
        <f>AH885*地域経済性分析・初期条件!$O$85</f>
        <v>0</v>
      </c>
      <c r="AI895" s="537">
        <f t="shared" si="1268"/>
        <v>3029.410360066046</v>
      </c>
      <c r="AJ895" s="537">
        <f t="shared" si="1269"/>
        <v>3029.410360066046</v>
      </c>
      <c r="AK895" s="538">
        <f t="shared" si="1270"/>
        <v>3029.410360066046</v>
      </c>
    </row>
    <row r="896" spans="1:37" ht="11.5" x14ac:dyDescent="0.25">
      <c r="A896" s="1347" t="s">
        <v>1157</v>
      </c>
      <c r="B896" s="425"/>
      <c r="C896" s="449" t="s">
        <v>1158</v>
      </c>
      <c r="D896" s="493">
        <f>SUM(D886:D887,D890:D895)</f>
        <v>0</v>
      </c>
      <c r="E896" s="493">
        <f>SUM(E886:E887,E890:E895)</f>
        <v>161325.4538362037</v>
      </c>
      <c r="F896" s="493">
        <f t="shared" ref="F896:AH896" si="1271">SUM(F886:F887,F890:F895)</f>
        <v>145192.90845258333</v>
      </c>
      <c r="G896" s="493">
        <f t="shared" si="1271"/>
        <v>129060.36306896295</v>
      </c>
      <c r="H896" s="493">
        <f t="shared" si="1271"/>
        <v>112927.81768534257</v>
      </c>
      <c r="I896" s="493">
        <f t="shared" si="1271"/>
        <v>96795.272301722216</v>
      </c>
      <c r="J896" s="493">
        <f t="shared" si="1271"/>
        <v>80662.726918101849</v>
      </c>
      <c r="K896" s="493">
        <f t="shared" si="1271"/>
        <v>64530.181534481475</v>
      </c>
      <c r="L896" s="493">
        <f t="shared" si="1271"/>
        <v>48397.636150861108</v>
      </c>
      <c r="M896" s="493">
        <f t="shared" si="1271"/>
        <v>32265.090767240737</v>
      </c>
      <c r="N896" s="493">
        <f t="shared" si="1271"/>
        <v>16132.545383620369</v>
      </c>
      <c r="O896" s="493">
        <f t="shared" si="1271"/>
        <v>0</v>
      </c>
      <c r="P896" s="493">
        <f t="shared" si="1271"/>
        <v>0</v>
      </c>
      <c r="Q896" s="493">
        <f t="shared" si="1271"/>
        <v>0</v>
      </c>
      <c r="R896" s="493">
        <f t="shared" si="1271"/>
        <v>0</v>
      </c>
      <c r="S896" s="493">
        <f t="shared" si="1271"/>
        <v>0</v>
      </c>
      <c r="T896" s="493">
        <f t="shared" si="1271"/>
        <v>0</v>
      </c>
      <c r="U896" s="493">
        <f t="shared" si="1271"/>
        <v>0</v>
      </c>
      <c r="V896" s="493">
        <f t="shared" si="1271"/>
        <v>0</v>
      </c>
      <c r="W896" s="493">
        <f t="shared" si="1271"/>
        <v>0</v>
      </c>
      <c r="X896" s="493">
        <f t="shared" si="1271"/>
        <v>0</v>
      </c>
      <c r="Y896" s="493">
        <f t="shared" si="1271"/>
        <v>0</v>
      </c>
      <c r="Z896" s="493">
        <f t="shared" si="1271"/>
        <v>0</v>
      </c>
      <c r="AA896" s="493">
        <f t="shared" si="1271"/>
        <v>0</v>
      </c>
      <c r="AB896" s="493">
        <f t="shared" si="1271"/>
        <v>0</v>
      </c>
      <c r="AC896" s="493">
        <f t="shared" si="1271"/>
        <v>0</v>
      </c>
      <c r="AD896" s="493">
        <f t="shared" si="1271"/>
        <v>0</v>
      </c>
      <c r="AE896" s="493">
        <f t="shared" si="1271"/>
        <v>0</v>
      </c>
      <c r="AF896" s="493">
        <f t="shared" si="1271"/>
        <v>0</v>
      </c>
      <c r="AG896" s="493">
        <f t="shared" si="1271"/>
        <v>0</v>
      </c>
      <c r="AH896" s="493">
        <f t="shared" si="1271"/>
        <v>0</v>
      </c>
      <c r="AI896" s="535">
        <f t="shared" ref="AI896:AK896" si="1272">SUM(AI864:AI871,AI876:AI883,,AI888:AI895)</f>
        <v>362407.79541520786</v>
      </c>
      <c r="AJ896" s="535">
        <f t="shared" si="1272"/>
        <v>362407.79541520786</v>
      </c>
      <c r="AK896" s="497">
        <f t="shared" si="1272"/>
        <v>362407.79541520786</v>
      </c>
    </row>
    <row r="897" spans="1:37" ht="11.5" x14ac:dyDescent="0.25">
      <c r="A897" s="1348" t="s">
        <v>1159</v>
      </c>
      <c r="B897" s="1349"/>
      <c r="C897" s="450" t="s">
        <v>33</v>
      </c>
      <c r="D897" s="1350">
        <f t="shared" ref="D897:AH897" si="1273">D885-D896+D589</f>
        <v>0</v>
      </c>
      <c r="E897" s="1350">
        <f>E885-E896+E589</f>
        <v>338674.54616379633</v>
      </c>
      <c r="F897" s="1350">
        <f t="shared" si="1273"/>
        <v>304807.09154741664</v>
      </c>
      <c r="G897" s="1350">
        <f t="shared" si="1273"/>
        <v>270939.63693103706</v>
      </c>
      <c r="H897" s="1350">
        <f t="shared" si="1273"/>
        <v>237072.18231465743</v>
      </c>
      <c r="I897" s="1350">
        <f t="shared" si="1273"/>
        <v>203204.7276982778</v>
      </c>
      <c r="J897" s="1350">
        <f t="shared" si="1273"/>
        <v>169337.27308189817</v>
      </c>
      <c r="K897" s="1350">
        <f t="shared" si="1273"/>
        <v>135469.81846551853</v>
      </c>
      <c r="L897" s="1350">
        <f t="shared" si="1273"/>
        <v>101602.3638491389</v>
      </c>
      <c r="M897" s="1350">
        <f t="shared" si="1273"/>
        <v>67734.909232759266</v>
      </c>
      <c r="N897" s="1350">
        <f t="shared" si="1273"/>
        <v>33867.454616379633</v>
      </c>
      <c r="O897" s="1350">
        <f t="shared" si="1273"/>
        <v>0</v>
      </c>
      <c r="P897" s="1350">
        <f t="shared" si="1273"/>
        <v>0</v>
      </c>
      <c r="Q897" s="1350">
        <f t="shared" si="1273"/>
        <v>0</v>
      </c>
      <c r="R897" s="1350">
        <f t="shared" si="1273"/>
        <v>0</v>
      </c>
      <c r="S897" s="1350">
        <f t="shared" si="1273"/>
        <v>0</v>
      </c>
      <c r="T897" s="1350">
        <f t="shared" si="1273"/>
        <v>0</v>
      </c>
      <c r="U897" s="1350">
        <f t="shared" si="1273"/>
        <v>0</v>
      </c>
      <c r="V897" s="1350">
        <f t="shared" si="1273"/>
        <v>0</v>
      </c>
      <c r="W897" s="1350">
        <f t="shared" si="1273"/>
        <v>0</v>
      </c>
      <c r="X897" s="1350">
        <f t="shared" si="1273"/>
        <v>0</v>
      </c>
      <c r="Y897" s="1350">
        <f t="shared" si="1273"/>
        <v>0</v>
      </c>
      <c r="Z897" s="1350">
        <f t="shared" si="1273"/>
        <v>0</v>
      </c>
      <c r="AA897" s="1350">
        <f t="shared" si="1273"/>
        <v>0</v>
      </c>
      <c r="AB897" s="1350">
        <f t="shared" si="1273"/>
        <v>0</v>
      </c>
      <c r="AC897" s="1350">
        <f t="shared" si="1273"/>
        <v>0</v>
      </c>
      <c r="AD897" s="1350">
        <f t="shared" si="1273"/>
        <v>0</v>
      </c>
      <c r="AE897" s="1350">
        <f t="shared" si="1273"/>
        <v>0</v>
      </c>
      <c r="AF897" s="1350">
        <f t="shared" si="1273"/>
        <v>0</v>
      </c>
      <c r="AG897" s="1350">
        <f t="shared" si="1273"/>
        <v>0</v>
      </c>
      <c r="AH897" s="1350">
        <f t="shared" si="1273"/>
        <v>0</v>
      </c>
      <c r="AI897" s="537">
        <f t="shared" ref="AI897:AK897" si="1274">AI859-AI896</f>
        <v>-362407.79541520786</v>
      </c>
      <c r="AJ897" s="537">
        <f t="shared" si="1274"/>
        <v>-362407.79541520786</v>
      </c>
      <c r="AK897" s="538">
        <f t="shared" si="1274"/>
        <v>-362407.79541520786</v>
      </c>
    </row>
    <row r="898" spans="1:37" ht="11.5" x14ac:dyDescent="0.25">
      <c r="A898" s="425" t="s">
        <v>220</v>
      </c>
      <c r="B898" s="425"/>
      <c r="C898" s="448" t="s">
        <v>33</v>
      </c>
      <c r="D898" s="493"/>
      <c r="E898" s="493">
        <f t="shared" ref="E898:AH898" si="1275">E54</f>
        <v>0</v>
      </c>
      <c r="F898" s="493">
        <f t="shared" si="1275"/>
        <v>0</v>
      </c>
      <c r="G898" s="493">
        <f t="shared" si="1275"/>
        <v>0</v>
      </c>
      <c r="H898" s="493">
        <f t="shared" si="1275"/>
        <v>0</v>
      </c>
      <c r="I898" s="493">
        <f t="shared" si="1275"/>
        <v>0</v>
      </c>
      <c r="J898" s="493">
        <f t="shared" si="1275"/>
        <v>0</v>
      </c>
      <c r="K898" s="493">
        <f t="shared" si="1275"/>
        <v>0</v>
      </c>
      <c r="L898" s="493">
        <f t="shared" si="1275"/>
        <v>0</v>
      </c>
      <c r="M898" s="493">
        <f t="shared" si="1275"/>
        <v>0</v>
      </c>
      <c r="N898" s="493">
        <f t="shared" si="1275"/>
        <v>0</v>
      </c>
      <c r="O898" s="493">
        <f t="shared" si="1275"/>
        <v>0</v>
      </c>
      <c r="P898" s="493">
        <f t="shared" si="1275"/>
        <v>0</v>
      </c>
      <c r="Q898" s="493">
        <f t="shared" si="1275"/>
        <v>0</v>
      </c>
      <c r="R898" s="493">
        <f t="shared" si="1275"/>
        <v>0</v>
      </c>
      <c r="S898" s="493">
        <f t="shared" si="1275"/>
        <v>0</v>
      </c>
      <c r="T898" s="493">
        <f t="shared" si="1275"/>
        <v>0</v>
      </c>
      <c r="U898" s="493">
        <f t="shared" si="1275"/>
        <v>0</v>
      </c>
      <c r="V898" s="493">
        <f t="shared" si="1275"/>
        <v>0</v>
      </c>
      <c r="W898" s="493">
        <f t="shared" si="1275"/>
        <v>0</v>
      </c>
      <c r="X898" s="493">
        <f t="shared" si="1275"/>
        <v>0</v>
      </c>
      <c r="Y898" s="493">
        <f t="shared" si="1275"/>
        <v>0</v>
      </c>
      <c r="Z898" s="493">
        <f t="shared" si="1275"/>
        <v>0</v>
      </c>
      <c r="AA898" s="493">
        <f t="shared" si="1275"/>
        <v>0</v>
      </c>
      <c r="AB898" s="493">
        <f t="shared" si="1275"/>
        <v>0</v>
      </c>
      <c r="AC898" s="493">
        <f t="shared" si="1275"/>
        <v>0</v>
      </c>
      <c r="AD898" s="493">
        <f t="shared" si="1275"/>
        <v>0</v>
      </c>
      <c r="AE898" s="493">
        <f t="shared" si="1275"/>
        <v>0</v>
      </c>
      <c r="AF898" s="493">
        <f t="shared" si="1275"/>
        <v>0</v>
      </c>
      <c r="AG898" s="493">
        <f t="shared" si="1275"/>
        <v>0</v>
      </c>
      <c r="AH898" s="493">
        <f t="shared" si="1275"/>
        <v>0</v>
      </c>
      <c r="AI898" s="535">
        <f t="shared" si="1268"/>
        <v>0</v>
      </c>
      <c r="AJ898" s="535">
        <f>SUM(D898:X898)</f>
        <v>0</v>
      </c>
      <c r="AK898" s="497">
        <f>SUM(D898:AH898)</f>
        <v>0</v>
      </c>
    </row>
    <row r="899" spans="1:37" ht="11.5" x14ac:dyDescent="0.25">
      <c r="A899" s="488" t="str">
        <f>地域経済性分析・初期条件!$G$93</f>
        <v>再エネ事業者（本事業実施者）</v>
      </c>
      <c r="C899" s="449"/>
      <c r="D899" s="493"/>
      <c r="E899" s="463"/>
      <c r="F899" s="464"/>
      <c r="G899" s="463"/>
      <c r="H899" s="463"/>
      <c r="I899" s="463"/>
      <c r="J899" s="463"/>
      <c r="K899" s="463"/>
      <c r="L899" s="463"/>
      <c r="M899" s="463"/>
      <c r="N899" s="463"/>
      <c r="O899" s="463"/>
      <c r="P899" s="463"/>
      <c r="Q899" s="463"/>
      <c r="R899" s="463"/>
      <c r="S899" s="463"/>
      <c r="T899" s="463"/>
      <c r="U899" s="463"/>
      <c r="V899" s="463"/>
      <c r="W899" s="463"/>
      <c r="X899" s="463"/>
      <c r="Y899" s="463"/>
      <c r="Z899" s="463"/>
      <c r="AA899" s="463"/>
      <c r="AB899" s="463"/>
      <c r="AC899" s="463"/>
      <c r="AD899" s="463"/>
      <c r="AE899" s="463"/>
      <c r="AF899" s="463"/>
      <c r="AG899" s="463"/>
      <c r="AH899" s="463"/>
      <c r="AI899" s="535"/>
      <c r="AJ899" s="535"/>
      <c r="AK899" s="497"/>
    </row>
    <row r="900" spans="1:37" ht="11.5" x14ac:dyDescent="0.25">
      <c r="A900" s="533" t="str">
        <f>A899&amp;B900</f>
        <v>再エネ事業者（本事業実施者）売上（税別）</v>
      </c>
      <c r="B900" s="425" t="s">
        <v>1166</v>
      </c>
      <c r="C900" s="448" t="s">
        <v>33</v>
      </c>
      <c r="D900" s="493">
        <f>D898*地域経済性分析・初期条件!$F$93</f>
        <v>0</v>
      </c>
      <c r="E900" s="493">
        <f>E898*地域経済性分析・初期条件!$F$93</f>
        <v>0</v>
      </c>
      <c r="F900" s="493">
        <f>F898*地域経済性分析・初期条件!$F$93</f>
        <v>0</v>
      </c>
      <c r="G900" s="493">
        <f>G898*地域経済性分析・初期条件!$F$93</f>
        <v>0</v>
      </c>
      <c r="H900" s="493">
        <f>H898*地域経済性分析・初期条件!$F$93</f>
        <v>0</v>
      </c>
      <c r="I900" s="493">
        <f>I898*地域経済性分析・初期条件!$F$93</f>
        <v>0</v>
      </c>
      <c r="J900" s="493">
        <f>J898*地域経済性分析・初期条件!$F$93</f>
        <v>0</v>
      </c>
      <c r="K900" s="493">
        <f>K898*地域経済性分析・初期条件!$F$93</f>
        <v>0</v>
      </c>
      <c r="L900" s="493">
        <f>L898*地域経済性分析・初期条件!$F$93</f>
        <v>0</v>
      </c>
      <c r="M900" s="493">
        <f>M898*地域経済性分析・初期条件!$F$93</f>
        <v>0</v>
      </c>
      <c r="N900" s="493">
        <f>N898*地域経済性分析・初期条件!$F$93</f>
        <v>0</v>
      </c>
      <c r="O900" s="493">
        <f>O898*地域経済性分析・初期条件!$F$93</f>
        <v>0</v>
      </c>
      <c r="P900" s="493">
        <f>P898*地域経済性分析・初期条件!$F$93</f>
        <v>0</v>
      </c>
      <c r="Q900" s="493">
        <f>Q898*地域経済性分析・初期条件!$F$93</f>
        <v>0</v>
      </c>
      <c r="R900" s="493">
        <f>R898*地域経済性分析・初期条件!$F$93</f>
        <v>0</v>
      </c>
      <c r="S900" s="493">
        <f>S898*地域経済性分析・初期条件!$F$93</f>
        <v>0</v>
      </c>
      <c r="T900" s="493">
        <f>T898*地域経済性分析・初期条件!$F$93</f>
        <v>0</v>
      </c>
      <c r="U900" s="493">
        <f>U898*地域経済性分析・初期条件!$F$93</f>
        <v>0</v>
      </c>
      <c r="V900" s="493">
        <f>V898*地域経済性分析・初期条件!$F$93</f>
        <v>0</v>
      </c>
      <c r="W900" s="493">
        <f>W898*地域経済性分析・初期条件!$F$93</f>
        <v>0</v>
      </c>
      <c r="X900" s="493">
        <f>X898*地域経済性分析・初期条件!$F$93</f>
        <v>0</v>
      </c>
      <c r="Y900" s="493">
        <f>Y898*地域経済性分析・初期条件!$F$93</f>
        <v>0</v>
      </c>
      <c r="Z900" s="493">
        <f>Z898*地域経済性分析・初期条件!$F$93</f>
        <v>0</v>
      </c>
      <c r="AA900" s="493">
        <f>AA898*地域経済性分析・初期条件!$F$93</f>
        <v>0</v>
      </c>
      <c r="AB900" s="493">
        <f>AB898*地域経済性分析・初期条件!$F$93</f>
        <v>0</v>
      </c>
      <c r="AC900" s="493">
        <f>AC898*地域経済性分析・初期条件!$F$93</f>
        <v>0</v>
      </c>
      <c r="AD900" s="493">
        <f>AD898*地域経済性分析・初期条件!$F$93</f>
        <v>0</v>
      </c>
      <c r="AE900" s="493">
        <f>AE898*地域経済性分析・初期条件!$F$93</f>
        <v>0</v>
      </c>
      <c r="AF900" s="493">
        <f>AF898*地域経済性分析・初期条件!$F$93</f>
        <v>0</v>
      </c>
      <c r="AG900" s="493">
        <f>AG898*地域経済性分析・初期条件!$F$93</f>
        <v>0</v>
      </c>
      <c r="AH900" s="493">
        <f>AH898*地域経済性分析・初期条件!$F$93</f>
        <v>0</v>
      </c>
      <c r="AI900" s="535">
        <f t="shared" ref="AI900:AI908" si="1276">SUM(D900:N900)</f>
        <v>0</v>
      </c>
      <c r="AJ900" s="535">
        <f t="shared" ref="AJ900:AJ908" si="1277">SUM(D900:X900)</f>
        <v>0</v>
      </c>
      <c r="AK900" s="497">
        <f t="shared" ref="AK900:AK908" si="1278">SUM(D900:AH900)</f>
        <v>0</v>
      </c>
    </row>
    <row r="901" spans="1:37" ht="11.5" x14ac:dyDescent="0.25">
      <c r="A901" s="533"/>
      <c r="B901" s="425" t="s">
        <v>270</v>
      </c>
      <c r="C901" s="448" t="s">
        <v>33</v>
      </c>
      <c r="D901" s="493">
        <f>D900*波及効果シート!$D$72</f>
        <v>0</v>
      </c>
      <c r="E901" s="493">
        <f>E900*波及効果シート!$D$72</f>
        <v>0</v>
      </c>
      <c r="F901" s="493">
        <f>F900*波及効果シート!$D$72</f>
        <v>0</v>
      </c>
      <c r="G901" s="493">
        <f>G900*波及効果シート!$D$72</f>
        <v>0</v>
      </c>
      <c r="H901" s="493">
        <f>H900*波及効果シート!$D$72</f>
        <v>0</v>
      </c>
      <c r="I901" s="493">
        <f>I900*波及効果シート!$D$72</f>
        <v>0</v>
      </c>
      <c r="J901" s="493">
        <f>J900*波及効果シート!$D$72</f>
        <v>0</v>
      </c>
      <c r="K901" s="493">
        <f>K900*波及効果シート!$D$72</f>
        <v>0</v>
      </c>
      <c r="L901" s="493">
        <f>L900*波及効果シート!$D$72</f>
        <v>0</v>
      </c>
      <c r="M901" s="493">
        <f>M900*波及効果シート!$D$72</f>
        <v>0</v>
      </c>
      <c r="N901" s="493">
        <f>N900*波及効果シート!$D$72</f>
        <v>0</v>
      </c>
      <c r="O901" s="493">
        <f>O900*波及効果シート!$D$72</f>
        <v>0</v>
      </c>
      <c r="P901" s="493">
        <f>P900*波及効果シート!$D$72</f>
        <v>0</v>
      </c>
      <c r="Q901" s="493">
        <f>Q900*波及効果シート!$D$72</f>
        <v>0</v>
      </c>
      <c r="R901" s="493">
        <f>R900*波及効果シート!$D$72</f>
        <v>0</v>
      </c>
      <c r="S901" s="493">
        <f>S900*波及効果シート!$D$72</f>
        <v>0</v>
      </c>
      <c r="T901" s="493">
        <f>T900*波及効果シート!$D$72</f>
        <v>0</v>
      </c>
      <c r="U901" s="493">
        <f>U900*波及効果シート!$D$72</f>
        <v>0</v>
      </c>
      <c r="V901" s="493">
        <f>V900*波及効果シート!$D$72</f>
        <v>0</v>
      </c>
      <c r="W901" s="493">
        <f>W900*波及効果シート!$D$72</f>
        <v>0</v>
      </c>
      <c r="X901" s="493">
        <f>X900*波及効果シート!$D$72</f>
        <v>0</v>
      </c>
      <c r="Y901" s="493">
        <f>Y900*波及効果シート!$D$72</f>
        <v>0</v>
      </c>
      <c r="Z901" s="493">
        <f>Z900*波及効果シート!$D$72</f>
        <v>0</v>
      </c>
      <c r="AA901" s="493">
        <f>AA900*波及効果シート!$D$72</f>
        <v>0</v>
      </c>
      <c r="AB901" s="493">
        <f>AB900*波及効果シート!$D$72</f>
        <v>0</v>
      </c>
      <c r="AC901" s="493">
        <f>AC900*波及効果シート!$D$72</f>
        <v>0</v>
      </c>
      <c r="AD901" s="493">
        <f>AD900*波及効果シート!$D$72</f>
        <v>0</v>
      </c>
      <c r="AE901" s="493">
        <f>AE900*波及効果シート!$D$72</f>
        <v>0</v>
      </c>
      <c r="AF901" s="493">
        <f>AF900*波及効果シート!$D$72</f>
        <v>0</v>
      </c>
      <c r="AG901" s="493">
        <f>AG900*波及効果シート!$D$72</f>
        <v>0</v>
      </c>
      <c r="AH901" s="493">
        <f>AH900*波及効果シート!$D$72</f>
        <v>0</v>
      </c>
      <c r="AI901" s="535">
        <f t="shared" si="1276"/>
        <v>0</v>
      </c>
      <c r="AJ901" s="535">
        <f t="shared" si="1277"/>
        <v>0</v>
      </c>
      <c r="AK901" s="497">
        <f t="shared" si="1278"/>
        <v>0</v>
      </c>
    </row>
    <row r="902" spans="1:37" ht="11.5" x14ac:dyDescent="0.25">
      <c r="A902" s="533"/>
      <c r="B902" s="425" t="s">
        <v>1156</v>
      </c>
      <c r="C902" s="449" t="s">
        <v>33</v>
      </c>
      <c r="D902" s="493">
        <f>D900*波及効果シート!$D$74</f>
        <v>0</v>
      </c>
      <c r="E902" s="493">
        <f>E900*波及効果シート!$D$74</f>
        <v>0</v>
      </c>
      <c r="F902" s="493">
        <f>F900*波及効果シート!$D$74</f>
        <v>0</v>
      </c>
      <c r="G902" s="493">
        <f>G900*波及効果シート!$D$74</f>
        <v>0</v>
      </c>
      <c r="H902" s="493">
        <f>H900*波及効果シート!$D$74</f>
        <v>0</v>
      </c>
      <c r="I902" s="493">
        <f>I900*波及効果シート!$D$74</f>
        <v>0</v>
      </c>
      <c r="J902" s="493">
        <f>J900*波及効果シート!$D$74</f>
        <v>0</v>
      </c>
      <c r="K902" s="493">
        <f>K900*波及効果シート!$D$74</f>
        <v>0</v>
      </c>
      <c r="L902" s="493">
        <f>L900*波及効果シート!$D$74</f>
        <v>0</v>
      </c>
      <c r="M902" s="493">
        <f>M900*波及効果シート!$D$74</f>
        <v>0</v>
      </c>
      <c r="N902" s="493">
        <f>N900*波及効果シート!$D$74</f>
        <v>0</v>
      </c>
      <c r="O902" s="493">
        <f>O900*波及効果シート!$D$74</f>
        <v>0</v>
      </c>
      <c r="P902" s="493">
        <f>P900*波及効果シート!$D$74</f>
        <v>0</v>
      </c>
      <c r="Q902" s="493">
        <f>Q900*波及効果シート!$D$74</f>
        <v>0</v>
      </c>
      <c r="R902" s="493">
        <f>R900*波及効果シート!$D$74</f>
        <v>0</v>
      </c>
      <c r="S902" s="493">
        <f>S900*波及効果シート!$D$74</f>
        <v>0</v>
      </c>
      <c r="T902" s="493">
        <f>T900*波及効果シート!$D$74</f>
        <v>0</v>
      </c>
      <c r="U902" s="493">
        <f>U900*波及効果シート!$D$74</f>
        <v>0</v>
      </c>
      <c r="V902" s="493">
        <f>V900*波及効果シート!$D$74</f>
        <v>0</v>
      </c>
      <c r="W902" s="493">
        <f>W900*波及効果シート!$D$74</f>
        <v>0</v>
      </c>
      <c r="X902" s="493">
        <f>X900*波及効果シート!$D$74</f>
        <v>0</v>
      </c>
      <c r="Y902" s="493">
        <f>Y900*波及効果シート!$D$74</f>
        <v>0</v>
      </c>
      <c r="Z902" s="493">
        <f>Z900*波及効果シート!$D$74</f>
        <v>0</v>
      </c>
      <c r="AA902" s="493">
        <f>AA900*波及効果シート!$D$74</f>
        <v>0</v>
      </c>
      <c r="AB902" s="493">
        <f>AB900*波及効果シート!$D$74</f>
        <v>0</v>
      </c>
      <c r="AC902" s="493">
        <f>AC900*波及効果シート!$D$74</f>
        <v>0</v>
      </c>
      <c r="AD902" s="493">
        <f>AD900*波及効果シート!$D$74</f>
        <v>0</v>
      </c>
      <c r="AE902" s="493">
        <f>AE900*波及効果シート!$D$74</f>
        <v>0</v>
      </c>
      <c r="AF902" s="493">
        <f>AF900*波及効果シート!$D$74</f>
        <v>0</v>
      </c>
      <c r="AG902" s="493">
        <f>AG900*波及効果シート!$D$74</f>
        <v>0</v>
      </c>
      <c r="AH902" s="493">
        <f>AH900*波及効果シート!$D$74</f>
        <v>0</v>
      </c>
      <c r="AI902" s="535">
        <f t="shared" si="1276"/>
        <v>0</v>
      </c>
      <c r="AJ902" s="535">
        <f t="shared" si="1277"/>
        <v>0</v>
      </c>
      <c r="AK902" s="497">
        <f t="shared" si="1278"/>
        <v>0</v>
      </c>
    </row>
    <row r="903" spans="1:37" ht="11.5" x14ac:dyDescent="0.25">
      <c r="A903" s="533"/>
      <c r="B903" s="425" t="s">
        <v>577</v>
      </c>
      <c r="C903" s="449" t="s">
        <v>33</v>
      </c>
      <c r="D903" s="493">
        <f>D900*地域経済性分析・初期条件!$P$93</f>
        <v>0</v>
      </c>
      <c r="E903" s="493">
        <f>E900*地域経済性分析・初期条件!$P$93</f>
        <v>0</v>
      </c>
      <c r="F903" s="493">
        <f>F900*地域経済性分析・初期条件!$P$93</f>
        <v>0</v>
      </c>
      <c r="G903" s="493">
        <f>G900*地域経済性分析・初期条件!$P$93</f>
        <v>0</v>
      </c>
      <c r="H903" s="493">
        <f>H900*地域経済性分析・初期条件!$P$93</f>
        <v>0</v>
      </c>
      <c r="I903" s="493">
        <f>I900*地域経済性分析・初期条件!$P$93</f>
        <v>0</v>
      </c>
      <c r="J903" s="493">
        <f>J900*地域経済性分析・初期条件!$P$93</f>
        <v>0</v>
      </c>
      <c r="K903" s="493">
        <f>K900*地域経済性分析・初期条件!$P$93</f>
        <v>0</v>
      </c>
      <c r="L903" s="493">
        <f>L900*地域経済性分析・初期条件!$P$93</f>
        <v>0</v>
      </c>
      <c r="M903" s="493">
        <f>M900*地域経済性分析・初期条件!$P$93</f>
        <v>0</v>
      </c>
      <c r="N903" s="493">
        <f>N900*地域経済性分析・初期条件!$P$93</f>
        <v>0</v>
      </c>
      <c r="O903" s="493">
        <f>O900*地域経済性分析・初期条件!$P$93</f>
        <v>0</v>
      </c>
      <c r="P903" s="493">
        <f>P900*地域経済性分析・初期条件!$P$93</f>
        <v>0</v>
      </c>
      <c r="Q903" s="493">
        <f>Q900*地域経済性分析・初期条件!$P$93</f>
        <v>0</v>
      </c>
      <c r="R903" s="493">
        <f>R900*地域経済性分析・初期条件!$P$93</f>
        <v>0</v>
      </c>
      <c r="S903" s="493">
        <f>S900*地域経済性分析・初期条件!$P$93</f>
        <v>0</v>
      </c>
      <c r="T903" s="493">
        <f>T900*地域経済性分析・初期条件!$P$93</f>
        <v>0</v>
      </c>
      <c r="U903" s="493">
        <f>U900*地域経済性分析・初期条件!$P$93</f>
        <v>0</v>
      </c>
      <c r="V903" s="493">
        <f>V900*地域経済性分析・初期条件!$P$93</f>
        <v>0</v>
      </c>
      <c r="W903" s="493">
        <f>W900*地域経済性分析・初期条件!$P$93</f>
        <v>0</v>
      </c>
      <c r="X903" s="493">
        <f>X900*地域経済性分析・初期条件!$P$93</f>
        <v>0</v>
      </c>
      <c r="Y903" s="493">
        <f>Y900*地域経済性分析・初期条件!$P$93</f>
        <v>0</v>
      </c>
      <c r="Z903" s="493">
        <f>Z900*地域経済性分析・初期条件!$P$93</f>
        <v>0</v>
      </c>
      <c r="AA903" s="493">
        <f>AA900*地域経済性分析・初期条件!$P$93</f>
        <v>0</v>
      </c>
      <c r="AB903" s="493">
        <f>AB900*地域経済性分析・初期条件!$P$93</f>
        <v>0</v>
      </c>
      <c r="AC903" s="493">
        <f>AC900*地域経済性分析・初期条件!$P$93</f>
        <v>0</v>
      </c>
      <c r="AD903" s="493">
        <f>AD900*地域経済性分析・初期条件!$P$93</f>
        <v>0</v>
      </c>
      <c r="AE903" s="493">
        <f>AE900*地域経済性分析・初期条件!$P$93</f>
        <v>0</v>
      </c>
      <c r="AF903" s="493">
        <f>AF900*地域経済性分析・初期条件!$P$93</f>
        <v>0</v>
      </c>
      <c r="AG903" s="493">
        <f>AG900*地域経済性分析・初期条件!$P$93</f>
        <v>0</v>
      </c>
      <c r="AH903" s="493">
        <f>AH900*地域経済性分析・初期条件!$P$93</f>
        <v>0</v>
      </c>
      <c r="AI903" s="535">
        <f t="shared" si="1276"/>
        <v>0</v>
      </c>
      <c r="AJ903" s="535">
        <f t="shared" si="1277"/>
        <v>0</v>
      </c>
      <c r="AK903" s="497">
        <f t="shared" si="1278"/>
        <v>0</v>
      </c>
    </row>
    <row r="904" spans="1:37" ht="11.5" x14ac:dyDescent="0.25">
      <c r="A904" s="533"/>
      <c r="B904" s="425" t="s">
        <v>576</v>
      </c>
      <c r="C904" s="449" t="s">
        <v>33</v>
      </c>
      <c r="D904" s="493">
        <f>D900*地域経済性分析・初期条件!$Q$93</f>
        <v>0</v>
      </c>
      <c r="E904" s="493">
        <f>E900*地域経済性分析・初期条件!$Q$93</f>
        <v>0</v>
      </c>
      <c r="F904" s="493">
        <f>F900*地域経済性分析・初期条件!$Q$93</f>
        <v>0</v>
      </c>
      <c r="G904" s="493">
        <f>G900*地域経済性分析・初期条件!$Q$93</f>
        <v>0</v>
      </c>
      <c r="H904" s="493">
        <f>H900*地域経済性分析・初期条件!$Q$93</f>
        <v>0</v>
      </c>
      <c r="I904" s="493">
        <f>I900*地域経済性分析・初期条件!$Q$93</f>
        <v>0</v>
      </c>
      <c r="J904" s="493">
        <f>J900*地域経済性分析・初期条件!$Q$93</f>
        <v>0</v>
      </c>
      <c r="K904" s="493">
        <f>K900*地域経済性分析・初期条件!$Q$93</f>
        <v>0</v>
      </c>
      <c r="L904" s="493">
        <f>L900*地域経済性分析・初期条件!$Q$93</f>
        <v>0</v>
      </c>
      <c r="M904" s="493">
        <f>M900*地域経済性分析・初期条件!$Q$93</f>
        <v>0</v>
      </c>
      <c r="N904" s="493">
        <f>N900*地域経済性分析・初期条件!$Q$93</f>
        <v>0</v>
      </c>
      <c r="O904" s="493">
        <f>O900*地域経済性分析・初期条件!$Q$93</f>
        <v>0</v>
      </c>
      <c r="P904" s="493">
        <f>P900*地域経済性分析・初期条件!$Q$93</f>
        <v>0</v>
      </c>
      <c r="Q904" s="493">
        <f>Q900*地域経済性分析・初期条件!$Q$93</f>
        <v>0</v>
      </c>
      <c r="R904" s="493">
        <f>R900*地域経済性分析・初期条件!$Q$93</f>
        <v>0</v>
      </c>
      <c r="S904" s="493">
        <f>S900*地域経済性分析・初期条件!$Q$93</f>
        <v>0</v>
      </c>
      <c r="T904" s="493">
        <f>T900*地域経済性分析・初期条件!$Q$93</f>
        <v>0</v>
      </c>
      <c r="U904" s="493">
        <f>U900*地域経済性分析・初期条件!$Q$93</f>
        <v>0</v>
      </c>
      <c r="V904" s="493">
        <f>V900*地域経済性分析・初期条件!$Q$93</f>
        <v>0</v>
      </c>
      <c r="W904" s="493">
        <f>W900*地域経済性分析・初期条件!$Q$93</f>
        <v>0</v>
      </c>
      <c r="X904" s="493">
        <f>X900*地域経済性分析・初期条件!$Q$93</f>
        <v>0</v>
      </c>
      <c r="Y904" s="493">
        <f>Y900*地域経済性分析・初期条件!$Q$93</f>
        <v>0</v>
      </c>
      <c r="Z904" s="493">
        <f>Z900*地域経済性分析・初期条件!$Q$93</f>
        <v>0</v>
      </c>
      <c r="AA904" s="493">
        <f>AA900*地域経済性分析・初期条件!$Q$93</f>
        <v>0</v>
      </c>
      <c r="AB904" s="493">
        <f>AB900*地域経済性分析・初期条件!$Q$93</f>
        <v>0</v>
      </c>
      <c r="AC904" s="493">
        <f>AC900*地域経済性分析・初期条件!$Q$93</f>
        <v>0</v>
      </c>
      <c r="AD904" s="493">
        <f>AD900*地域経済性分析・初期条件!$Q$93</f>
        <v>0</v>
      </c>
      <c r="AE904" s="493">
        <f>AE900*地域経済性分析・初期条件!$Q$93</f>
        <v>0</v>
      </c>
      <c r="AF904" s="493">
        <f>AF900*地域経済性分析・初期条件!$Q$93</f>
        <v>0</v>
      </c>
      <c r="AG904" s="493">
        <f>AG900*地域経済性分析・初期条件!$Q$93</f>
        <v>0</v>
      </c>
      <c r="AH904" s="493">
        <f>AH900*地域経済性分析・初期条件!$Q$93</f>
        <v>0</v>
      </c>
      <c r="AI904" s="535">
        <f t="shared" si="1276"/>
        <v>0</v>
      </c>
      <c r="AJ904" s="535">
        <f t="shared" si="1277"/>
        <v>0</v>
      </c>
      <c r="AK904" s="497">
        <f t="shared" si="1278"/>
        <v>0</v>
      </c>
    </row>
    <row r="905" spans="1:37" ht="11.5" x14ac:dyDescent="0.25">
      <c r="A905" s="533" t="str">
        <f>A899&amp;B905</f>
        <v>再エネ事業者（本事業実施者）従業員の可処分所得（一次）</v>
      </c>
      <c r="B905" s="425" t="s">
        <v>556</v>
      </c>
      <c r="C905" s="448" t="s">
        <v>33</v>
      </c>
      <c r="D905" s="493">
        <f>D900*地域経済性分析・初期条件!$H$93</f>
        <v>0</v>
      </c>
      <c r="E905" s="493">
        <f>E900*地域経済性分析・初期条件!$H$93</f>
        <v>0</v>
      </c>
      <c r="F905" s="493">
        <f>F900*地域経済性分析・初期条件!$H$93</f>
        <v>0</v>
      </c>
      <c r="G905" s="493">
        <f>G900*地域経済性分析・初期条件!$H$93</f>
        <v>0</v>
      </c>
      <c r="H905" s="493">
        <f>H900*地域経済性分析・初期条件!$H$93</f>
        <v>0</v>
      </c>
      <c r="I905" s="493">
        <f>I900*地域経済性分析・初期条件!$H$93</f>
        <v>0</v>
      </c>
      <c r="J905" s="493">
        <f>J900*地域経済性分析・初期条件!$H$93</f>
        <v>0</v>
      </c>
      <c r="K905" s="493">
        <f>K900*地域経済性分析・初期条件!$H$93</f>
        <v>0</v>
      </c>
      <c r="L905" s="493">
        <f>L900*地域経済性分析・初期条件!$H$93</f>
        <v>0</v>
      </c>
      <c r="M905" s="493">
        <f>M900*地域経済性分析・初期条件!$H$93</f>
        <v>0</v>
      </c>
      <c r="N905" s="493">
        <f>N900*地域経済性分析・初期条件!$H$93</f>
        <v>0</v>
      </c>
      <c r="O905" s="493">
        <f>O900*地域経済性分析・初期条件!$H$93</f>
        <v>0</v>
      </c>
      <c r="P905" s="493">
        <f>P900*地域経済性分析・初期条件!$H$93</f>
        <v>0</v>
      </c>
      <c r="Q905" s="493">
        <f>Q900*地域経済性分析・初期条件!$H$93</f>
        <v>0</v>
      </c>
      <c r="R905" s="493">
        <f>R900*地域経済性分析・初期条件!$H$93</f>
        <v>0</v>
      </c>
      <c r="S905" s="493">
        <f>S900*地域経済性分析・初期条件!$H$93</f>
        <v>0</v>
      </c>
      <c r="T905" s="493">
        <f>T900*地域経済性分析・初期条件!$H$93</f>
        <v>0</v>
      </c>
      <c r="U905" s="493">
        <f>U900*地域経済性分析・初期条件!$H$93</f>
        <v>0</v>
      </c>
      <c r="V905" s="493">
        <f>V900*地域経済性分析・初期条件!$H$93</f>
        <v>0</v>
      </c>
      <c r="W905" s="493">
        <f>W900*地域経済性分析・初期条件!$H$93</f>
        <v>0</v>
      </c>
      <c r="X905" s="493">
        <f>X900*地域経済性分析・初期条件!$H$93</f>
        <v>0</v>
      </c>
      <c r="Y905" s="493">
        <f>Y900*地域経済性分析・初期条件!$H$93</f>
        <v>0</v>
      </c>
      <c r="Z905" s="493">
        <f>Z900*地域経済性分析・初期条件!$H$93</f>
        <v>0</v>
      </c>
      <c r="AA905" s="493">
        <f>AA900*地域経済性分析・初期条件!$H$93</f>
        <v>0</v>
      </c>
      <c r="AB905" s="493">
        <f>AB900*地域経済性分析・初期条件!$H$93</f>
        <v>0</v>
      </c>
      <c r="AC905" s="493">
        <f>AC900*地域経済性分析・初期条件!$H$93</f>
        <v>0</v>
      </c>
      <c r="AD905" s="493">
        <f>AD900*地域経済性分析・初期条件!$H$93</f>
        <v>0</v>
      </c>
      <c r="AE905" s="493">
        <f>AE900*地域経済性分析・初期条件!$H$93</f>
        <v>0</v>
      </c>
      <c r="AF905" s="493">
        <f>AF900*地域経済性分析・初期条件!$H$93</f>
        <v>0</v>
      </c>
      <c r="AG905" s="493">
        <f>AG900*地域経済性分析・初期条件!$H$93</f>
        <v>0</v>
      </c>
      <c r="AH905" s="493">
        <f>AH900*地域経済性分析・初期条件!$H$93</f>
        <v>0</v>
      </c>
      <c r="AI905" s="535">
        <f t="shared" si="1276"/>
        <v>0</v>
      </c>
      <c r="AJ905" s="535">
        <f t="shared" si="1277"/>
        <v>0</v>
      </c>
      <c r="AK905" s="497">
        <f t="shared" si="1278"/>
        <v>0</v>
      </c>
    </row>
    <row r="906" spans="1:37" ht="11.5" x14ac:dyDescent="0.25">
      <c r="A906" s="533" t="str">
        <f>A899&amp;B906</f>
        <v>再エネ事業者（本事業実施者）企業の税引後利益（一次）</v>
      </c>
      <c r="B906" s="425" t="s">
        <v>557</v>
      </c>
      <c r="C906" s="448" t="s">
        <v>33</v>
      </c>
      <c r="D906" s="493">
        <f>D900*地域経済性分析・初期条件!$I$93</f>
        <v>0</v>
      </c>
      <c r="E906" s="493">
        <f>E900*地域経済性分析・初期条件!$I$93</f>
        <v>0</v>
      </c>
      <c r="F906" s="493">
        <f>F900*地域経済性分析・初期条件!$I$93</f>
        <v>0</v>
      </c>
      <c r="G906" s="493">
        <f>G900*地域経済性分析・初期条件!$I$93</f>
        <v>0</v>
      </c>
      <c r="H906" s="493">
        <f>H900*地域経済性分析・初期条件!$I$93</f>
        <v>0</v>
      </c>
      <c r="I906" s="493">
        <f>I900*地域経済性分析・初期条件!$I$93</f>
        <v>0</v>
      </c>
      <c r="J906" s="493">
        <f>J900*地域経済性分析・初期条件!$I$93</f>
        <v>0</v>
      </c>
      <c r="K906" s="493">
        <f>K900*地域経済性分析・初期条件!$I$93</f>
        <v>0</v>
      </c>
      <c r="L906" s="493">
        <f>L900*地域経済性分析・初期条件!$I$93</f>
        <v>0</v>
      </c>
      <c r="M906" s="493">
        <f>M900*地域経済性分析・初期条件!$I$93</f>
        <v>0</v>
      </c>
      <c r="N906" s="493">
        <f>N900*地域経済性分析・初期条件!$I$93</f>
        <v>0</v>
      </c>
      <c r="O906" s="493">
        <f>O900*地域経済性分析・初期条件!$I$93</f>
        <v>0</v>
      </c>
      <c r="P906" s="493">
        <f>P900*地域経済性分析・初期条件!$I$93</f>
        <v>0</v>
      </c>
      <c r="Q906" s="493">
        <f>Q900*地域経済性分析・初期条件!$I$93</f>
        <v>0</v>
      </c>
      <c r="R906" s="493">
        <f>R900*地域経済性分析・初期条件!$I$93</f>
        <v>0</v>
      </c>
      <c r="S906" s="493">
        <f>S900*地域経済性分析・初期条件!$I$93</f>
        <v>0</v>
      </c>
      <c r="T906" s="493">
        <f>T900*地域経済性分析・初期条件!$I$93</f>
        <v>0</v>
      </c>
      <c r="U906" s="493">
        <f>U900*地域経済性分析・初期条件!$I$93</f>
        <v>0</v>
      </c>
      <c r="V906" s="493">
        <f>V900*地域経済性分析・初期条件!$I$93</f>
        <v>0</v>
      </c>
      <c r="W906" s="493">
        <f>W900*地域経済性分析・初期条件!$I$93</f>
        <v>0</v>
      </c>
      <c r="X906" s="493">
        <f>X900*地域経済性分析・初期条件!$I$93</f>
        <v>0</v>
      </c>
      <c r="Y906" s="493">
        <f>Y900*地域経済性分析・初期条件!$I$93</f>
        <v>0</v>
      </c>
      <c r="Z906" s="493">
        <f>Z900*地域経済性分析・初期条件!$I$93</f>
        <v>0</v>
      </c>
      <c r="AA906" s="493">
        <f>AA900*地域経済性分析・初期条件!$I$93</f>
        <v>0</v>
      </c>
      <c r="AB906" s="493">
        <f>AB900*地域経済性分析・初期条件!$I$93</f>
        <v>0</v>
      </c>
      <c r="AC906" s="493">
        <f>AC900*地域経済性分析・初期条件!$I$93</f>
        <v>0</v>
      </c>
      <c r="AD906" s="493">
        <f>AD900*地域経済性分析・初期条件!$I$93</f>
        <v>0</v>
      </c>
      <c r="AE906" s="493">
        <f>AE900*地域経済性分析・初期条件!$I$93</f>
        <v>0</v>
      </c>
      <c r="AF906" s="493">
        <f>AF900*地域経済性分析・初期条件!$I$93</f>
        <v>0</v>
      </c>
      <c r="AG906" s="493">
        <f>AG900*地域経済性分析・初期条件!$I$93</f>
        <v>0</v>
      </c>
      <c r="AH906" s="493">
        <f>AH900*地域経済性分析・初期条件!$I$93</f>
        <v>0</v>
      </c>
      <c r="AI906" s="535">
        <f t="shared" si="1276"/>
        <v>0</v>
      </c>
      <c r="AJ906" s="535">
        <f t="shared" si="1277"/>
        <v>0</v>
      </c>
      <c r="AK906" s="497">
        <f t="shared" si="1278"/>
        <v>0</v>
      </c>
    </row>
    <row r="907" spans="1:37" ht="11.5" x14ac:dyDescent="0.25">
      <c r="A907" s="533" t="str">
        <f>A899&amp;B907</f>
        <v>再エネ事業者（本事業実施者）都道府県税収（一次）</v>
      </c>
      <c r="B907" s="425" t="s">
        <v>558</v>
      </c>
      <c r="C907" s="448" t="s">
        <v>33</v>
      </c>
      <c r="D907" s="493">
        <f>D900*地域経済性分析・初期条件!$J$93</f>
        <v>0</v>
      </c>
      <c r="E907" s="493">
        <f>E900*地域経済性分析・初期条件!$J$93</f>
        <v>0</v>
      </c>
      <c r="F907" s="493">
        <f>F900*地域経済性分析・初期条件!$J$93</f>
        <v>0</v>
      </c>
      <c r="G907" s="493">
        <f>G900*地域経済性分析・初期条件!$J$93</f>
        <v>0</v>
      </c>
      <c r="H907" s="493">
        <f>H900*地域経済性分析・初期条件!$J$93</f>
        <v>0</v>
      </c>
      <c r="I907" s="493">
        <f>I900*地域経済性分析・初期条件!$J$93</f>
        <v>0</v>
      </c>
      <c r="J907" s="493">
        <f>J900*地域経済性分析・初期条件!$J$93</f>
        <v>0</v>
      </c>
      <c r="K907" s="493">
        <f>K900*地域経済性分析・初期条件!$J$93</f>
        <v>0</v>
      </c>
      <c r="L907" s="493">
        <f>L900*地域経済性分析・初期条件!$J$93</f>
        <v>0</v>
      </c>
      <c r="M907" s="493">
        <f>M900*地域経済性分析・初期条件!$J$93</f>
        <v>0</v>
      </c>
      <c r="N907" s="493">
        <f>N900*地域経済性分析・初期条件!$J$93</f>
        <v>0</v>
      </c>
      <c r="O907" s="493">
        <f>O900*地域経済性分析・初期条件!$J$93</f>
        <v>0</v>
      </c>
      <c r="P907" s="493">
        <f>P900*地域経済性分析・初期条件!$J$93</f>
        <v>0</v>
      </c>
      <c r="Q907" s="493">
        <f>Q900*地域経済性分析・初期条件!$J$93</f>
        <v>0</v>
      </c>
      <c r="R907" s="493">
        <f>R900*地域経済性分析・初期条件!$J$93</f>
        <v>0</v>
      </c>
      <c r="S907" s="493">
        <f>S900*地域経済性分析・初期条件!$J$93</f>
        <v>0</v>
      </c>
      <c r="T907" s="493">
        <f>T900*地域経済性分析・初期条件!$J$93</f>
        <v>0</v>
      </c>
      <c r="U907" s="493">
        <f>U900*地域経済性分析・初期条件!$J$93</f>
        <v>0</v>
      </c>
      <c r="V907" s="493">
        <f>V900*地域経済性分析・初期条件!$J$93</f>
        <v>0</v>
      </c>
      <c r="W907" s="493">
        <f>W900*地域経済性分析・初期条件!$J$93</f>
        <v>0</v>
      </c>
      <c r="X907" s="493">
        <f>X900*地域経済性分析・初期条件!$J$93</f>
        <v>0</v>
      </c>
      <c r="Y907" s="493">
        <f>Y900*地域経済性分析・初期条件!$J$93</f>
        <v>0</v>
      </c>
      <c r="Z907" s="493">
        <f>Z900*地域経済性分析・初期条件!$J$93</f>
        <v>0</v>
      </c>
      <c r="AA907" s="493">
        <f>AA900*地域経済性分析・初期条件!$J$93</f>
        <v>0</v>
      </c>
      <c r="AB907" s="493">
        <f>AB900*地域経済性分析・初期条件!$J$93</f>
        <v>0</v>
      </c>
      <c r="AC907" s="493">
        <f>AC900*地域経済性分析・初期条件!$J$93</f>
        <v>0</v>
      </c>
      <c r="AD907" s="493">
        <f>AD900*地域経済性分析・初期条件!$J$93</f>
        <v>0</v>
      </c>
      <c r="AE907" s="493">
        <f>AE900*地域経済性分析・初期条件!$J$93</f>
        <v>0</v>
      </c>
      <c r="AF907" s="493">
        <f>AF900*地域経済性分析・初期条件!$J$93</f>
        <v>0</v>
      </c>
      <c r="AG907" s="493">
        <f>AG900*地域経済性分析・初期条件!$J$93</f>
        <v>0</v>
      </c>
      <c r="AH907" s="493">
        <f>AH900*地域経済性分析・初期条件!$J$93</f>
        <v>0</v>
      </c>
      <c r="AI907" s="535">
        <f t="shared" si="1276"/>
        <v>0</v>
      </c>
      <c r="AJ907" s="535">
        <f t="shared" si="1277"/>
        <v>0</v>
      </c>
      <c r="AK907" s="497">
        <f t="shared" si="1278"/>
        <v>0</v>
      </c>
    </row>
    <row r="908" spans="1:37" ht="11.5" x14ac:dyDescent="0.25">
      <c r="A908" s="533" t="str">
        <f>A899&amp;B908</f>
        <v>再エネ事業者（本事業実施者）市町村税収（一次）</v>
      </c>
      <c r="B908" s="425" t="s">
        <v>559</v>
      </c>
      <c r="C908" s="449" t="s">
        <v>33</v>
      </c>
      <c r="D908" s="493">
        <f>D900*地域経済性分析・初期条件!$K$93</f>
        <v>0</v>
      </c>
      <c r="E908" s="493">
        <f>E900*地域経済性分析・初期条件!$K$93</f>
        <v>0</v>
      </c>
      <c r="F908" s="493">
        <f>F900*地域経済性分析・初期条件!$K$93</f>
        <v>0</v>
      </c>
      <c r="G908" s="493">
        <f>G900*地域経済性分析・初期条件!$K$93</f>
        <v>0</v>
      </c>
      <c r="H908" s="493">
        <f>H900*地域経済性分析・初期条件!$K$93</f>
        <v>0</v>
      </c>
      <c r="I908" s="493">
        <f>I900*地域経済性分析・初期条件!$K$93</f>
        <v>0</v>
      </c>
      <c r="J908" s="493">
        <f>J900*地域経済性分析・初期条件!$K$93</f>
        <v>0</v>
      </c>
      <c r="K908" s="493">
        <f>K900*地域経済性分析・初期条件!$K$93</f>
        <v>0</v>
      </c>
      <c r="L908" s="493">
        <f>L900*地域経済性分析・初期条件!$K$93</f>
        <v>0</v>
      </c>
      <c r="M908" s="493">
        <f>M900*地域経済性分析・初期条件!$K$93</f>
        <v>0</v>
      </c>
      <c r="N908" s="493">
        <f>N900*地域経済性分析・初期条件!$K$93</f>
        <v>0</v>
      </c>
      <c r="O908" s="493">
        <f>O900*地域経済性分析・初期条件!$K$93</f>
        <v>0</v>
      </c>
      <c r="P908" s="493">
        <f>P900*地域経済性分析・初期条件!$K$93</f>
        <v>0</v>
      </c>
      <c r="Q908" s="493">
        <f>Q900*地域経済性分析・初期条件!$K$93</f>
        <v>0</v>
      </c>
      <c r="R908" s="493">
        <f>R900*地域経済性分析・初期条件!$K$93</f>
        <v>0</v>
      </c>
      <c r="S908" s="493">
        <f>S900*地域経済性分析・初期条件!$K$93</f>
        <v>0</v>
      </c>
      <c r="T908" s="493">
        <f>T900*地域経済性分析・初期条件!$K$93</f>
        <v>0</v>
      </c>
      <c r="U908" s="493">
        <f>U900*地域経済性分析・初期条件!$K$93</f>
        <v>0</v>
      </c>
      <c r="V908" s="493">
        <f>V900*地域経済性分析・初期条件!$K$93</f>
        <v>0</v>
      </c>
      <c r="W908" s="493">
        <f>W900*地域経済性分析・初期条件!$K$93</f>
        <v>0</v>
      </c>
      <c r="X908" s="493">
        <f>X900*地域経済性分析・初期条件!$K$93</f>
        <v>0</v>
      </c>
      <c r="Y908" s="493">
        <f>Y900*地域経済性分析・初期条件!$K$93</f>
        <v>0</v>
      </c>
      <c r="Z908" s="493">
        <f>Z900*地域経済性分析・初期条件!$K$93</f>
        <v>0</v>
      </c>
      <c r="AA908" s="493">
        <f>AA900*地域経済性分析・初期条件!$K$93</f>
        <v>0</v>
      </c>
      <c r="AB908" s="493">
        <f>AB900*地域経済性分析・初期条件!$K$93</f>
        <v>0</v>
      </c>
      <c r="AC908" s="493">
        <f>AC900*地域経済性分析・初期条件!$K$93</f>
        <v>0</v>
      </c>
      <c r="AD908" s="493">
        <f>AD900*地域経済性分析・初期条件!$K$93</f>
        <v>0</v>
      </c>
      <c r="AE908" s="493">
        <f>AE900*地域経済性分析・初期条件!$K$93</f>
        <v>0</v>
      </c>
      <c r="AF908" s="493">
        <f>AF900*地域経済性分析・初期条件!$K$93</f>
        <v>0</v>
      </c>
      <c r="AG908" s="493">
        <f>AG900*地域経済性分析・初期条件!$K$93</f>
        <v>0</v>
      </c>
      <c r="AH908" s="493">
        <f>AH900*地域経済性分析・初期条件!$K$93</f>
        <v>0</v>
      </c>
      <c r="AI908" s="535">
        <f t="shared" si="1276"/>
        <v>0</v>
      </c>
      <c r="AJ908" s="535">
        <f t="shared" si="1277"/>
        <v>0</v>
      </c>
      <c r="AK908" s="497">
        <f t="shared" si="1278"/>
        <v>0</v>
      </c>
    </row>
    <row r="909" spans="1:37" ht="11.5" x14ac:dyDescent="0.25">
      <c r="A909" s="533"/>
      <c r="B909" s="425" t="s">
        <v>561</v>
      </c>
      <c r="C909" s="449" t="s">
        <v>33</v>
      </c>
      <c r="D909" s="493">
        <f>D900*地域経済性分析・初期条件!$L$93</f>
        <v>0</v>
      </c>
      <c r="E909" s="493">
        <f>E900*地域経済性分析・初期条件!$L$93</f>
        <v>0</v>
      </c>
      <c r="F909" s="493">
        <f>F900*地域経済性分析・初期条件!$L$93</f>
        <v>0</v>
      </c>
      <c r="G909" s="493">
        <f>G900*地域経済性分析・初期条件!$L$93</f>
        <v>0</v>
      </c>
      <c r="H909" s="493">
        <f>H900*地域経済性分析・初期条件!$L$93</f>
        <v>0</v>
      </c>
      <c r="I909" s="493">
        <f>I900*地域経済性分析・初期条件!$L$93</f>
        <v>0</v>
      </c>
      <c r="J909" s="493">
        <f>J900*地域経済性分析・初期条件!$L$93</f>
        <v>0</v>
      </c>
      <c r="K909" s="493">
        <f>K900*地域経済性分析・初期条件!$L$93</f>
        <v>0</v>
      </c>
      <c r="L909" s="493">
        <f>L900*地域経済性分析・初期条件!$L$93</f>
        <v>0</v>
      </c>
      <c r="M909" s="493">
        <f>M900*地域経済性分析・初期条件!$L$93</f>
        <v>0</v>
      </c>
      <c r="N909" s="493">
        <f>N900*地域経済性分析・初期条件!$L$93</f>
        <v>0</v>
      </c>
      <c r="O909" s="493">
        <f>O900*地域経済性分析・初期条件!$L$93</f>
        <v>0</v>
      </c>
      <c r="P909" s="493">
        <f>P900*地域経済性分析・初期条件!$L$93</f>
        <v>0</v>
      </c>
      <c r="Q909" s="493">
        <f>Q900*地域経済性分析・初期条件!$L$93</f>
        <v>0</v>
      </c>
      <c r="R909" s="493">
        <f>R900*地域経済性分析・初期条件!$L$93</f>
        <v>0</v>
      </c>
      <c r="S909" s="493">
        <f>S900*地域経済性分析・初期条件!$L$93</f>
        <v>0</v>
      </c>
      <c r="T909" s="493">
        <f>T900*地域経済性分析・初期条件!$L$93</f>
        <v>0</v>
      </c>
      <c r="U909" s="493">
        <f>U900*地域経済性分析・初期条件!$L$93</f>
        <v>0</v>
      </c>
      <c r="V909" s="493">
        <f>V900*地域経済性分析・初期条件!$L$93</f>
        <v>0</v>
      </c>
      <c r="W909" s="493">
        <f>W900*地域経済性分析・初期条件!$L$93</f>
        <v>0</v>
      </c>
      <c r="X909" s="493">
        <f>X900*地域経済性分析・初期条件!$L$93</f>
        <v>0</v>
      </c>
      <c r="Y909" s="493">
        <f>Y900*地域経済性分析・初期条件!$L$93</f>
        <v>0</v>
      </c>
      <c r="Z909" s="493">
        <f>Z900*地域経済性分析・初期条件!$L$93</f>
        <v>0</v>
      </c>
      <c r="AA909" s="493">
        <f>AA900*地域経済性分析・初期条件!$L$93</f>
        <v>0</v>
      </c>
      <c r="AB909" s="493">
        <f>AB900*地域経済性分析・初期条件!$L$93</f>
        <v>0</v>
      </c>
      <c r="AC909" s="493">
        <f>AC900*地域経済性分析・初期条件!$L$93</f>
        <v>0</v>
      </c>
      <c r="AD909" s="493">
        <f>AD900*地域経済性分析・初期条件!$L$93</f>
        <v>0</v>
      </c>
      <c r="AE909" s="493">
        <f>AE900*地域経済性分析・初期条件!$L$93</f>
        <v>0</v>
      </c>
      <c r="AF909" s="493">
        <f>AF900*地域経済性分析・初期条件!$L$93</f>
        <v>0</v>
      </c>
      <c r="AG909" s="493">
        <f>AG900*地域経済性分析・初期条件!$L$93</f>
        <v>0</v>
      </c>
      <c r="AH909" s="493">
        <f>AH900*地域経済性分析・初期条件!$L$93</f>
        <v>0</v>
      </c>
      <c r="AI909" s="535">
        <f>SUM(D909:N909)</f>
        <v>0</v>
      </c>
      <c r="AJ909" s="535">
        <f>SUM(D909:X909)</f>
        <v>0</v>
      </c>
      <c r="AK909" s="497">
        <f>SUM(D909:AH909)</f>
        <v>0</v>
      </c>
    </row>
    <row r="910" spans="1:37" ht="11.5" x14ac:dyDescent="0.25">
      <c r="A910" s="533"/>
      <c r="B910" s="425" t="s">
        <v>562</v>
      </c>
      <c r="C910" s="449" t="s">
        <v>33</v>
      </c>
      <c r="D910" s="493">
        <f>D900*地域経済性分析・初期条件!$M$93</f>
        <v>0</v>
      </c>
      <c r="E910" s="493">
        <f>E900*地域経済性分析・初期条件!$M$93</f>
        <v>0</v>
      </c>
      <c r="F910" s="493">
        <f>F900*地域経済性分析・初期条件!$M$93</f>
        <v>0</v>
      </c>
      <c r="G910" s="493">
        <f>G900*地域経済性分析・初期条件!$M$93</f>
        <v>0</v>
      </c>
      <c r="H910" s="493">
        <f>H900*地域経済性分析・初期条件!$M$93</f>
        <v>0</v>
      </c>
      <c r="I910" s="493">
        <f>I900*地域経済性分析・初期条件!$M$93</f>
        <v>0</v>
      </c>
      <c r="J910" s="493">
        <f>J900*地域経済性分析・初期条件!$M$93</f>
        <v>0</v>
      </c>
      <c r="K910" s="493">
        <f>K900*地域経済性分析・初期条件!$M$93</f>
        <v>0</v>
      </c>
      <c r="L910" s="493">
        <f>L900*地域経済性分析・初期条件!$M$93</f>
        <v>0</v>
      </c>
      <c r="M910" s="493">
        <f>M900*地域経済性分析・初期条件!$M$93</f>
        <v>0</v>
      </c>
      <c r="N910" s="493">
        <f>N900*地域経済性分析・初期条件!$M$93</f>
        <v>0</v>
      </c>
      <c r="O910" s="493">
        <f>O900*地域経済性分析・初期条件!$M$93</f>
        <v>0</v>
      </c>
      <c r="P910" s="493">
        <f>P900*地域経済性分析・初期条件!$M$93</f>
        <v>0</v>
      </c>
      <c r="Q910" s="493">
        <f>Q900*地域経済性分析・初期条件!$M$93</f>
        <v>0</v>
      </c>
      <c r="R910" s="493">
        <f>R900*地域経済性分析・初期条件!$M$93</f>
        <v>0</v>
      </c>
      <c r="S910" s="493">
        <f>S900*地域経済性分析・初期条件!$M$93</f>
        <v>0</v>
      </c>
      <c r="T910" s="493">
        <f>T900*地域経済性分析・初期条件!$M$93</f>
        <v>0</v>
      </c>
      <c r="U910" s="493">
        <f>U900*地域経済性分析・初期条件!$M$93</f>
        <v>0</v>
      </c>
      <c r="V910" s="493">
        <f>V900*地域経済性分析・初期条件!$M$93</f>
        <v>0</v>
      </c>
      <c r="W910" s="493">
        <f>W900*地域経済性分析・初期条件!$M$93</f>
        <v>0</v>
      </c>
      <c r="X910" s="493">
        <f>X900*地域経済性分析・初期条件!$M$93</f>
        <v>0</v>
      </c>
      <c r="Y910" s="493">
        <f>Y900*地域経済性分析・初期条件!$M$93</f>
        <v>0</v>
      </c>
      <c r="Z910" s="493">
        <f>Z900*地域経済性分析・初期条件!$M$93</f>
        <v>0</v>
      </c>
      <c r="AA910" s="493">
        <f>AA900*地域経済性分析・初期条件!$M$93</f>
        <v>0</v>
      </c>
      <c r="AB910" s="493">
        <f>AB900*地域経済性分析・初期条件!$M$93</f>
        <v>0</v>
      </c>
      <c r="AC910" s="493">
        <f>AC900*地域経済性分析・初期条件!$M$93</f>
        <v>0</v>
      </c>
      <c r="AD910" s="493">
        <f>AD900*地域経済性分析・初期条件!$M$93</f>
        <v>0</v>
      </c>
      <c r="AE910" s="493">
        <f>AE900*地域経済性分析・初期条件!$M$93</f>
        <v>0</v>
      </c>
      <c r="AF910" s="493">
        <f>AF900*地域経済性分析・初期条件!$M$93</f>
        <v>0</v>
      </c>
      <c r="AG910" s="493">
        <f>AG900*地域経済性分析・初期条件!$M$93</f>
        <v>0</v>
      </c>
      <c r="AH910" s="493">
        <f>AH900*地域経済性分析・初期条件!$M$93</f>
        <v>0</v>
      </c>
      <c r="AI910" s="535">
        <f>SUM(D910:N910)</f>
        <v>0</v>
      </c>
      <c r="AJ910" s="535">
        <f>SUM(D910:X910)</f>
        <v>0</v>
      </c>
      <c r="AK910" s="497">
        <f>SUM(D910:AH910)</f>
        <v>0</v>
      </c>
    </row>
    <row r="911" spans="1:37" ht="11.5" x14ac:dyDescent="0.25">
      <c r="A911" s="533"/>
      <c r="B911" s="425" t="s">
        <v>563</v>
      </c>
      <c r="C911" s="449" t="s">
        <v>33</v>
      </c>
      <c r="D911" s="493">
        <f>D900*地域経済性分析・初期条件!$N$93</f>
        <v>0</v>
      </c>
      <c r="E911" s="493">
        <f>E900*地域経済性分析・初期条件!$N$93</f>
        <v>0</v>
      </c>
      <c r="F911" s="493">
        <f>F900*地域経済性分析・初期条件!$N$93</f>
        <v>0</v>
      </c>
      <c r="G911" s="493">
        <f>G900*地域経済性分析・初期条件!$N$93</f>
        <v>0</v>
      </c>
      <c r="H911" s="493">
        <f>H900*地域経済性分析・初期条件!$N$93</f>
        <v>0</v>
      </c>
      <c r="I911" s="493">
        <f>I900*地域経済性分析・初期条件!$N$93</f>
        <v>0</v>
      </c>
      <c r="J911" s="493">
        <f>J900*地域経済性分析・初期条件!$N$93</f>
        <v>0</v>
      </c>
      <c r="K911" s="493">
        <f>K900*地域経済性分析・初期条件!$N$93</f>
        <v>0</v>
      </c>
      <c r="L911" s="493">
        <f>L900*地域経済性分析・初期条件!$N$93</f>
        <v>0</v>
      </c>
      <c r="M911" s="493">
        <f>M900*地域経済性分析・初期条件!$N$93</f>
        <v>0</v>
      </c>
      <c r="N911" s="493">
        <f>N900*地域経済性分析・初期条件!$N$93</f>
        <v>0</v>
      </c>
      <c r="O911" s="493">
        <f>O900*地域経済性分析・初期条件!$N$93</f>
        <v>0</v>
      </c>
      <c r="P911" s="493">
        <f>P900*地域経済性分析・初期条件!$N$93</f>
        <v>0</v>
      </c>
      <c r="Q911" s="493">
        <f>Q900*地域経済性分析・初期条件!$N$93</f>
        <v>0</v>
      </c>
      <c r="R911" s="493">
        <f>R900*地域経済性分析・初期条件!$N$93</f>
        <v>0</v>
      </c>
      <c r="S911" s="493">
        <f>S900*地域経済性分析・初期条件!$N$93</f>
        <v>0</v>
      </c>
      <c r="T911" s="493">
        <f>T900*地域経済性分析・初期条件!$N$93</f>
        <v>0</v>
      </c>
      <c r="U911" s="493">
        <f>U900*地域経済性分析・初期条件!$N$93</f>
        <v>0</v>
      </c>
      <c r="V911" s="493">
        <f>V900*地域経済性分析・初期条件!$N$93</f>
        <v>0</v>
      </c>
      <c r="W911" s="493">
        <f>W900*地域経済性分析・初期条件!$N$93</f>
        <v>0</v>
      </c>
      <c r="X911" s="493">
        <f>X900*地域経済性分析・初期条件!$N$93</f>
        <v>0</v>
      </c>
      <c r="Y911" s="493">
        <f>Y900*地域経済性分析・初期条件!$N$93</f>
        <v>0</v>
      </c>
      <c r="Z911" s="493">
        <f>Z900*地域経済性分析・初期条件!$N$93</f>
        <v>0</v>
      </c>
      <c r="AA911" s="493">
        <f>AA900*地域経済性分析・初期条件!$N$93</f>
        <v>0</v>
      </c>
      <c r="AB911" s="493">
        <f>AB900*地域経済性分析・初期条件!$N$93</f>
        <v>0</v>
      </c>
      <c r="AC911" s="493">
        <f>AC900*地域経済性分析・初期条件!$N$93</f>
        <v>0</v>
      </c>
      <c r="AD911" s="493">
        <f>AD900*地域経済性分析・初期条件!$N$93</f>
        <v>0</v>
      </c>
      <c r="AE911" s="493">
        <f>AE900*地域経済性分析・初期条件!$N$93</f>
        <v>0</v>
      </c>
      <c r="AF911" s="493">
        <f>AF900*地域経済性分析・初期条件!$N$93</f>
        <v>0</v>
      </c>
      <c r="AG911" s="493">
        <f>AG900*地域経済性分析・初期条件!$N$93</f>
        <v>0</v>
      </c>
      <c r="AH911" s="493">
        <f>AH900*地域経済性分析・初期条件!$N$93</f>
        <v>0</v>
      </c>
      <c r="AI911" s="535">
        <f>SUM(D911:N911)</f>
        <v>0</v>
      </c>
      <c r="AJ911" s="535">
        <f>SUM(D911:X911)</f>
        <v>0</v>
      </c>
      <c r="AK911" s="497">
        <f>SUM(D911:AH911)</f>
        <v>0</v>
      </c>
    </row>
    <row r="912" spans="1:37" ht="11.5" x14ac:dyDescent="0.25">
      <c r="A912" s="533"/>
      <c r="B912" s="425" t="s">
        <v>564</v>
      </c>
      <c r="C912" s="449" t="s">
        <v>33</v>
      </c>
      <c r="D912" s="493">
        <f>D900*地域経済性分析・初期条件!$O$93</f>
        <v>0</v>
      </c>
      <c r="E912" s="493">
        <f>E900*地域経済性分析・初期条件!$O$93</f>
        <v>0</v>
      </c>
      <c r="F912" s="493">
        <f>F900*地域経済性分析・初期条件!$O$93</f>
        <v>0</v>
      </c>
      <c r="G912" s="493">
        <f>G900*地域経済性分析・初期条件!$O$93</f>
        <v>0</v>
      </c>
      <c r="H912" s="493">
        <f>H900*地域経済性分析・初期条件!$O$93</f>
        <v>0</v>
      </c>
      <c r="I912" s="493">
        <f>I900*地域経済性分析・初期条件!$O$93</f>
        <v>0</v>
      </c>
      <c r="J912" s="493">
        <f>J900*地域経済性分析・初期条件!$O$93</f>
        <v>0</v>
      </c>
      <c r="K912" s="493">
        <f>K900*地域経済性分析・初期条件!$O$93</f>
        <v>0</v>
      </c>
      <c r="L912" s="493">
        <f>L900*地域経済性分析・初期条件!$O$93</f>
        <v>0</v>
      </c>
      <c r="M912" s="493">
        <f>M900*地域経済性分析・初期条件!$O$93</f>
        <v>0</v>
      </c>
      <c r="N912" s="493">
        <f>N900*地域経済性分析・初期条件!$O$93</f>
        <v>0</v>
      </c>
      <c r="O912" s="493">
        <f>O900*地域経済性分析・初期条件!$O$93</f>
        <v>0</v>
      </c>
      <c r="P912" s="493">
        <f>P900*地域経済性分析・初期条件!$O$93</f>
        <v>0</v>
      </c>
      <c r="Q912" s="493">
        <f>Q900*地域経済性分析・初期条件!$O$93</f>
        <v>0</v>
      </c>
      <c r="R912" s="493">
        <f>R900*地域経済性分析・初期条件!$O$93</f>
        <v>0</v>
      </c>
      <c r="S912" s="493">
        <f>S900*地域経済性分析・初期条件!$O$93</f>
        <v>0</v>
      </c>
      <c r="T912" s="493">
        <f>T900*地域経済性分析・初期条件!$O$93</f>
        <v>0</v>
      </c>
      <c r="U912" s="493">
        <f>U900*地域経済性分析・初期条件!$O$93</f>
        <v>0</v>
      </c>
      <c r="V912" s="493">
        <f>V900*地域経済性分析・初期条件!$O$93</f>
        <v>0</v>
      </c>
      <c r="W912" s="493">
        <f>W900*地域経済性分析・初期条件!$O$93</f>
        <v>0</v>
      </c>
      <c r="X912" s="493">
        <f>X900*地域経済性分析・初期条件!$O$93</f>
        <v>0</v>
      </c>
      <c r="Y912" s="493">
        <f>Y900*地域経済性分析・初期条件!$O$93</f>
        <v>0</v>
      </c>
      <c r="Z912" s="493">
        <f>Z900*地域経済性分析・初期条件!$O$93</f>
        <v>0</v>
      </c>
      <c r="AA912" s="493">
        <f>AA900*地域経済性分析・初期条件!$O$93</f>
        <v>0</v>
      </c>
      <c r="AB912" s="493">
        <f>AB900*地域経済性分析・初期条件!$O$93</f>
        <v>0</v>
      </c>
      <c r="AC912" s="493">
        <f>AC900*地域経済性分析・初期条件!$O$93</f>
        <v>0</v>
      </c>
      <c r="AD912" s="493">
        <f>AD900*地域経済性分析・初期条件!$O$93</f>
        <v>0</v>
      </c>
      <c r="AE912" s="493">
        <f>AE900*地域経済性分析・初期条件!$O$93</f>
        <v>0</v>
      </c>
      <c r="AF912" s="493">
        <f>AF900*地域経済性分析・初期条件!$O$93</f>
        <v>0</v>
      </c>
      <c r="AG912" s="493">
        <f>AG900*地域経済性分析・初期条件!$O$93</f>
        <v>0</v>
      </c>
      <c r="AH912" s="493">
        <f>AH900*地域経済性分析・初期条件!$O$93</f>
        <v>0</v>
      </c>
      <c r="AI912" s="535">
        <f>SUM(D912:N912)</f>
        <v>0</v>
      </c>
      <c r="AJ912" s="535">
        <f>SUM(D912:X912)</f>
        <v>0</v>
      </c>
      <c r="AK912" s="497">
        <f>SUM(D912:AH912)</f>
        <v>0</v>
      </c>
    </row>
    <row r="913" spans="1:37" ht="11.5" x14ac:dyDescent="0.25">
      <c r="A913" s="488">
        <f>地域経済性分析・初期条件!$G$94</f>
        <v>0</v>
      </c>
      <c r="C913" s="449"/>
      <c r="D913" s="493"/>
      <c r="E913" s="493"/>
      <c r="F913" s="463"/>
      <c r="G913" s="463"/>
      <c r="H913" s="463"/>
      <c r="I913" s="463"/>
      <c r="J913" s="463"/>
      <c r="K913" s="463"/>
      <c r="L913" s="463"/>
      <c r="M913" s="463"/>
      <c r="N913" s="463"/>
      <c r="O913" s="463"/>
      <c r="P913" s="463"/>
      <c r="Q913" s="463"/>
      <c r="R913" s="463"/>
      <c r="S913" s="463"/>
      <c r="T913" s="463"/>
      <c r="U913" s="463"/>
      <c r="V913" s="463"/>
      <c r="W913" s="463"/>
      <c r="X913" s="463"/>
      <c r="Y913" s="463"/>
      <c r="Z913" s="463"/>
      <c r="AA913" s="463"/>
      <c r="AB913" s="463"/>
      <c r="AC913" s="463"/>
      <c r="AD913" s="463"/>
      <c r="AE913" s="463"/>
      <c r="AF913" s="463"/>
      <c r="AG913" s="463"/>
      <c r="AH913" s="463"/>
      <c r="AI913" s="535"/>
      <c r="AJ913" s="535"/>
      <c r="AK913" s="497"/>
    </row>
    <row r="914" spans="1:37" ht="11.5" x14ac:dyDescent="0.25">
      <c r="A914" s="533" t="str">
        <f>A913&amp;B914</f>
        <v>0売上（税別）</v>
      </c>
      <c r="B914" s="425" t="s">
        <v>1166</v>
      </c>
      <c r="C914" s="448" t="s">
        <v>33</v>
      </c>
      <c r="D914" s="493">
        <f>D898*地域経済性分析・初期条件!$F$94</f>
        <v>0</v>
      </c>
      <c r="E914" s="493">
        <f>E898*地域経済性分析・初期条件!$F$94</f>
        <v>0</v>
      </c>
      <c r="F914" s="493">
        <f>F898*地域経済性分析・初期条件!$F$94</f>
        <v>0</v>
      </c>
      <c r="G914" s="493">
        <f>G898*地域経済性分析・初期条件!$F$94</f>
        <v>0</v>
      </c>
      <c r="H914" s="493">
        <f>H898*地域経済性分析・初期条件!$F$94</f>
        <v>0</v>
      </c>
      <c r="I914" s="493">
        <f>I898*地域経済性分析・初期条件!$F$94</f>
        <v>0</v>
      </c>
      <c r="J914" s="493">
        <f>J898*地域経済性分析・初期条件!$F$94</f>
        <v>0</v>
      </c>
      <c r="K914" s="493">
        <f>K898*地域経済性分析・初期条件!$F$94</f>
        <v>0</v>
      </c>
      <c r="L914" s="493">
        <f>L898*地域経済性分析・初期条件!$F$94</f>
        <v>0</v>
      </c>
      <c r="M914" s="493">
        <f>M898*地域経済性分析・初期条件!$F$94</f>
        <v>0</v>
      </c>
      <c r="N914" s="493">
        <f>N898*地域経済性分析・初期条件!$F$94</f>
        <v>0</v>
      </c>
      <c r="O914" s="493">
        <f>O898*地域経済性分析・初期条件!$F$94</f>
        <v>0</v>
      </c>
      <c r="P914" s="493">
        <f>P898*地域経済性分析・初期条件!$F$94</f>
        <v>0</v>
      </c>
      <c r="Q914" s="493">
        <f>Q898*地域経済性分析・初期条件!$F$94</f>
        <v>0</v>
      </c>
      <c r="R914" s="493">
        <f>R898*地域経済性分析・初期条件!$F$94</f>
        <v>0</v>
      </c>
      <c r="S914" s="493">
        <f>S898*地域経済性分析・初期条件!$F$94</f>
        <v>0</v>
      </c>
      <c r="T914" s="493">
        <f>T898*地域経済性分析・初期条件!$F$94</f>
        <v>0</v>
      </c>
      <c r="U914" s="493">
        <f>U898*地域経済性分析・初期条件!$F$94</f>
        <v>0</v>
      </c>
      <c r="V914" s="493">
        <f>V898*地域経済性分析・初期条件!$F$94</f>
        <v>0</v>
      </c>
      <c r="W914" s="493">
        <f>W898*地域経済性分析・初期条件!$F$94</f>
        <v>0</v>
      </c>
      <c r="X914" s="493">
        <f>X898*地域経済性分析・初期条件!$F$94</f>
        <v>0</v>
      </c>
      <c r="Y914" s="493">
        <f>Y898*地域経済性分析・初期条件!$F$94</f>
        <v>0</v>
      </c>
      <c r="Z914" s="493">
        <f>Z898*地域経済性分析・初期条件!$F$94</f>
        <v>0</v>
      </c>
      <c r="AA914" s="493">
        <f>AA898*地域経済性分析・初期条件!$F$94</f>
        <v>0</v>
      </c>
      <c r="AB914" s="493">
        <f>AB898*地域経済性分析・初期条件!$F$94</f>
        <v>0</v>
      </c>
      <c r="AC914" s="493">
        <f>AC898*地域経済性分析・初期条件!$F$94</f>
        <v>0</v>
      </c>
      <c r="AD914" s="493">
        <f>AD898*地域経済性分析・初期条件!$F$94</f>
        <v>0</v>
      </c>
      <c r="AE914" s="493">
        <f>AE898*地域経済性分析・初期条件!$F$94</f>
        <v>0</v>
      </c>
      <c r="AF914" s="493">
        <f>AF898*地域経済性分析・初期条件!$F$94</f>
        <v>0</v>
      </c>
      <c r="AG914" s="493">
        <f>AG898*地域経済性分析・初期条件!$F$94</f>
        <v>0</v>
      </c>
      <c r="AH914" s="493">
        <f>AH898*地域経済性分析・初期条件!$F$94</f>
        <v>0</v>
      </c>
      <c r="AI914" s="535">
        <f t="shared" ref="AI914" si="1279">SUM(D914:N914)</f>
        <v>0</v>
      </c>
      <c r="AJ914" s="535">
        <f>SUM(D914:X914)</f>
        <v>0</v>
      </c>
      <c r="AK914" s="497">
        <f>SUM(D914:AH914)</f>
        <v>0</v>
      </c>
    </row>
    <row r="915" spans="1:37" ht="11.5" x14ac:dyDescent="0.25">
      <c r="A915" s="533"/>
      <c r="B915" s="425" t="s">
        <v>270</v>
      </c>
      <c r="C915" s="448" t="s">
        <v>33</v>
      </c>
      <c r="D915" s="493">
        <f>D914*波及効果シート!$D$72</f>
        <v>0</v>
      </c>
      <c r="E915" s="493">
        <f>E914*波及効果シート!$D$72</f>
        <v>0</v>
      </c>
      <c r="F915" s="493">
        <f>F914*波及効果シート!$D$72</f>
        <v>0</v>
      </c>
      <c r="G915" s="493">
        <f>G914*波及効果シート!$D$72</f>
        <v>0</v>
      </c>
      <c r="H915" s="493">
        <f>H914*波及効果シート!$D$72</f>
        <v>0</v>
      </c>
      <c r="I915" s="493">
        <f>I914*波及効果シート!$D$72</f>
        <v>0</v>
      </c>
      <c r="J915" s="493">
        <f>J914*波及効果シート!$D$72</f>
        <v>0</v>
      </c>
      <c r="K915" s="493">
        <f>K914*波及効果シート!$D$72</f>
        <v>0</v>
      </c>
      <c r="L915" s="493">
        <f>L914*波及効果シート!$D$72</f>
        <v>0</v>
      </c>
      <c r="M915" s="493">
        <f>M914*波及効果シート!$D$72</f>
        <v>0</v>
      </c>
      <c r="N915" s="493">
        <f>N914*波及効果シート!$D$72</f>
        <v>0</v>
      </c>
      <c r="O915" s="493">
        <f>O914*波及効果シート!$D$72</f>
        <v>0</v>
      </c>
      <c r="P915" s="493">
        <f>P914*波及効果シート!$D$72</f>
        <v>0</v>
      </c>
      <c r="Q915" s="493">
        <f>Q914*波及効果シート!$D$72</f>
        <v>0</v>
      </c>
      <c r="R915" s="493">
        <f>R914*波及効果シート!$D$72</f>
        <v>0</v>
      </c>
      <c r="S915" s="493">
        <f>S914*波及効果シート!$D$72</f>
        <v>0</v>
      </c>
      <c r="T915" s="493">
        <f>T914*波及効果シート!$D$72</f>
        <v>0</v>
      </c>
      <c r="U915" s="493">
        <f>U914*波及効果シート!$D$72</f>
        <v>0</v>
      </c>
      <c r="V915" s="493">
        <f>V914*波及効果シート!$D$72</f>
        <v>0</v>
      </c>
      <c r="W915" s="493">
        <f>W914*波及効果シート!$D$72</f>
        <v>0</v>
      </c>
      <c r="X915" s="493">
        <f>X914*波及効果シート!$D$72</f>
        <v>0</v>
      </c>
      <c r="Y915" s="493">
        <f>Y914*波及効果シート!$D$72</f>
        <v>0</v>
      </c>
      <c r="Z915" s="493">
        <f>Z914*波及効果シート!$D$72</f>
        <v>0</v>
      </c>
      <c r="AA915" s="493">
        <f>AA914*波及効果シート!$D$72</f>
        <v>0</v>
      </c>
      <c r="AB915" s="493">
        <f>AB914*波及効果シート!$D$72</f>
        <v>0</v>
      </c>
      <c r="AC915" s="493">
        <f>AC914*波及効果シート!$D$72</f>
        <v>0</v>
      </c>
      <c r="AD915" s="493">
        <f>AD914*波及効果シート!$D$72</f>
        <v>0</v>
      </c>
      <c r="AE915" s="493">
        <f>AE914*波及効果シート!$D$72</f>
        <v>0</v>
      </c>
      <c r="AF915" s="493">
        <f>AF914*波及効果シート!$D$72</f>
        <v>0</v>
      </c>
      <c r="AG915" s="493">
        <f>AG914*波及効果シート!$D$72</f>
        <v>0</v>
      </c>
      <c r="AH915" s="493">
        <f>AH914*波及効果シート!$D$72</f>
        <v>0</v>
      </c>
      <c r="AI915" s="535">
        <f t="shared" ref="AI915:AI916" si="1280">SUM(D915:N915)</f>
        <v>0</v>
      </c>
      <c r="AJ915" s="535">
        <f t="shared" ref="AJ915:AJ916" si="1281">SUM(D915:X915)</f>
        <v>0</v>
      </c>
      <c r="AK915" s="497">
        <f t="shared" ref="AK915:AK916" si="1282">SUM(D915:AH915)</f>
        <v>0</v>
      </c>
    </row>
    <row r="916" spans="1:37" ht="11.5" x14ac:dyDescent="0.25">
      <c r="A916" s="533"/>
      <c r="B916" s="425" t="s">
        <v>1156</v>
      </c>
      <c r="C916" s="449" t="s">
        <v>33</v>
      </c>
      <c r="D916" s="493">
        <f>D914*波及効果シート!$D$74</f>
        <v>0</v>
      </c>
      <c r="E916" s="493">
        <f>E914*波及効果シート!$D$74</f>
        <v>0</v>
      </c>
      <c r="F916" s="493">
        <f>F914*波及効果シート!$D$74</f>
        <v>0</v>
      </c>
      <c r="G916" s="493">
        <f>G914*波及効果シート!$D$74</f>
        <v>0</v>
      </c>
      <c r="H916" s="493">
        <f>H914*波及効果シート!$D$74</f>
        <v>0</v>
      </c>
      <c r="I916" s="493">
        <f>I914*波及効果シート!$D$74</f>
        <v>0</v>
      </c>
      <c r="J916" s="493">
        <f>J914*波及効果シート!$D$74</f>
        <v>0</v>
      </c>
      <c r="K916" s="493">
        <f>K914*波及効果シート!$D$74</f>
        <v>0</v>
      </c>
      <c r="L916" s="493">
        <f>L914*波及効果シート!$D$74</f>
        <v>0</v>
      </c>
      <c r="M916" s="493">
        <f>M914*波及効果シート!$D$74</f>
        <v>0</v>
      </c>
      <c r="N916" s="493">
        <f>N914*波及効果シート!$D$74</f>
        <v>0</v>
      </c>
      <c r="O916" s="493">
        <f>O914*波及効果シート!$D$74</f>
        <v>0</v>
      </c>
      <c r="P916" s="493">
        <f>P914*波及効果シート!$D$74</f>
        <v>0</v>
      </c>
      <c r="Q916" s="493">
        <f>Q914*波及効果シート!$D$74</f>
        <v>0</v>
      </c>
      <c r="R916" s="493">
        <f>R914*波及効果シート!$D$74</f>
        <v>0</v>
      </c>
      <c r="S916" s="493">
        <f>S914*波及効果シート!$D$74</f>
        <v>0</v>
      </c>
      <c r="T916" s="493">
        <f>T914*波及効果シート!$D$74</f>
        <v>0</v>
      </c>
      <c r="U916" s="493">
        <f>U914*波及効果シート!$D$74</f>
        <v>0</v>
      </c>
      <c r="V916" s="493">
        <f>V914*波及効果シート!$D$74</f>
        <v>0</v>
      </c>
      <c r="W916" s="493">
        <f>W914*波及効果シート!$D$74</f>
        <v>0</v>
      </c>
      <c r="X916" s="493">
        <f>X914*波及効果シート!$D$74</f>
        <v>0</v>
      </c>
      <c r="Y916" s="493">
        <f>Y914*波及効果シート!$D$74</f>
        <v>0</v>
      </c>
      <c r="Z916" s="493">
        <f>Z914*波及効果シート!$D$74</f>
        <v>0</v>
      </c>
      <c r="AA916" s="493">
        <f>AA914*波及効果シート!$D$74</f>
        <v>0</v>
      </c>
      <c r="AB916" s="493">
        <f>AB914*波及効果シート!$D$74</f>
        <v>0</v>
      </c>
      <c r="AC916" s="493">
        <f>AC914*波及効果シート!$D$74</f>
        <v>0</v>
      </c>
      <c r="AD916" s="493">
        <f>AD914*波及効果シート!$D$74</f>
        <v>0</v>
      </c>
      <c r="AE916" s="493">
        <f>AE914*波及効果シート!$D$74</f>
        <v>0</v>
      </c>
      <c r="AF916" s="493">
        <f>AF914*波及効果シート!$D$74</f>
        <v>0</v>
      </c>
      <c r="AG916" s="493">
        <f>AG914*波及効果シート!$D$74</f>
        <v>0</v>
      </c>
      <c r="AH916" s="493">
        <f>AH914*波及効果シート!$D$74</f>
        <v>0</v>
      </c>
      <c r="AI916" s="535">
        <f t="shared" si="1280"/>
        <v>0</v>
      </c>
      <c r="AJ916" s="535">
        <f t="shared" si="1281"/>
        <v>0</v>
      </c>
      <c r="AK916" s="497">
        <f t="shared" si="1282"/>
        <v>0</v>
      </c>
    </row>
    <row r="917" spans="1:37" ht="11.5" x14ac:dyDescent="0.25">
      <c r="A917" s="533"/>
      <c r="B917" s="425" t="s">
        <v>577</v>
      </c>
      <c r="C917" s="449" t="s">
        <v>33</v>
      </c>
      <c r="D917" s="493">
        <f>D914*地域経済性分析・初期条件!$P$94</f>
        <v>0</v>
      </c>
      <c r="E917" s="493">
        <f>E914*地域経済性分析・初期条件!$P$94</f>
        <v>0</v>
      </c>
      <c r="F917" s="493">
        <f>F914*地域経済性分析・初期条件!$P$94</f>
        <v>0</v>
      </c>
      <c r="G917" s="493">
        <f>G914*地域経済性分析・初期条件!$P$94</f>
        <v>0</v>
      </c>
      <c r="H917" s="493">
        <f>H914*地域経済性分析・初期条件!$P$94</f>
        <v>0</v>
      </c>
      <c r="I917" s="493">
        <f>I914*地域経済性分析・初期条件!$P$94</f>
        <v>0</v>
      </c>
      <c r="J917" s="493">
        <f>J914*地域経済性分析・初期条件!$P$94</f>
        <v>0</v>
      </c>
      <c r="K917" s="493">
        <f>K914*地域経済性分析・初期条件!$P$94</f>
        <v>0</v>
      </c>
      <c r="L917" s="493">
        <f>L914*地域経済性分析・初期条件!$P$94</f>
        <v>0</v>
      </c>
      <c r="M917" s="493">
        <f>M914*地域経済性分析・初期条件!$P$94</f>
        <v>0</v>
      </c>
      <c r="N917" s="493">
        <f>N914*地域経済性分析・初期条件!$P$94</f>
        <v>0</v>
      </c>
      <c r="O917" s="493">
        <f>O914*地域経済性分析・初期条件!$P$94</f>
        <v>0</v>
      </c>
      <c r="P917" s="493">
        <f>P914*地域経済性分析・初期条件!$P$94</f>
        <v>0</v>
      </c>
      <c r="Q917" s="493">
        <f>Q914*地域経済性分析・初期条件!$P$94</f>
        <v>0</v>
      </c>
      <c r="R917" s="493">
        <f>R914*地域経済性分析・初期条件!$P$94</f>
        <v>0</v>
      </c>
      <c r="S917" s="493">
        <f>S914*地域経済性分析・初期条件!$P$94</f>
        <v>0</v>
      </c>
      <c r="T917" s="493">
        <f>T914*地域経済性分析・初期条件!$P$94</f>
        <v>0</v>
      </c>
      <c r="U917" s="493">
        <f>U914*地域経済性分析・初期条件!$P$94</f>
        <v>0</v>
      </c>
      <c r="V917" s="493">
        <f>V914*地域経済性分析・初期条件!$P$94</f>
        <v>0</v>
      </c>
      <c r="W917" s="493">
        <f>W914*地域経済性分析・初期条件!$P$94</f>
        <v>0</v>
      </c>
      <c r="X917" s="493">
        <f>X914*地域経済性分析・初期条件!$P$94</f>
        <v>0</v>
      </c>
      <c r="Y917" s="493">
        <f>Y914*地域経済性分析・初期条件!$P$94</f>
        <v>0</v>
      </c>
      <c r="Z917" s="493">
        <f>Z914*地域経済性分析・初期条件!$P$94</f>
        <v>0</v>
      </c>
      <c r="AA917" s="493">
        <f>AA914*地域経済性分析・初期条件!$P$94</f>
        <v>0</v>
      </c>
      <c r="AB917" s="493">
        <f>AB914*地域経済性分析・初期条件!$P$94</f>
        <v>0</v>
      </c>
      <c r="AC917" s="493">
        <f>AC914*地域経済性分析・初期条件!$P$94</f>
        <v>0</v>
      </c>
      <c r="AD917" s="493">
        <f>AD914*地域経済性分析・初期条件!$P$94</f>
        <v>0</v>
      </c>
      <c r="AE917" s="493">
        <f>AE914*地域経済性分析・初期条件!$P$94</f>
        <v>0</v>
      </c>
      <c r="AF917" s="493">
        <f>AF914*地域経済性分析・初期条件!$P$94</f>
        <v>0</v>
      </c>
      <c r="AG917" s="493">
        <f>AG914*地域経済性分析・初期条件!$P$94</f>
        <v>0</v>
      </c>
      <c r="AH917" s="493">
        <f>AH914*地域経済性分析・初期条件!$P$94</f>
        <v>0</v>
      </c>
      <c r="AI917" s="535">
        <f t="shared" ref="AI917:AI922" si="1283">SUM(D917:N917)</f>
        <v>0</v>
      </c>
      <c r="AJ917" s="535">
        <f>SUM(D917:X917)</f>
        <v>0</v>
      </c>
      <c r="AK917" s="497">
        <f>SUM(D917:AH917)</f>
        <v>0</v>
      </c>
    </row>
    <row r="918" spans="1:37" ht="11.5" x14ac:dyDescent="0.25">
      <c r="A918" s="533"/>
      <c r="B918" s="425" t="s">
        <v>576</v>
      </c>
      <c r="C918" s="449" t="s">
        <v>33</v>
      </c>
      <c r="D918" s="493">
        <f>D914*地域経済性分析・初期条件!$Q$94</f>
        <v>0</v>
      </c>
      <c r="E918" s="493">
        <f>E914*地域経済性分析・初期条件!$Q$94</f>
        <v>0</v>
      </c>
      <c r="F918" s="493">
        <f>F914*地域経済性分析・初期条件!$Q$94</f>
        <v>0</v>
      </c>
      <c r="G918" s="493">
        <f>G914*地域経済性分析・初期条件!$Q$94</f>
        <v>0</v>
      </c>
      <c r="H918" s="493">
        <f>H914*地域経済性分析・初期条件!$Q$94</f>
        <v>0</v>
      </c>
      <c r="I918" s="493">
        <f>I914*地域経済性分析・初期条件!$Q$94</f>
        <v>0</v>
      </c>
      <c r="J918" s="493">
        <f>J914*地域経済性分析・初期条件!$Q$94</f>
        <v>0</v>
      </c>
      <c r="K918" s="493">
        <f>K914*地域経済性分析・初期条件!$Q$94</f>
        <v>0</v>
      </c>
      <c r="L918" s="493">
        <f>L914*地域経済性分析・初期条件!$Q$94</f>
        <v>0</v>
      </c>
      <c r="M918" s="493">
        <f>M914*地域経済性分析・初期条件!$Q$94</f>
        <v>0</v>
      </c>
      <c r="N918" s="493">
        <f>N914*地域経済性分析・初期条件!$Q$94</f>
        <v>0</v>
      </c>
      <c r="O918" s="493">
        <f>O914*地域経済性分析・初期条件!$Q$94</f>
        <v>0</v>
      </c>
      <c r="P918" s="493">
        <f>P914*地域経済性分析・初期条件!$Q$94</f>
        <v>0</v>
      </c>
      <c r="Q918" s="493">
        <f>Q914*地域経済性分析・初期条件!$Q$94</f>
        <v>0</v>
      </c>
      <c r="R918" s="493">
        <f>R914*地域経済性分析・初期条件!$Q$94</f>
        <v>0</v>
      </c>
      <c r="S918" s="493">
        <f>S914*地域経済性分析・初期条件!$Q$94</f>
        <v>0</v>
      </c>
      <c r="T918" s="493">
        <f>T914*地域経済性分析・初期条件!$Q$94</f>
        <v>0</v>
      </c>
      <c r="U918" s="493">
        <f>U914*地域経済性分析・初期条件!$Q$94</f>
        <v>0</v>
      </c>
      <c r="V918" s="493">
        <f>V914*地域経済性分析・初期条件!$Q$94</f>
        <v>0</v>
      </c>
      <c r="W918" s="493">
        <f>W914*地域経済性分析・初期条件!$Q$94</f>
        <v>0</v>
      </c>
      <c r="X918" s="493">
        <f>X914*地域経済性分析・初期条件!$Q$94</f>
        <v>0</v>
      </c>
      <c r="Y918" s="493">
        <f>Y914*地域経済性分析・初期条件!$Q$94</f>
        <v>0</v>
      </c>
      <c r="Z918" s="493">
        <f>Z914*地域経済性分析・初期条件!$Q$94</f>
        <v>0</v>
      </c>
      <c r="AA918" s="493">
        <f>AA914*地域経済性分析・初期条件!$Q$94</f>
        <v>0</v>
      </c>
      <c r="AB918" s="493">
        <f>AB914*地域経済性分析・初期条件!$Q$94</f>
        <v>0</v>
      </c>
      <c r="AC918" s="493">
        <f>AC914*地域経済性分析・初期条件!$Q$94</f>
        <v>0</v>
      </c>
      <c r="AD918" s="493">
        <f>AD914*地域経済性分析・初期条件!$Q$94</f>
        <v>0</v>
      </c>
      <c r="AE918" s="493">
        <f>AE914*地域経済性分析・初期条件!$Q$94</f>
        <v>0</v>
      </c>
      <c r="AF918" s="493">
        <f>AF914*地域経済性分析・初期条件!$Q$94</f>
        <v>0</v>
      </c>
      <c r="AG918" s="493">
        <f>AG914*地域経済性分析・初期条件!$Q$94</f>
        <v>0</v>
      </c>
      <c r="AH918" s="493">
        <f>AH914*地域経済性分析・初期条件!$Q$94</f>
        <v>0</v>
      </c>
      <c r="AI918" s="535">
        <f t="shared" si="1283"/>
        <v>0</v>
      </c>
      <c r="AJ918" s="535">
        <f>SUM(D918:X918)</f>
        <v>0</v>
      </c>
      <c r="AK918" s="497">
        <f>SUM(D918:AH918)</f>
        <v>0</v>
      </c>
    </row>
    <row r="919" spans="1:37" ht="11.5" x14ac:dyDescent="0.25">
      <c r="A919" s="533" t="str">
        <f>A913&amp;B919</f>
        <v>0従業員の可処分所得（一次）</v>
      </c>
      <c r="B919" s="425" t="s">
        <v>556</v>
      </c>
      <c r="C919" s="448" t="s">
        <v>33</v>
      </c>
      <c r="D919" s="493">
        <f>D914*地域経済性分析・初期条件!$H$94</f>
        <v>0</v>
      </c>
      <c r="E919" s="493">
        <f>E914*地域経済性分析・初期条件!$H$94</f>
        <v>0</v>
      </c>
      <c r="F919" s="493">
        <f>F914*地域経済性分析・初期条件!$H$94</f>
        <v>0</v>
      </c>
      <c r="G919" s="493">
        <f>G914*地域経済性分析・初期条件!$H$94</f>
        <v>0</v>
      </c>
      <c r="H919" s="493">
        <f>H914*地域経済性分析・初期条件!$H$94</f>
        <v>0</v>
      </c>
      <c r="I919" s="493">
        <f>I914*地域経済性分析・初期条件!$H$94</f>
        <v>0</v>
      </c>
      <c r="J919" s="493">
        <f>J914*地域経済性分析・初期条件!$H$94</f>
        <v>0</v>
      </c>
      <c r="K919" s="493">
        <f>K914*地域経済性分析・初期条件!$H$94</f>
        <v>0</v>
      </c>
      <c r="L919" s="493">
        <f>L914*地域経済性分析・初期条件!$H$94</f>
        <v>0</v>
      </c>
      <c r="M919" s="493">
        <f>M914*地域経済性分析・初期条件!$H$94</f>
        <v>0</v>
      </c>
      <c r="N919" s="493">
        <f>N914*地域経済性分析・初期条件!$H$94</f>
        <v>0</v>
      </c>
      <c r="O919" s="493">
        <f>O914*地域経済性分析・初期条件!$H$94</f>
        <v>0</v>
      </c>
      <c r="P919" s="493">
        <f>P914*地域経済性分析・初期条件!$H$94</f>
        <v>0</v>
      </c>
      <c r="Q919" s="493">
        <f>Q914*地域経済性分析・初期条件!$H$94</f>
        <v>0</v>
      </c>
      <c r="R919" s="493">
        <f>R914*地域経済性分析・初期条件!$H$94</f>
        <v>0</v>
      </c>
      <c r="S919" s="493">
        <f>S914*地域経済性分析・初期条件!$H$94</f>
        <v>0</v>
      </c>
      <c r="T919" s="493">
        <f>T914*地域経済性分析・初期条件!$H$94</f>
        <v>0</v>
      </c>
      <c r="U919" s="493">
        <f>U914*地域経済性分析・初期条件!$H$94</f>
        <v>0</v>
      </c>
      <c r="V919" s="493">
        <f>V914*地域経済性分析・初期条件!$H$94</f>
        <v>0</v>
      </c>
      <c r="W919" s="493">
        <f>W914*地域経済性分析・初期条件!$H$94</f>
        <v>0</v>
      </c>
      <c r="X919" s="493">
        <f>X914*地域経済性分析・初期条件!$H$94</f>
        <v>0</v>
      </c>
      <c r="Y919" s="493">
        <f>Y914*地域経済性分析・初期条件!$H$94</f>
        <v>0</v>
      </c>
      <c r="Z919" s="493">
        <f>Z914*地域経済性分析・初期条件!$H$94</f>
        <v>0</v>
      </c>
      <c r="AA919" s="493">
        <f>AA914*地域経済性分析・初期条件!$H$94</f>
        <v>0</v>
      </c>
      <c r="AB919" s="493">
        <f>AB914*地域経済性分析・初期条件!$H$94</f>
        <v>0</v>
      </c>
      <c r="AC919" s="493">
        <f>AC914*地域経済性分析・初期条件!$H$94</f>
        <v>0</v>
      </c>
      <c r="AD919" s="493">
        <f>AD914*地域経済性分析・初期条件!$H$94</f>
        <v>0</v>
      </c>
      <c r="AE919" s="493">
        <f>AE914*地域経済性分析・初期条件!$H$94</f>
        <v>0</v>
      </c>
      <c r="AF919" s="493">
        <f>AF914*地域経済性分析・初期条件!$H$94</f>
        <v>0</v>
      </c>
      <c r="AG919" s="493">
        <f>AG914*地域経済性分析・初期条件!$H$94</f>
        <v>0</v>
      </c>
      <c r="AH919" s="493">
        <f>AH914*地域経済性分析・初期条件!$H$94</f>
        <v>0</v>
      </c>
      <c r="AI919" s="535">
        <f t="shared" si="1283"/>
        <v>0</v>
      </c>
      <c r="AJ919" s="535">
        <f t="shared" ref="AJ919:AJ926" si="1284">SUM(D919:X919)</f>
        <v>0</v>
      </c>
      <c r="AK919" s="497">
        <f t="shared" ref="AK919:AK926" si="1285">SUM(D919:AH919)</f>
        <v>0</v>
      </c>
    </row>
    <row r="920" spans="1:37" ht="11.5" x14ac:dyDescent="0.25">
      <c r="A920" s="533" t="str">
        <f>A913&amp;B920</f>
        <v>0企業の税引後利益（一次）</v>
      </c>
      <c r="B920" s="425" t="s">
        <v>557</v>
      </c>
      <c r="C920" s="448" t="s">
        <v>33</v>
      </c>
      <c r="D920" s="493">
        <f>D914*地域経済性分析・初期条件!$I$94</f>
        <v>0</v>
      </c>
      <c r="E920" s="493">
        <f>E914*地域経済性分析・初期条件!$I$94</f>
        <v>0</v>
      </c>
      <c r="F920" s="493">
        <f>F914*地域経済性分析・初期条件!$I$94</f>
        <v>0</v>
      </c>
      <c r="G920" s="493">
        <f>G914*地域経済性分析・初期条件!$I$94</f>
        <v>0</v>
      </c>
      <c r="H920" s="493">
        <f>H914*地域経済性分析・初期条件!$I$94</f>
        <v>0</v>
      </c>
      <c r="I920" s="493">
        <f>I914*地域経済性分析・初期条件!$I$94</f>
        <v>0</v>
      </c>
      <c r="J920" s="493">
        <f>J914*地域経済性分析・初期条件!$I$94</f>
        <v>0</v>
      </c>
      <c r="K920" s="493">
        <f>K914*地域経済性分析・初期条件!$I$94</f>
        <v>0</v>
      </c>
      <c r="L920" s="493">
        <f>L914*地域経済性分析・初期条件!$I$94</f>
        <v>0</v>
      </c>
      <c r="M920" s="493">
        <f>M914*地域経済性分析・初期条件!$I$94</f>
        <v>0</v>
      </c>
      <c r="N920" s="493">
        <f>N914*地域経済性分析・初期条件!$I$94</f>
        <v>0</v>
      </c>
      <c r="O920" s="493">
        <f>O914*地域経済性分析・初期条件!$I$94</f>
        <v>0</v>
      </c>
      <c r="P920" s="493">
        <f>P914*地域経済性分析・初期条件!$I$94</f>
        <v>0</v>
      </c>
      <c r="Q920" s="493">
        <f>Q914*地域経済性分析・初期条件!$I$94</f>
        <v>0</v>
      </c>
      <c r="R920" s="493">
        <f>R914*地域経済性分析・初期条件!$I$94</f>
        <v>0</v>
      </c>
      <c r="S920" s="493">
        <f>S914*地域経済性分析・初期条件!$I$94</f>
        <v>0</v>
      </c>
      <c r="T920" s="493">
        <f>T914*地域経済性分析・初期条件!$I$94</f>
        <v>0</v>
      </c>
      <c r="U920" s="493">
        <f>U914*地域経済性分析・初期条件!$I$94</f>
        <v>0</v>
      </c>
      <c r="V920" s="493">
        <f>V914*地域経済性分析・初期条件!$I$94</f>
        <v>0</v>
      </c>
      <c r="W920" s="493">
        <f>W914*地域経済性分析・初期条件!$I$94</f>
        <v>0</v>
      </c>
      <c r="X920" s="493">
        <f>X914*地域経済性分析・初期条件!$I$94</f>
        <v>0</v>
      </c>
      <c r="Y920" s="493">
        <f>Y914*地域経済性分析・初期条件!$I$94</f>
        <v>0</v>
      </c>
      <c r="Z920" s="493">
        <f>Z914*地域経済性分析・初期条件!$I$94</f>
        <v>0</v>
      </c>
      <c r="AA920" s="493">
        <f>AA914*地域経済性分析・初期条件!$I$94</f>
        <v>0</v>
      </c>
      <c r="AB920" s="493">
        <f>AB914*地域経済性分析・初期条件!$I$94</f>
        <v>0</v>
      </c>
      <c r="AC920" s="493">
        <f>AC914*地域経済性分析・初期条件!$I$94</f>
        <v>0</v>
      </c>
      <c r="AD920" s="493">
        <f>AD914*地域経済性分析・初期条件!$I$94</f>
        <v>0</v>
      </c>
      <c r="AE920" s="493">
        <f>AE914*地域経済性分析・初期条件!$I$94</f>
        <v>0</v>
      </c>
      <c r="AF920" s="493">
        <f>AF914*地域経済性分析・初期条件!$I$94</f>
        <v>0</v>
      </c>
      <c r="AG920" s="493">
        <f>AG914*地域経済性分析・初期条件!$I$94</f>
        <v>0</v>
      </c>
      <c r="AH920" s="493">
        <f>AH914*地域経済性分析・初期条件!$I$94</f>
        <v>0</v>
      </c>
      <c r="AI920" s="535">
        <f t="shared" si="1283"/>
        <v>0</v>
      </c>
      <c r="AJ920" s="535">
        <f t="shared" si="1284"/>
        <v>0</v>
      </c>
      <c r="AK920" s="497">
        <f t="shared" si="1285"/>
        <v>0</v>
      </c>
    </row>
    <row r="921" spans="1:37" ht="11.5" x14ac:dyDescent="0.25">
      <c r="A921" s="533" t="str">
        <f>A913&amp;B921</f>
        <v>0都道府県税収（一次）</v>
      </c>
      <c r="B921" s="425" t="s">
        <v>558</v>
      </c>
      <c r="C921" s="448" t="s">
        <v>33</v>
      </c>
      <c r="D921" s="493">
        <f>D914*地域経済性分析・初期条件!$J$94</f>
        <v>0</v>
      </c>
      <c r="E921" s="493">
        <f>E914*地域経済性分析・初期条件!$J$94</f>
        <v>0</v>
      </c>
      <c r="F921" s="493">
        <f>F914*地域経済性分析・初期条件!$J$94</f>
        <v>0</v>
      </c>
      <c r="G921" s="493">
        <f>G914*地域経済性分析・初期条件!$J$94</f>
        <v>0</v>
      </c>
      <c r="H921" s="493">
        <f>H914*地域経済性分析・初期条件!$J$94</f>
        <v>0</v>
      </c>
      <c r="I921" s="493">
        <f>I914*地域経済性分析・初期条件!$J$94</f>
        <v>0</v>
      </c>
      <c r="J921" s="493">
        <f>J914*地域経済性分析・初期条件!$J$94</f>
        <v>0</v>
      </c>
      <c r="K921" s="493">
        <f>K914*地域経済性分析・初期条件!$J$94</f>
        <v>0</v>
      </c>
      <c r="L921" s="493">
        <f>L914*地域経済性分析・初期条件!$J$94</f>
        <v>0</v>
      </c>
      <c r="M921" s="493">
        <f>M914*地域経済性分析・初期条件!$J$94</f>
        <v>0</v>
      </c>
      <c r="N921" s="493">
        <f>N914*地域経済性分析・初期条件!$J$94</f>
        <v>0</v>
      </c>
      <c r="O921" s="493">
        <f>O914*地域経済性分析・初期条件!$J$94</f>
        <v>0</v>
      </c>
      <c r="P921" s="493">
        <f>P914*地域経済性分析・初期条件!$J$94</f>
        <v>0</v>
      </c>
      <c r="Q921" s="493">
        <f>Q914*地域経済性分析・初期条件!$J$94</f>
        <v>0</v>
      </c>
      <c r="R921" s="493">
        <f>R914*地域経済性分析・初期条件!$J$94</f>
        <v>0</v>
      </c>
      <c r="S921" s="493">
        <f>S914*地域経済性分析・初期条件!$J$94</f>
        <v>0</v>
      </c>
      <c r="T921" s="493">
        <f>T914*地域経済性分析・初期条件!$J$94</f>
        <v>0</v>
      </c>
      <c r="U921" s="493">
        <f>U914*地域経済性分析・初期条件!$J$94</f>
        <v>0</v>
      </c>
      <c r="V921" s="493">
        <f>V914*地域経済性分析・初期条件!$J$94</f>
        <v>0</v>
      </c>
      <c r="W921" s="493">
        <f>W914*地域経済性分析・初期条件!$J$94</f>
        <v>0</v>
      </c>
      <c r="X921" s="493">
        <f>X914*地域経済性分析・初期条件!$J$94</f>
        <v>0</v>
      </c>
      <c r="Y921" s="493">
        <f>Y914*地域経済性分析・初期条件!$J$94</f>
        <v>0</v>
      </c>
      <c r="Z921" s="493">
        <f>Z914*地域経済性分析・初期条件!$J$94</f>
        <v>0</v>
      </c>
      <c r="AA921" s="493">
        <f>AA914*地域経済性分析・初期条件!$J$94</f>
        <v>0</v>
      </c>
      <c r="AB921" s="493">
        <f>AB914*地域経済性分析・初期条件!$J$94</f>
        <v>0</v>
      </c>
      <c r="AC921" s="493">
        <f>AC914*地域経済性分析・初期条件!$J$94</f>
        <v>0</v>
      </c>
      <c r="AD921" s="493">
        <f>AD914*地域経済性分析・初期条件!$J$94</f>
        <v>0</v>
      </c>
      <c r="AE921" s="493">
        <f>AE914*地域経済性分析・初期条件!$J$94</f>
        <v>0</v>
      </c>
      <c r="AF921" s="493">
        <f>AF914*地域経済性分析・初期条件!$J$94</f>
        <v>0</v>
      </c>
      <c r="AG921" s="493">
        <f>AG914*地域経済性分析・初期条件!$J$94</f>
        <v>0</v>
      </c>
      <c r="AH921" s="493">
        <f>AH914*地域経済性分析・初期条件!$J$94</f>
        <v>0</v>
      </c>
      <c r="AI921" s="535">
        <f t="shared" si="1283"/>
        <v>0</v>
      </c>
      <c r="AJ921" s="535">
        <f t="shared" si="1284"/>
        <v>0</v>
      </c>
      <c r="AK921" s="497">
        <f t="shared" si="1285"/>
        <v>0</v>
      </c>
    </row>
    <row r="922" spans="1:37" ht="11.5" x14ac:dyDescent="0.25">
      <c r="A922" s="533" t="str">
        <f>A913&amp;B922</f>
        <v>0市町村税収（一次）</v>
      </c>
      <c r="B922" s="425" t="s">
        <v>559</v>
      </c>
      <c r="C922" s="449" t="s">
        <v>33</v>
      </c>
      <c r="D922" s="493">
        <f>D914*地域経済性分析・初期条件!$K$94</f>
        <v>0</v>
      </c>
      <c r="E922" s="493">
        <f>E914*地域経済性分析・初期条件!$K$94</f>
        <v>0</v>
      </c>
      <c r="F922" s="493">
        <f>F914*地域経済性分析・初期条件!$K$94</f>
        <v>0</v>
      </c>
      <c r="G922" s="493">
        <f>G914*地域経済性分析・初期条件!$K$94</f>
        <v>0</v>
      </c>
      <c r="H922" s="493">
        <f>H914*地域経済性分析・初期条件!$K$94</f>
        <v>0</v>
      </c>
      <c r="I922" s="493">
        <f>I914*地域経済性分析・初期条件!$K$94</f>
        <v>0</v>
      </c>
      <c r="J922" s="493">
        <f>J914*地域経済性分析・初期条件!$K$94</f>
        <v>0</v>
      </c>
      <c r="K922" s="493">
        <f>K914*地域経済性分析・初期条件!$K$94</f>
        <v>0</v>
      </c>
      <c r="L922" s="493">
        <f>L914*地域経済性分析・初期条件!$K$94</f>
        <v>0</v>
      </c>
      <c r="M922" s="493">
        <f>M914*地域経済性分析・初期条件!$K$94</f>
        <v>0</v>
      </c>
      <c r="N922" s="493">
        <f>N914*地域経済性分析・初期条件!$K$94</f>
        <v>0</v>
      </c>
      <c r="O922" s="493">
        <f>O914*地域経済性分析・初期条件!$K$94</f>
        <v>0</v>
      </c>
      <c r="P922" s="493">
        <f>P914*地域経済性分析・初期条件!$K$94</f>
        <v>0</v>
      </c>
      <c r="Q922" s="493">
        <f>Q914*地域経済性分析・初期条件!$K$94</f>
        <v>0</v>
      </c>
      <c r="R922" s="493">
        <f>R914*地域経済性分析・初期条件!$K$94</f>
        <v>0</v>
      </c>
      <c r="S922" s="493">
        <f>S914*地域経済性分析・初期条件!$K$94</f>
        <v>0</v>
      </c>
      <c r="T922" s="493">
        <f>T914*地域経済性分析・初期条件!$K$94</f>
        <v>0</v>
      </c>
      <c r="U922" s="493">
        <f>U914*地域経済性分析・初期条件!$K$94</f>
        <v>0</v>
      </c>
      <c r="V922" s="493">
        <f>V914*地域経済性分析・初期条件!$K$94</f>
        <v>0</v>
      </c>
      <c r="W922" s="493">
        <f>W914*地域経済性分析・初期条件!$K$94</f>
        <v>0</v>
      </c>
      <c r="X922" s="493">
        <f>X914*地域経済性分析・初期条件!$K$94</f>
        <v>0</v>
      </c>
      <c r="Y922" s="493">
        <f>Y914*地域経済性分析・初期条件!$K$94</f>
        <v>0</v>
      </c>
      <c r="Z922" s="493">
        <f>Z914*地域経済性分析・初期条件!$K$94</f>
        <v>0</v>
      </c>
      <c r="AA922" s="493">
        <f>AA914*地域経済性分析・初期条件!$K$94</f>
        <v>0</v>
      </c>
      <c r="AB922" s="493">
        <f>AB914*地域経済性分析・初期条件!$K$94</f>
        <v>0</v>
      </c>
      <c r="AC922" s="493">
        <f>AC914*地域経済性分析・初期条件!$K$94</f>
        <v>0</v>
      </c>
      <c r="AD922" s="493">
        <f>AD914*地域経済性分析・初期条件!$K$94</f>
        <v>0</v>
      </c>
      <c r="AE922" s="493">
        <f>AE914*地域経済性分析・初期条件!$K$94</f>
        <v>0</v>
      </c>
      <c r="AF922" s="493">
        <f>AF914*地域経済性分析・初期条件!$K$94</f>
        <v>0</v>
      </c>
      <c r="AG922" s="493">
        <f>AG914*地域経済性分析・初期条件!$K$94</f>
        <v>0</v>
      </c>
      <c r="AH922" s="493">
        <f>AH914*地域経済性分析・初期条件!$K$94</f>
        <v>0</v>
      </c>
      <c r="AI922" s="535">
        <f t="shared" si="1283"/>
        <v>0</v>
      </c>
      <c r="AJ922" s="535">
        <f t="shared" si="1284"/>
        <v>0</v>
      </c>
      <c r="AK922" s="497">
        <f t="shared" si="1285"/>
        <v>0</v>
      </c>
    </row>
    <row r="923" spans="1:37" ht="11.5" x14ac:dyDescent="0.25">
      <c r="A923" s="533"/>
      <c r="B923" s="425" t="s">
        <v>561</v>
      </c>
      <c r="C923" s="449" t="s">
        <v>33</v>
      </c>
      <c r="D923" s="493">
        <f>D914*地域経済性分析・初期条件!$L$94</f>
        <v>0</v>
      </c>
      <c r="E923" s="493">
        <f>E914*地域経済性分析・初期条件!$L$94</f>
        <v>0</v>
      </c>
      <c r="F923" s="493">
        <f>F914*地域経済性分析・初期条件!$L$94</f>
        <v>0</v>
      </c>
      <c r="G923" s="493">
        <f>G914*地域経済性分析・初期条件!$L$94</f>
        <v>0</v>
      </c>
      <c r="H923" s="493">
        <f>H914*地域経済性分析・初期条件!$L$94</f>
        <v>0</v>
      </c>
      <c r="I923" s="493">
        <f>I914*地域経済性分析・初期条件!$L$94</f>
        <v>0</v>
      </c>
      <c r="J923" s="493">
        <f>J914*地域経済性分析・初期条件!$L$94</f>
        <v>0</v>
      </c>
      <c r="K923" s="493">
        <f>K914*地域経済性分析・初期条件!$L$94</f>
        <v>0</v>
      </c>
      <c r="L923" s="493">
        <f>L914*地域経済性分析・初期条件!$L$94</f>
        <v>0</v>
      </c>
      <c r="M923" s="493">
        <f>M914*地域経済性分析・初期条件!$L$94</f>
        <v>0</v>
      </c>
      <c r="N923" s="493">
        <f>N914*地域経済性分析・初期条件!$L$94</f>
        <v>0</v>
      </c>
      <c r="O923" s="493">
        <f>O914*地域経済性分析・初期条件!$L$94</f>
        <v>0</v>
      </c>
      <c r="P923" s="493">
        <f>P914*地域経済性分析・初期条件!$L$94</f>
        <v>0</v>
      </c>
      <c r="Q923" s="493">
        <f>Q914*地域経済性分析・初期条件!$L$94</f>
        <v>0</v>
      </c>
      <c r="R923" s="493">
        <f>R914*地域経済性分析・初期条件!$L$94</f>
        <v>0</v>
      </c>
      <c r="S923" s="493">
        <f>S914*地域経済性分析・初期条件!$L$94</f>
        <v>0</v>
      </c>
      <c r="T923" s="493">
        <f>T914*地域経済性分析・初期条件!$L$94</f>
        <v>0</v>
      </c>
      <c r="U923" s="493">
        <f>U914*地域経済性分析・初期条件!$L$94</f>
        <v>0</v>
      </c>
      <c r="V923" s="493">
        <f>V914*地域経済性分析・初期条件!$L$94</f>
        <v>0</v>
      </c>
      <c r="W923" s="493">
        <f>W914*地域経済性分析・初期条件!$L$94</f>
        <v>0</v>
      </c>
      <c r="X923" s="493">
        <f>X914*地域経済性分析・初期条件!$L$94</f>
        <v>0</v>
      </c>
      <c r="Y923" s="493">
        <f>Y914*地域経済性分析・初期条件!$L$94</f>
        <v>0</v>
      </c>
      <c r="Z923" s="493">
        <f>Z914*地域経済性分析・初期条件!$L$94</f>
        <v>0</v>
      </c>
      <c r="AA923" s="493">
        <f>AA914*地域経済性分析・初期条件!$L$94</f>
        <v>0</v>
      </c>
      <c r="AB923" s="493">
        <f>AB914*地域経済性分析・初期条件!$L$94</f>
        <v>0</v>
      </c>
      <c r="AC923" s="493">
        <f>AC914*地域経済性分析・初期条件!$L$94</f>
        <v>0</v>
      </c>
      <c r="AD923" s="493">
        <f>AD914*地域経済性分析・初期条件!$L$94</f>
        <v>0</v>
      </c>
      <c r="AE923" s="493">
        <f>AE914*地域経済性分析・初期条件!$L$94</f>
        <v>0</v>
      </c>
      <c r="AF923" s="493">
        <f>AF914*地域経済性分析・初期条件!$L$94</f>
        <v>0</v>
      </c>
      <c r="AG923" s="493">
        <f>AG914*地域経済性分析・初期条件!$L$94</f>
        <v>0</v>
      </c>
      <c r="AH923" s="493">
        <f>AH914*地域経済性分析・初期条件!$L$94</f>
        <v>0</v>
      </c>
      <c r="AI923" s="535">
        <f>SUM(D923:N923)</f>
        <v>0</v>
      </c>
      <c r="AJ923" s="535">
        <f t="shared" si="1284"/>
        <v>0</v>
      </c>
      <c r="AK923" s="497">
        <f t="shared" si="1285"/>
        <v>0</v>
      </c>
    </row>
    <row r="924" spans="1:37" ht="11.5" x14ac:dyDescent="0.25">
      <c r="A924" s="533"/>
      <c r="B924" s="425" t="s">
        <v>562</v>
      </c>
      <c r="C924" s="449" t="s">
        <v>33</v>
      </c>
      <c r="D924" s="493">
        <f>D914*地域経済性分析・初期条件!$M$94</f>
        <v>0</v>
      </c>
      <c r="E924" s="493">
        <f>E914*地域経済性分析・初期条件!$M$94</f>
        <v>0</v>
      </c>
      <c r="F924" s="493">
        <f>F914*地域経済性分析・初期条件!$M$94</f>
        <v>0</v>
      </c>
      <c r="G924" s="493">
        <f>G914*地域経済性分析・初期条件!$M$94</f>
        <v>0</v>
      </c>
      <c r="H924" s="493">
        <f>H914*地域経済性分析・初期条件!$M$94</f>
        <v>0</v>
      </c>
      <c r="I924" s="493">
        <f>I914*地域経済性分析・初期条件!$M$94</f>
        <v>0</v>
      </c>
      <c r="J924" s="493">
        <f>J914*地域経済性分析・初期条件!$M$94</f>
        <v>0</v>
      </c>
      <c r="K924" s="493">
        <f>K914*地域経済性分析・初期条件!$M$94</f>
        <v>0</v>
      </c>
      <c r="L924" s="493">
        <f>L914*地域経済性分析・初期条件!$M$94</f>
        <v>0</v>
      </c>
      <c r="M924" s="493">
        <f>M914*地域経済性分析・初期条件!$M$94</f>
        <v>0</v>
      </c>
      <c r="N924" s="493">
        <f>N914*地域経済性分析・初期条件!$M$94</f>
        <v>0</v>
      </c>
      <c r="O924" s="493">
        <f>O914*地域経済性分析・初期条件!$M$94</f>
        <v>0</v>
      </c>
      <c r="P924" s="493">
        <f>P914*地域経済性分析・初期条件!$M$94</f>
        <v>0</v>
      </c>
      <c r="Q924" s="493">
        <f>Q914*地域経済性分析・初期条件!$M$94</f>
        <v>0</v>
      </c>
      <c r="R924" s="493">
        <f>R914*地域経済性分析・初期条件!$M$94</f>
        <v>0</v>
      </c>
      <c r="S924" s="493">
        <f>S914*地域経済性分析・初期条件!$M$94</f>
        <v>0</v>
      </c>
      <c r="T924" s="493">
        <f>T914*地域経済性分析・初期条件!$M$94</f>
        <v>0</v>
      </c>
      <c r="U924" s="493">
        <f>U914*地域経済性分析・初期条件!$M$94</f>
        <v>0</v>
      </c>
      <c r="V924" s="493">
        <f>V914*地域経済性分析・初期条件!$M$94</f>
        <v>0</v>
      </c>
      <c r="W924" s="493">
        <f>W914*地域経済性分析・初期条件!$M$94</f>
        <v>0</v>
      </c>
      <c r="X924" s="493">
        <f>X914*地域経済性分析・初期条件!$M$94</f>
        <v>0</v>
      </c>
      <c r="Y924" s="493">
        <f>Y914*地域経済性分析・初期条件!$M$94</f>
        <v>0</v>
      </c>
      <c r="Z924" s="493">
        <f>Z914*地域経済性分析・初期条件!$M$94</f>
        <v>0</v>
      </c>
      <c r="AA924" s="493">
        <f>AA914*地域経済性分析・初期条件!$M$94</f>
        <v>0</v>
      </c>
      <c r="AB924" s="493">
        <f>AB914*地域経済性分析・初期条件!$M$94</f>
        <v>0</v>
      </c>
      <c r="AC924" s="493">
        <f>AC914*地域経済性分析・初期条件!$M$94</f>
        <v>0</v>
      </c>
      <c r="AD924" s="493">
        <f>AD914*地域経済性分析・初期条件!$M$94</f>
        <v>0</v>
      </c>
      <c r="AE924" s="493">
        <f>AE914*地域経済性分析・初期条件!$M$94</f>
        <v>0</v>
      </c>
      <c r="AF924" s="493">
        <f>AF914*地域経済性分析・初期条件!$M$94</f>
        <v>0</v>
      </c>
      <c r="AG924" s="493">
        <f>AG914*地域経済性分析・初期条件!$M$94</f>
        <v>0</v>
      </c>
      <c r="AH924" s="493">
        <f>AH914*地域経済性分析・初期条件!$M$94</f>
        <v>0</v>
      </c>
      <c r="AI924" s="535">
        <f>SUM(D924:N924)</f>
        <v>0</v>
      </c>
      <c r="AJ924" s="535">
        <f t="shared" si="1284"/>
        <v>0</v>
      </c>
      <c r="AK924" s="497">
        <f t="shared" si="1285"/>
        <v>0</v>
      </c>
    </row>
    <row r="925" spans="1:37" ht="11.5" x14ac:dyDescent="0.25">
      <c r="A925" s="533"/>
      <c r="B925" s="425" t="s">
        <v>563</v>
      </c>
      <c r="C925" s="449" t="s">
        <v>33</v>
      </c>
      <c r="D925" s="493">
        <f>D914*地域経済性分析・初期条件!$N$94</f>
        <v>0</v>
      </c>
      <c r="E925" s="493">
        <f>E914*地域経済性分析・初期条件!$N$94</f>
        <v>0</v>
      </c>
      <c r="F925" s="493">
        <f>F914*地域経済性分析・初期条件!$N$94</f>
        <v>0</v>
      </c>
      <c r="G925" s="493">
        <f>G914*地域経済性分析・初期条件!$N$94</f>
        <v>0</v>
      </c>
      <c r="H925" s="493">
        <f>H914*地域経済性分析・初期条件!$N$94</f>
        <v>0</v>
      </c>
      <c r="I925" s="493">
        <f>I914*地域経済性分析・初期条件!$N$94</f>
        <v>0</v>
      </c>
      <c r="J925" s="493">
        <f>J914*地域経済性分析・初期条件!$N$94</f>
        <v>0</v>
      </c>
      <c r="K925" s="493">
        <f>K914*地域経済性分析・初期条件!$N$94</f>
        <v>0</v>
      </c>
      <c r="L925" s="493">
        <f>L914*地域経済性分析・初期条件!$N$94</f>
        <v>0</v>
      </c>
      <c r="M925" s="493">
        <f>M914*地域経済性分析・初期条件!$N$94</f>
        <v>0</v>
      </c>
      <c r="N925" s="493">
        <f>N914*地域経済性分析・初期条件!$N$94</f>
        <v>0</v>
      </c>
      <c r="O925" s="493">
        <f>O914*地域経済性分析・初期条件!$N$94</f>
        <v>0</v>
      </c>
      <c r="P925" s="493">
        <f>P914*地域経済性分析・初期条件!$N$94</f>
        <v>0</v>
      </c>
      <c r="Q925" s="493">
        <f>Q914*地域経済性分析・初期条件!$N$94</f>
        <v>0</v>
      </c>
      <c r="R925" s="493">
        <f>R914*地域経済性分析・初期条件!$N$94</f>
        <v>0</v>
      </c>
      <c r="S925" s="493">
        <f>S914*地域経済性分析・初期条件!$N$94</f>
        <v>0</v>
      </c>
      <c r="T925" s="493">
        <f>T914*地域経済性分析・初期条件!$N$94</f>
        <v>0</v>
      </c>
      <c r="U925" s="493">
        <f>U914*地域経済性分析・初期条件!$N$94</f>
        <v>0</v>
      </c>
      <c r="V925" s="493">
        <f>V914*地域経済性分析・初期条件!$N$94</f>
        <v>0</v>
      </c>
      <c r="W925" s="493">
        <f>W914*地域経済性分析・初期条件!$N$94</f>
        <v>0</v>
      </c>
      <c r="X925" s="493">
        <f>X914*地域経済性分析・初期条件!$N$94</f>
        <v>0</v>
      </c>
      <c r="Y925" s="493">
        <f>Y914*地域経済性分析・初期条件!$N$94</f>
        <v>0</v>
      </c>
      <c r="Z925" s="493">
        <f>Z914*地域経済性分析・初期条件!$N$94</f>
        <v>0</v>
      </c>
      <c r="AA925" s="493">
        <f>AA914*地域経済性分析・初期条件!$N$94</f>
        <v>0</v>
      </c>
      <c r="AB925" s="493">
        <f>AB914*地域経済性分析・初期条件!$N$94</f>
        <v>0</v>
      </c>
      <c r="AC925" s="493">
        <f>AC914*地域経済性分析・初期条件!$N$94</f>
        <v>0</v>
      </c>
      <c r="AD925" s="493">
        <f>AD914*地域経済性分析・初期条件!$N$94</f>
        <v>0</v>
      </c>
      <c r="AE925" s="493">
        <f>AE914*地域経済性分析・初期条件!$N$94</f>
        <v>0</v>
      </c>
      <c r="AF925" s="493">
        <f>AF914*地域経済性分析・初期条件!$N$94</f>
        <v>0</v>
      </c>
      <c r="AG925" s="493">
        <f>AG914*地域経済性分析・初期条件!$N$94</f>
        <v>0</v>
      </c>
      <c r="AH925" s="493">
        <f>AH914*地域経済性分析・初期条件!$N$94</f>
        <v>0</v>
      </c>
      <c r="AI925" s="535">
        <f>SUM(D925:N925)</f>
        <v>0</v>
      </c>
      <c r="AJ925" s="535">
        <f t="shared" si="1284"/>
        <v>0</v>
      </c>
      <c r="AK925" s="497">
        <f t="shared" si="1285"/>
        <v>0</v>
      </c>
    </row>
    <row r="926" spans="1:37" ht="11.5" x14ac:dyDescent="0.25">
      <c r="A926" s="533"/>
      <c r="B926" s="425" t="s">
        <v>564</v>
      </c>
      <c r="C926" s="449" t="s">
        <v>33</v>
      </c>
      <c r="D926" s="493">
        <f>D914*地域経済性分析・初期条件!$O$94</f>
        <v>0</v>
      </c>
      <c r="E926" s="493">
        <f>E914*地域経済性分析・初期条件!$O$94</f>
        <v>0</v>
      </c>
      <c r="F926" s="493">
        <f>F914*地域経済性分析・初期条件!$O$94</f>
        <v>0</v>
      </c>
      <c r="G926" s="493">
        <f>G914*地域経済性分析・初期条件!$O$94</f>
        <v>0</v>
      </c>
      <c r="H926" s="493">
        <f>H914*地域経済性分析・初期条件!$O$94</f>
        <v>0</v>
      </c>
      <c r="I926" s="493">
        <f>I914*地域経済性分析・初期条件!$O$94</f>
        <v>0</v>
      </c>
      <c r="J926" s="493">
        <f>J914*地域経済性分析・初期条件!$O$94</f>
        <v>0</v>
      </c>
      <c r="K926" s="493">
        <f>K914*地域経済性分析・初期条件!$O$94</f>
        <v>0</v>
      </c>
      <c r="L926" s="493">
        <f>L914*地域経済性分析・初期条件!$O$94</f>
        <v>0</v>
      </c>
      <c r="M926" s="493">
        <f>M914*地域経済性分析・初期条件!$O$94</f>
        <v>0</v>
      </c>
      <c r="N926" s="493">
        <f>N914*地域経済性分析・初期条件!$O$94</f>
        <v>0</v>
      </c>
      <c r="O926" s="493">
        <f>O914*地域経済性分析・初期条件!$O$94</f>
        <v>0</v>
      </c>
      <c r="P926" s="493">
        <f>P914*地域経済性分析・初期条件!$O$94</f>
        <v>0</v>
      </c>
      <c r="Q926" s="493">
        <f>Q914*地域経済性分析・初期条件!$O$94</f>
        <v>0</v>
      </c>
      <c r="R926" s="493">
        <f>R914*地域経済性分析・初期条件!$O$94</f>
        <v>0</v>
      </c>
      <c r="S926" s="493">
        <f>S914*地域経済性分析・初期条件!$O$94</f>
        <v>0</v>
      </c>
      <c r="T926" s="493">
        <f>T914*地域経済性分析・初期条件!$O$94</f>
        <v>0</v>
      </c>
      <c r="U926" s="493">
        <f>U914*地域経済性分析・初期条件!$O$94</f>
        <v>0</v>
      </c>
      <c r="V926" s="493">
        <f>V914*地域経済性分析・初期条件!$O$94</f>
        <v>0</v>
      </c>
      <c r="W926" s="493">
        <f>W914*地域経済性分析・初期条件!$O$94</f>
        <v>0</v>
      </c>
      <c r="X926" s="493">
        <f>X914*地域経済性分析・初期条件!$O$94</f>
        <v>0</v>
      </c>
      <c r="Y926" s="493">
        <f>Y914*地域経済性分析・初期条件!$O$94</f>
        <v>0</v>
      </c>
      <c r="Z926" s="493">
        <f>Z914*地域経済性分析・初期条件!$O$94</f>
        <v>0</v>
      </c>
      <c r="AA926" s="493">
        <f>AA914*地域経済性分析・初期条件!$O$94</f>
        <v>0</v>
      </c>
      <c r="AB926" s="493">
        <f>AB914*地域経済性分析・初期条件!$O$94</f>
        <v>0</v>
      </c>
      <c r="AC926" s="493">
        <f>AC914*地域経済性分析・初期条件!$O$94</f>
        <v>0</v>
      </c>
      <c r="AD926" s="493">
        <f>AD914*地域経済性分析・初期条件!$O$94</f>
        <v>0</v>
      </c>
      <c r="AE926" s="493">
        <f>AE914*地域経済性分析・初期条件!$O$94</f>
        <v>0</v>
      </c>
      <c r="AF926" s="493">
        <f>AF914*地域経済性分析・初期条件!$O$94</f>
        <v>0</v>
      </c>
      <c r="AG926" s="493">
        <f>AG914*地域経済性分析・初期条件!$O$94</f>
        <v>0</v>
      </c>
      <c r="AH926" s="493">
        <f>AH914*地域経済性分析・初期条件!$O$94</f>
        <v>0</v>
      </c>
      <c r="AI926" s="535">
        <f>SUM(D926:N926)</f>
        <v>0</v>
      </c>
      <c r="AJ926" s="535">
        <f t="shared" si="1284"/>
        <v>0</v>
      </c>
      <c r="AK926" s="497">
        <f t="shared" si="1285"/>
        <v>0</v>
      </c>
    </row>
    <row r="927" spans="1:37" ht="11.5" x14ac:dyDescent="0.25">
      <c r="A927" s="488">
        <f>地域経済性分析・初期条件!$G$95</f>
        <v>0</v>
      </c>
      <c r="C927" s="449"/>
      <c r="D927" s="493"/>
      <c r="E927" s="493"/>
      <c r="F927" s="463"/>
      <c r="G927" s="463"/>
      <c r="H927" s="463"/>
      <c r="I927" s="463"/>
      <c r="J927" s="463"/>
      <c r="K927" s="463"/>
      <c r="L927" s="463"/>
      <c r="M927" s="463"/>
      <c r="N927" s="463"/>
      <c r="O927" s="463"/>
      <c r="P927" s="463"/>
      <c r="Q927" s="463"/>
      <c r="R927" s="463"/>
      <c r="S927" s="463"/>
      <c r="T927" s="463"/>
      <c r="U927" s="463"/>
      <c r="V927" s="463"/>
      <c r="W927" s="463"/>
      <c r="X927" s="463"/>
      <c r="Y927" s="463"/>
      <c r="Z927" s="463"/>
      <c r="AA927" s="463"/>
      <c r="AB927" s="463"/>
      <c r="AC927" s="463"/>
      <c r="AD927" s="463"/>
      <c r="AE927" s="463"/>
      <c r="AF927" s="463"/>
      <c r="AG927" s="463"/>
      <c r="AH927" s="463"/>
      <c r="AI927" s="535"/>
      <c r="AJ927" s="535"/>
      <c r="AK927" s="497"/>
    </row>
    <row r="928" spans="1:37" ht="11.5" x14ac:dyDescent="0.25">
      <c r="A928" s="533" t="str">
        <f>A927&amp;B928</f>
        <v>0売上（税別）</v>
      </c>
      <c r="B928" s="425" t="s">
        <v>1166</v>
      </c>
      <c r="C928" s="448" t="s">
        <v>33</v>
      </c>
      <c r="D928" s="493">
        <f>D898*地域経済性分析・初期条件!$F$95</f>
        <v>0</v>
      </c>
      <c r="E928" s="493">
        <f>E898*地域経済性分析・初期条件!$F$95</f>
        <v>0</v>
      </c>
      <c r="F928" s="493">
        <f>F898*地域経済性分析・初期条件!$F$95</f>
        <v>0</v>
      </c>
      <c r="G928" s="493">
        <f>G898*地域経済性分析・初期条件!$F$95</f>
        <v>0</v>
      </c>
      <c r="H928" s="493">
        <f>H898*地域経済性分析・初期条件!$F$95</f>
        <v>0</v>
      </c>
      <c r="I928" s="493">
        <f>I898*地域経済性分析・初期条件!$F$95</f>
        <v>0</v>
      </c>
      <c r="J928" s="493">
        <f>J898*地域経済性分析・初期条件!$F$95</f>
        <v>0</v>
      </c>
      <c r="K928" s="493">
        <f>K898*地域経済性分析・初期条件!$F$95</f>
        <v>0</v>
      </c>
      <c r="L928" s="493">
        <f>L898*地域経済性分析・初期条件!$F$95</f>
        <v>0</v>
      </c>
      <c r="M928" s="493">
        <f>M898*地域経済性分析・初期条件!$F$95</f>
        <v>0</v>
      </c>
      <c r="N928" s="493">
        <f>N898*地域経済性分析・初期条件!$F$95</f>
        <v>0</v>
      </c>
      <c r="O928" s="493">
        <f>O898*地域経済性分析・初期条件!$F$95</f>
        <v>0</v>
      </c>
      <c r="P928" s="493">
        <f>P898*地域経済性分析・初期条件!$F$95</f>
        <v>0</v>
      </c>
      <c r="Q928" s="493">
        <f>Q898*地域経済性分析・初期条件!$F$95</f>
        <v>0</v>
      </c>
      <c r="R928" s="493">
        <f>R898*地域経済性分析・初期条件!$F$95</f>
        <v>0</v>
      </c>
      <c r="S928" s="493">
        <f>S898*地域経済性分析・初期条件!$F$95</f>
        <v>0</v>
      </c>
      <c r="T928" s="493">
        <f>T898*地域経済性分析・初期条件!$F$95</f>
        <v>0</v>
      </c>
      <c r="U928" s="493">
        <f>U898*地域経済性分析・初期条件!$F$95</f>
        <v>0</v>
      </c>
      <c r="V928" s="493">
        <f>V898*地域経済性分析・初期条件!$F$95</f>
        <v>0</v>
      </c>
      <c r="W928" s="493">
        <f>W898*地域経済性分析・初期条件!$F$95</f>
        <v>0</v>
      </c>
      <c r="X928" s="493">
        <f>X898*地域経済性分析・初期条件!$F$95</f>
        <v>0</v>
      </c>
      <c r="Y928" s="493">
        <f>Y898*地域経済性分析・初期条件!$F$95</f>
        <v>0</v>
      </c>
      <c r="Z928" s="493">
        <f>Z898*地域経済性分析・初期条件!$F$95</f>
        <v>0</v>
      </c>
      <c r="AA928" s="493">
        <f>AA898*地域経済性分析・初期条件!$F$95</f>
        <v>0</v>
      </c>
      <c r="AB928" s="493">
        <f>AB898*地域経済性分析・初期条件!$F$95</f>
        <v>0</v>
      </c>
      <c r="AC928" s="493">
        <f>AC898*地域経済性分析・初期条件!$F$95</f>
        <v>0</v>
      </c>
      <c r="AD928" s="493">
        <f>AD898*地域経済性分析・初期条件!$F$95</f>
        <v>0</v>
      </c>
      <c r="AE928" s="493">
        <f>AE898*地域経済性分析・初期条件!$F$95</f>
        <v>0</v>
      </c>
      <c r="AF928" s="493">
        <f>AF898*地域経済性分析・初期条件!$F$95</f>
        <v>0</v>
      </c>
      <c r="AG928" s="493">
        <f>AG898*地域経済性分析・初期条件!$F$95</f>
        <v>0</v>
      </c>
      <c r="AH928" s="493">
        <f>AH898*地域経済性分析・初期条件!$F$95</f>
        <v>0</v>
      </c>
      <c r="AI928" s="535">
        <f t="shared" ref="AI928" si="1286">SUM(D928:N928)</f>
        <v>0</v>
      </c>
      <c r="AJ928" s="535">
        <f>SUM(D928:X928)</f>
        <v>0</v>
      </c>
      <c r="AK928" s="497">
        <f>SUM(D928:AH928)</f>
        <v>0</v>
      </c>
    </row>
    <row r="929" spans="1:37" ht="11.5" x14ac:dyDescent="0.25">
      <c r="A929" s="533"/>
      <c r="B929" s="425" t="s">
        <v>270</v>
      </c>
      <c r="C929" s="448" t="s">
        <v>33</v>
      </c>
      <c r="D929" s="493">
        <f>D928*波及効果シート!$D$72</f>
        <v>0</v>
      </c>
      <c r="E929" s="493">
        <f>E928*波及効果シート!$D$72</f>
        <v>0</v>
      </c>
      <c r="F929" s="493">
        <f>F928*波及効果シート!$D$72</f>
        <v>0</v>
      </c>
      <c r="G929" s="493">
        <f>G928*波及効果シート!$D$72</f>
        <v>0</v>
      </c>
      <c r="H929" s="493">
        <f>H928*波及効果シート!$D$72</f>
        <v>0</v>
      </c>
      <c r="I929" s="493">
        <f>I928*波及効果シート!$D$72</f>
        <v>0</v>
      </c>
      <c r="J929" s="493">
        <f>J928*波及効果シート!$D$72</f>
        <v>0</v>
      </c>
      <c r="K929" s="493">
        <f>K928*波及効果シート!$D$72</f>
        <v>0</v>
      </c>
      <c r="L929" s="493">
        <f>L928*波及効果シート!$D$72</f>
        <v>0</v>
      </c>
      <c r="M929" s="493">
        <f>M928*波及効果シート!$D$72</f>
        <v>0</v>
      </c>
      <c r="N929" s="493">
        <f>N928*波及効果シート!$D$72</f>
        <v>0</v>
      </c>
      <c r="O929" s="493">
        <f>O928*波及効果シート!$D$72</f>
        <v>0</v>
      </c>
      <c r="P929" s="493">
        <f>P928*波及効果シート!$D$72</f>
        <v>0</v>
      </c>
      <c r="Q929" s="493">
        <f>Q928*波及効果シート!$D$72</f>
        <v>0</v>
      </c>
      <c r="R929" s="493">
        <f>R928*波及効果シート!$D$72</f>
        <v>0</v>
      </c>
      <c r="S929" s="493">
        <f>S928*波及効果シート!$D$72</f>
        <v>0</v>
      </c>
      <c r="T929" s="493">
        <f>T928*波及効果シート!$D$72</f>
        <v>0</v>
      </c>
      <c r="U929" s="493">
        <f>U928*波及効果シート!$D$72</f>
        <v>0</v>
      </c>
      <c r="V929" s="493">
        <f>V928*波及効果シート!$D$72</f>
        <v>0</v>
      </c>
      <c r="W929" s="493">
        <f>W928*波及効果シート!$D$72</f>
        <v>0</v>
      </c>
      <c r="X929" s="493">
        <f>X928*波及効果シート!$D$72</f>
        <v>0</v>
      </c>
      <c r="Y929" s="493">
        <f>Y928*波及効果シート!$D$72</f>
        <v>0</v>
      </c>
      <c r="Z929" s="493">
        <f>Z928*波及効果シート!$D$72</f>
        <v>0</v>
      </c>
      <c r="AA929" s="493">
        <f>AA928*波及効果シート!$D$72</f>
        <v>0</v>
      </c>
      <c r="AB929" s="493">
        <f>AB928*波及効果シート!$D$72</f>
        <v>0</v>
      </c>
      <c r="AC929" s="493">
        <f>AC928*波及効果シート!$D$72</f>
        <v>0</v>
      </c>
      <c r="AD929" s="493">
        <f>AD928*波及効果シート!$D$72</f>
        <v>0</v>
      </c>
      <c r="AE929" s="493">
        <f>AE928*波及効果シート!$D$72</f>
        <v>0</v>
      </c>
      <c r="AF929" s="493">
        <f>AF928*波及効果シート!$D$72</f>
        <v>0</v>
      </c>
      <c r="AG929" s="493">
        <f>AG928*波及効果シート!$D$72</f>
        <v>0</v>
      </c>
      <c r="AH929" s="493">
        <f>AH928*波及効果シート!$D$72</f>
        <v>0</v>
      </c>
      <c r="AI929" s="535">
        <f t="shared" ref="AI929:AI930" si="1287">SUM(D929:N929)</f>
        <v>0</v>
      </c>
      <c r="AJ929" s="535">
        <f t="shared" ref="AJ929:AJ930" si="1288">SUM(D929:X929)</f>
        <v>0</v>
      </c>
      <c r="AK929" s="497">
        <f t="shared" ref="AK929:AK930" si="1289">SUM(D929:AH929)</f>
        <v>0</v>
      </c>
    </row>
    <row r="930" spans="1:37" ht="11.5" x14ac:dyDescent="0.25">
      <c r="A930" s="533"/>
      <c r="B930" s="425" t="s">
        <v>1156</v>
      </c>
      <c r="C930" s="449" t="s">
        <v>33</v>
      </c>
      <c r="D930" s="493">
        <f>D928*波及効果シート!$D$74</f>
        <v>0</v>
      </c>
      <c r="E930" s="493">
        <f>E928*波及効果シート!$D$74</f>
        <v>0</v>
      </c>
      <c r="F930" s="493">
        <f>F928*波及効果シート!$D$74</f>
        <v>0</v>
      </c>
      <c r="G930" s="493">
        <f>G928*波及効果シート!$D$74</f>
        <v>0</v>
      </c>
      <c r="H930" s="493">
        <f>H928*波及効果シート!$D$74</f>
        <v>0</v>
      </c>
      <c r="I930" s="493">
        <f>I928*波及効果シート!$D$74</f>
        <v>0</v>
      </c>
      <c r="J930" s="493">
        <f>J928*波及効果シート!$D$74</f>
        <v>0</v>
      </c>
      <c r="K930" s="493">
        <f>K928*波及効果シート!$D$74</f>
        <v>0</v>
      </c>
      <c r="L930" s="493">
        <f>L928*波及効果シート!$D$74</f>
        <v>0</v>
      </c>
      <c r="M930" s="493">
        <f>M928*波及効果シート!$D$74</f>
        <v>0</v>
      </c>
      <c r="N930" s="493">
        <f>N928*波及効果シート!$D$74</f>
        <v>0</v>
      </c>
      <c r="O930" s="493">
        <f>O928*波及効果シート!$D$74</f>
        <v>0</v>
      </c>
      <c r="P930" s="493">
        <f>P928*波及効果シート!$D$74</f>
        <v>0</v>
      </c>
      <c r="Q930" s="493">
        <f>Q928*波及効果シート!$D$74</f>
        <v>0</v>
      </c>
      <c r="R930" s="493">
        <f>R928*波及効果シート!$D$74</f>
        <v>0</v>
      </c>
      <c r="S930" s="493">
        <f>S928*波及効果シート!$D$74</f>
        <v>0</v>
      </c>
      <c r="T930" s="493">
        <f>T928*波及効果シート!$D$74</f>
        <v>0</v>
      </c>
      <c r="U930" s="493">
        <f>U928*波及効果シート!$D$74</f>
        <v>0</v>
      </c>
      <c r="V930" s="493">
        <f>V928*波及効果シート!$D$74</f>
        <v>0</v>
      </c>
      <c r="W930" s="493">
        <f>W928*波及効果シート!$D$74</f>
        <v>0</v>
      </c>
      <c r="X930" s="493">
        <f>X928*波及効果シート!$D$74</f>
        <v>0</v>
      </c>
      <c r="Y930" s="493">
        <f>Y928*波及効果シート!$D$74</f>
        <v>0</v>
      </c>
      <c r="Z930" s="493">
        <f>Z928*波及効果シート!$D$74</f>
        <v>0</v>
      </c>
      <c r="AA930" s="493">
        <f>AA928*波及効果シート!$D$74</f>
        <v>0</v>
      </c>
      <c r="AB930" s="493">
        <f>AB928*波及効果シート!$D$74</f>
        <v>0</v>
      </c>
      <c r="AC930" s="493">
        <f>AC928*波及効果シート!$D$74</f>
        <v>0</v>
      </c>
      <c r="AD930" s="493">
        <f>AD928*波及効果シート!$D$74</f>
        <v>0</v>
      </c>
      <c r="AE930" s="493">
        <f>AE928*波及効果シート!$D$74</f>
        <v>0</v>
      </c>
      <c r="AF930" s="493">
        <f>AF928*波及効果シート!$D$74</f>
        <v>0</v>
      </c>
      <c r="AG930" s="493">
        <f>AG928*波及効果シート!$D$74</f>
        <v>0</v>
      </c>
      <c r="AH930" s="493">
        <f>AH928*波及効果シート!$D$74</f>
        <v>0</v>
      </c>
      <c r="AI930" s="535">
        <f t="shared" si="1287"/>
        <v>0</v>
      </c>
      <c r="AJ930" s="535">
        <f t="shared" si="1288"/>
        <v>0</v>
      </c>
      <c r="AK930" s="497">
        <f t="shared" si="1289"/>
        <v>0</v>
      </c>
    </row>
    <row r="931" spans="1:37" ht="11.5" x14ac:dyDescent="0.25">
      <c r="A931" s="533"/>
      <c r="B931" s="425" t="s">
        <v>577</v>
      </c>
      <c r="C931" s="449" t="s">
        <v>33</v>
      </c>
      <c r="D931" s="493">
        <f>D928*地域経済性分析・初期条件!$P$95</f>
        <v>0</v>
      </c>
      <c r="E931" s="493">
        <f>E928*地域経済性分析・初期条件!$P$95</f>
        <v>0</v>
      </c>
      <c r="F931" s="493">
        <f>F928*地域経済性分析・初期条件!$P$95</f>
        <v>0</v>
      </c>
      <c r="G931" s="493">
        <f>G928*地域経済性分析・初期条件!$P$95</f>
        <v>0</v>
      </c>
      <c r="H931" s="493">
        <f>H928*地域経済性分析・初期条件!$P$95</f>
        <v>0</v>
      </c>
      <c r="I931" s="493">
        <f>I928*地域経済性分析・初期条件!$P$95</f>
        <v>0</v>
      </c>
      <c r="J931" s="493">
        <f>J928*地域経済性分析・初期条件!$P$95</f>
        <v>0</v>
      </c>
      <c r="K931" s="493">
        <f>K928*地域経済性分析・初期条件!$P$95</f>
        <v>0</v>
      </c>
      <c r="L931" s="493">
        <f>L928*地域経済性分析・初期条件!$P$95</f>
        <v>0</v>
      </c>
      <c r="M931" s="493">
        <f>M928*地域経済性分析・初期条件!$P$95</f>
        <v>0</v>
      </c>
      <c r="N931" s="493">
        <f>N928*地域経済性分析・初期条件!$P$95</f>
        <v>0</v>
      </c>
      <c r="O931" s="493">
        <f>O928*地域経済性分析・初期条件!$P$95</f>
        <v>0</v>
      </c>
      <c r="P931" s="493">
        <f>P928*地域経済性分析・初期条件!$P$95</f>
        <v>0</v>
      </c>
      <c r="Q931" s="493">
        <f>Q928*地域経済性分析・初期条件!$P$95</f>
        <v>0</v>
      </c>
      <c r="R931" s="493">
        <f>R928*地域経済性分析・初期条件!$P$95</f>
        <v>0</v>
      </c>
      <c r="S931" s="493">
        <f>S928*地域経済性分析・初期条件!$P$95</f>
        <v>0</v>
      </c>
      <c r="T931" s="493">
        <f>T928*地域経済性分析・初期条件!$P$95</f>
        <v>0</v>
      </c>
      <c r="U931" s="493">
        <f>U928*地域経済性分析・初期条件!$P$95</f>
        <v>0</v>
      </c>
      <c r="V931" s="493">
        <f>V928*地域経済性分析・初期条件!$P$95</f>
        <v>0</v>
      </c>
      <c r="W931" s="493">
        <f>W928*地域経済性分析・初期条件!$P$95</f>
        <v>0</v>
      </c>
      <c r="X931" s="493">
        <f>X928*地域経済性分析・初期条件!$P$95</f>
        <v>0</v>
      </c>
      <c r="Y931" s="493">
        <f>Y928*地域経済性分析・初期条件!$P$95</f>
        <v>0</v>
      </c>
      <c r="Z931" s="493">
        <f>Z928*地域経済性分析・初期条件!$P$95</f>
        <v>0</v>
      </c>
      <c r="AA931" s="493">
        <f>AA928*地域経済性分析・初期条件!$P$95</f>
        <v>0</v>
      </c>
      <c r="AB931" s="493">
        <f>AB928*地域経済性分析・初期条件!$P$95</f>
        <v>0</v>
      </c>
      <c r="AC931" s="493">
        <f>AC928*地域経済性分析・初期条件!$P$95</f>
        <v>0</v>
      </c>
      <c r="AD931" s="493">
        <f>AD928*地域経済性分析・初期条件!$P$95</f>
        <v>0</v>
      </c>
      <c r="AE931" s="493">
        <f>AE928*地域経済性分析・初期条件!$P$95</f>
        <v>0</v>
      </c>
      <c r="AF931" s="493">
        <f>AF928*地域経済性分析・初期条件!$P$95</f>
        <v>0</v>
      </c>
      <c r="AG931" s="493">
        <f>AG928*地域経済性分析・初期条件!$P$95</f>
        <v>0</v>
      </c>
      <c r="AH931" s="493">
        <f>AH928*地域経済性分析・初期条件!$P$95</f>
        <v>0</v>
      </c>
      <c r="AI931" s="535">
        <f t="shared" ref="AI931:AI936" si="1290">SUM(D931:N931)</f>
        <v>0</v>
      </c>
      <c r="AJ931" s="535">
        <f>SUM(D931:X931)</f>
        <v>0</v>
      </c>
      <c r="AK931" s="497">
        <f>SUM(D931:AH931)</f>
        <v>0</v>
      </c>
    </row>
    <row r="932" spans="1:37" ht="11.5" x14ac:dyDescent="0.25">
      <c r="A932" s="533"/>
      <c r="B932" s="425" t="s">
        <v>576</v>
      </c>
      <c r="C932" s="449" t="s">
        <v>33</v>
      </c>
      <c r="D932" s="493">
        <f>D928*地域経済性分析・初期条件!$Q$95</f>
        <v>0</v>
      </c>
      <c r="E932" s="493">
        <f>E928*地域経済性分析・初期条件!$Q$95</f>
        <v>0</v>
      </c>
      <c r="F932" s="493">
        <f>F928*地域経済性分析・初期条件!$Q$95</f>
        <v>0</v>
      </c>
      <c r="G932" s="493">
        <f>G928*地域経済性分析・初期条件!$Q$95</f>
        <v>0</v>
      </c>
      <c r="H932" s="493">
        <f>H928*地域経済性分析・初期条件!$Q$95</f>
        <v>0</v>
      </c>
      <c r="I932" s="493">
        <f>I928*地域経済性分析・初期条件!$Q$95</f>
        <v>0</v>
      </c>
      <c r="J932" s="493">
        <f>J928*地域経済性分析・初期条件!$Q$95</f>
        <v>0</v>
      </c>
      <c r="K932" s="493">
        <f>K928*地域経済性分析・初期条件!$Q$95</f>
        <v>0</v>
      </c>
      <c r="L932" s="493">
        <f>L928*地域経済性分析・初期条件!$Q$95</f>
        <v>0</v>
      </c>
      <c r="M932" s="493">
        <f>M928*地域経済性分析・初期条件!$Q$95</f>
        <v>0</v>
      </c>
      <c r="N932" s="493">
        <f>N928*地域経済性分析・初期条件!$Q$95</f>
        <v>0</v>
      </c>
      <c r="O932" s="493">
        <f>O928*地域経済性分析・初期条件!$Q$95</f>
        <v>0</v>
      </c>
      <c r="P932" s="493">
        <f>P928*地域経済性分析・初期条件!$Q$95</f>
        <v>0</v>
      </c>
      <c r="Q932" s="493">
        <f>Q928*地域経済性分析・初期条件!$Q$95</f>
        <v>0</v>
      </c>
      <c r="R932" s="493">
        <f>R928*地域経済性分析・初期条件!$Q$95</f>
        <v>0</v>
      </c>
      <c r="S932" s="493">
        <f>S928*地域経済性分析・初期条件!$Q$95</f>
        <v>0</v>
      </c>
      <c r="T932" s="493">
        <f>T928*地域経済性分析・初期条件!$Q$95</f>
        <v>0</v>
      </c>
      <c r="U932" s="493">
        <f>U928*地域経済性分析・初期条件!$Q$95</f>
        <v>0</v>
      </c>
      <c r="V932" s="493">
        <f>V928*地域経済性分析・初期条件!$Q$95</f>
        <v>0</v>
      </c>
      <c r="W932" s="493">
        <f>W928*地域経済性分析・初期条件!$Q$95</f>
        <v>0</v>
      </c>
      <c r="X932" s="493">
        <f>X928*地域経済性分析・初期条件!$Q$95</f>
        <v>0</v>
      </c>
      <c r="Y932" s="493">
        <f>Y928*地域経済性分析・初期条件!$Q$95</f>
        <v>0</v>
      </c>
      <c r="Z932" s="493">
        <f>Z928*地域経済性分析・初期条件!$Q$95</f>
        <v>0</v>
      </c>
      <c r="AA932" s="493">
        <f>AA928*地域経済性分析・初期条件!$Q$95</f>
        <v>0</v>
      </c>
      <c r="AB932" s="493">
        <f>AB928*地域経済性分析・初期条件!$Q$95</f>
        <v>0</v>
      </c>
      <c r="AC932" s="493">
        <f>AC928*地域経済性分析・初期条件!$Q$95</f>
        <v>0</v>
      </c>
      <c r="AD932" s="493">
        <f>AD928*地域経済性分析・初期条件!$Q$95</f>
        <v>0</v>
      </c>
      <c r="AE932" s="493">
        <f>AE928*地域経済性分析・初期条件!$Q$95</f>
        <v>0</v>
      </c>
      <c r="AF932" s="493">
        <f>AF928*地域経済性分析・初期条件!$Q$95</f>
        <v>0</v>
      </c>
      <c r="AG932" s="493">
        <f>AG928*地域経済性分析・初期条件!$Q$95</f>
        <v>0</v>
      </c>
      <c r="AH932" s="493">
        <f>AH928*地域経済性分析・初期条件!$Q$95</f>
        <v>0</v>
      </c>
      <c r="AI932" s="535">
        <f t="shared" si="1290"/>
        <v>0</v>
      </c>
      <c r="AJ932" s="535">
        <f>SUM(D932:X932)</f>
        <v>0</v>
      </c>
      <c r="AK932" s="497">
        <f>SUM(D932:AH932)</f>
        <v>0</v>
      </c>
    </row>
    <row r="933" spans="1:37" ht="11.5" x14ac:dyDescent="0.25">
      <c r="A933" s="533" t="str">
        <f>A927&amp;B933</f>
        <v>0従業員の可処分所得（一次）</v>
      </c>
      <c r="B933" s="425" t="s">
        <v>556</v>
      </c>
      <c r="C933" s="448" t="s">
        <v>33</v>
      </c>
      <c r="D933" s="493">
        <f>D928*地域経済性分析・初期条件!$H$95</f>
        <v>0</v>
      </c>
      <c r="E933" s="493">
        <f>E928*地域経済性分析・初期条件!$H$95</f>
        <v>0</v>
      </c>
      <c r="F933" s="463">
        <f>F928*地域経済性分析・初期条件!$H$95</f>
        <v>0</v>
      </c>
      <c r="G933" s="463">
        <f>G928*地域経済性分析・初期条件!$H$95</f>
        <v>0</v>
      </c>
      <c r="H933" s="463">
        <f>H928*地域経済性分析・初期条件!$H$95</f>
        <v>0</v>
      </c>
      <c r="I933" s="463">
        <f>I928*地域経済性分析・初期条件!$H$95</f>
        <v>0</v>
      </c>
      <c r="J933" s="463">
        <f>J928*地域経済性分析・初期条件!$H$95</f>
        <v>0</v>
      </c>
      <c r="K933" s="463">
        <f>K928*地域経済性分析・初期条件!$H$95</f>
        <v>0</v>
      </c>
      <c r="L933" s="463">
        <f>L928*地域経済性分析・初期条件!$H$95</f>
        <v>0</v>
      </c>
      <c r="M933" s="463">
        <f>M928*地域経済性分析・初期条件!$H$95</f>
        <v>0</v>
      </c>
      <c r="N933" s="463">
        <f>N928*地域経済性分析・初期条件!$H$95</f>
        <v>0</v>
      </c>
      <c r="O933" s="463">
        <f>O928*地域経済性分析・初期条件!$H$95</f>
        <v>0</v>
      </c>
      <c r="P933" s="463">
        <f>P928*地域経済性分析・初期条件!$H$95</f>
        <v>0</v>
      </c>
      <c r="Q933" s="463">
        <f>Q928*地域経済性分析・初期条件!$H$95</f>
        <v>0</v>
      </c>
      <c r="R933" s="463">
        <f>R928*地域経済性分析・初期条件!$H$95</f>
        <v>0</v>
      </c>
      <c r="S933" s="463">
        <f>S928*地域経済性分析・初期条件!$H$95</f>
        <v>0</v>
      </c>
      <c r="T933" s="463">
        <f>T928*地域経済性分析・初期条件!$H$95</f>
        <v>0</v>
      </c>
      <c r="U933" s="463">
        <f>U928*地域経済性分析・初期条件!$H$95</f>
        <v>0</v>
      </c>
      <c r="V933" s="463">
        <f>V928*地域経済性分析・初期条件!$H$95</f>
        <v>0</v>
      </c>
      <c r="W933" s="463">
        <f>W928*地域経済性分析・初期条件!$H$95</f>
        <v>0</v>
      </c>
      <c r="X933" s="463">
        <f>X928*地域経済性分析・初期条件!$H$95</f>
        <v>0</v>
      </c>
      <c r="Y933" s="463">
        <f>Y928*地域経済性分析・初期条件!$H$95</f>
        <v>0</v>
      </c>
      <c r="Z933" s="463">
        <f>Z928*地域経済性分析・初期条件!$H$95</f>
        <v>0</v>
      </c>
      <c r="AA933" s="463">
        <f>AA928*地域経済性分析・初期条件!$H$95</f>
        <v>0</v>
      </c>
      <c r="AB933" s="463">
        <f>AB928*地域経済性分析・初期条件!$H$95</f>
        <v>0</v>
      </c>
      <c r="AC933" s="463">
        <f>AC928*地域経済性分析・初期条件!$H$95</f>
        <v>0</v>
      </c>
      <c r="AD933" s="463">
        <f>AD928*地域経済性分析・初期条件!$H$95</f>
        <v>0</v>
      </c>
      <c r="AE933" s="463">
        <f>AE928*地域経済性分析・初期条件!$H$95</f>
        <v>0</v>
      </c>
      <c r="AF933" s="463">
        <f>AF928*地域経済性分析・初期条件!$H$95</f>
        <v>0</v>
      </c>
      <c r="AG933" s="463">
        <f>AG928*地域経済性分析・初期条件!$H$95</f>
        <v>0</v>
      </c>
      <c r="AH933" s="463">
        <f>AH928*地域経済性分析・初期条件!$H$95</f>
        <v>0</v>
      </c>
      <c r="AI933" s="535">
        <f t="shared" si="1290"/>
        <v>0</v>
      </c>
      <c r="AJ933" s="535">
        <f t="shared" ref="AJ933:AJ940" si="1291">SUM(D933:X933)</f>
        <v>0</v>
      </c>
      <c r="AK933" s="497">
        <f t="shared" ref="AK933:AK940" si="1292">SUM(D933:AH933)</f>
        <v>0</v>
      </c>
    </row>
    <row r="934" spans="1:37" ht="11.5" x14ac:dyDescent="0.25">
      <c r="A934" s="533" t="str">
        <f>A927&amp;B934</f>
        <v>0企業の税引後利益（一次）</v>
      </c>
      <c r="B934" s="425" t="s">
        <v>557</v>
      </c>
      <c r="C934" s="448" t="s">
        <v>33</v>
      </c>
      <c r="D934" s="493">
        <f>D928*地域経済性分析・初期条件!$I$95</f>
        <v>0</v>
      </c>
      <c r="E934" s="493">
        <f>E928*地域経済性分析・初期条件!$I$95</f>
        <v>0</v>
      </c>
      <c r="F934" s="463">
        <f>F928*地域経済性分析・初期条件!$I$95</f>
        <v>0</v>
      </c>
      <c r="G934" s="463">
        <f>G928*地域経済性分析・初期条件!$I$95</f>
        <v>0</v>
      </c>
      <c r="H934" s="463">
        <f>H928*地域経済性分析・初期条件!$I$95</f>
        <v>0</v>
      </c>
      <c r="I934" s="463">
        <f>I928*地域経済性分析・初期条件!$I$95</f>
        <v>0</v>
      </c>
      <c r="J934" s="463">
        <f>J928*地域経済性分析・初期条件!$I$95</f>
        <v>0</v>
      </c>
      <c r="K934" s="463">
        <f>K928*地域経済性分析・初期条件!$I$95</f>
        <v>0</v>
      </c>
      <c r="L934" s="463">
        <f>L928*地域経済性分析・初期条件!$I$95</f>
        <v>0</v>
      </c>
      <c r="M934" s="463">
        <f>M928*地域経済性分析・初期条件!$I$95</f>
        <v>0</v>
      </c>
      <c r="N934" s="463">
        <f>N928*地域経済性分析・初期条件!$I$95</f>
        <v>0</v>
      </c>
      <c r="O934" s="463">
        <f>O928*地域経済性分析・初期条件!$I$95</f>
        <v>0</v>
      </c>
      <c r="P934" s="463">
        <f>P928*地域経済性分析・初期条件!$I$95</f>
        <v>0</v>
      </c>
      <c r="Q934" s="463">
        <f>Q928*地域経済性分析・初期条件!$I$95</f>
        <v>0</v>
      </c>
      <c r="R934" s="463">
        <f>R928*地域経済性分析・初期条件!$I$95</f>
        <v>0</v>
      </c>
      <c r="S934" s="463">
        <f>S928*地域経済性分析・初期条件!$I$95</f>
        <v>0</v>
      </c>
      <c r="T934" s="463">
        <f>T928*地域経済性分析・初期条件!$I$95</f>
        <v>0</v>
      </c>
      <c r="U934" s="463">
        <f>U928*地域経済性分析・初期条件!$I$95</f>
        <v>0</v>
      </c>
      <c r="V934" s="463">
        <f>V928*地域経済性分析・初期条件!$I$95</f>
        <v>0</v>
      </c>
      <c r="W934" s="463">
        <f>W928*地域経済性分析・初期条件!$I$95</f>
        <v>0</v>
      </c>
      <c r="X934" s="463">
        <f>X928*地域経済性分析・初期条件!$I$95</f>
        <v>0</v>
      </c>
      <c r="Y934" s="463">
        <f>Y928*地域経済性分析・初期条件!$I$95</f>
        <v>0</v>
      </c>
      <c r="Z934" s="463">
        <f>Z928*地域経済性分析・初期条件!$I$95</f>
        <v>0</v>
      </c>
      <c r="AA934" s="463">
        <f>AA928*地域経済性分析・初期条件!$I$95</f>
        <v>0</v>
      </c>
      <c r="AB934" s="463">
        <f>AB928*地域経済性分析・初期条件!$I$95</f>
        <v>0</v>
      </c>
      <c r="AC934" s="463">
        <f>AC928*地域経済性分析・初期条件!$I$95</f>
        <v>0</v>
      </c>
      <c r="AD934" s="463">
        <f>AD928*地域経済性分析・初期条件!$I$95</f>
        <v>0</v>
      </c>
      <c r="AE934" s="463">
        <f>AE928*地域経済性分析・初期条件!$I$95</f>
        <v>0</v>
      </c>
      <c r="AF934" s="463">
        <f>AF928*地域経済性分析・初期条件!$I$95</f>
        <v>0</v>
      </c>
      <c r="AG934" s="463">
        <f>AG928*地域経済性分析・初期条件!$I$95</f>
        <v>0</v>
      </c>
      <c r="AH934" s="463">
        <f>AH928*地域経済性分析・初期条件!$I$95</f>
        <v>0</v>
      </c>
      <c r="AI934" s="535">
        <f t="shared" si="1290"/>
        <v>0</v>
      </c>
      <c r="AJ934" s="535">
        <f t="shared" si="1291"/>
        <v>0</v>
      </c>
      <c r="AK934" s="497">
        <f t="shared" si="1292"/>
        <v>0</v>
      </c>
    </row>
    <row r="935" spans="1:37" ht="11.5" x14ac:dyDescent="0.25">
      <c r="A935" s="533" t="str">
        <f>A927&amp;B935</f>
        <v>0都道府県税収（一次）</v>
      </c>
      <c r="B935" s="425" t="s">
        <v>558</v>
      </c>
      <c r="C935" s="448" t="s">
        <v>33</v>
      </c>
      <c r="D935" s="493">
        <f>D928*地域経済性分析・初期条件!$J$95</f>
        <v>0</v>
      </c>
      <c r="E935" s="493">
        <f>E928*地域経済性分析・初期条件!$J$95</f>
        <v>0</v>
      </c>
      <c r="F935" s="463">
        <f>F928*地域経済性分析・初期条件!$J$95</f>
        <v>0</v>
      </c>
      <c r="G935" s="463">
        <f>G928*地域経済性分析・初期条件!$J$95</f>
        <v>0</v>
      </c>
      <c r="H935" s="463">
        <f>H928*地域経済性分析・初期条件!$J$95</f>
        <v>0</v>
      </c>
      <c r="I935" s="463">
        <f>I928*地域経済性分析・初期条件!$J$95</f>
        <v>0</v>
      </c>
      <c r="J935" s="463">
        <f>J928*地域経済性分析・初期条件!$J$95</f>
        <v>0</v>
      </c>
      <c r="K935" s="463">
        <f>K928*地域経済性分析・初期条件!$J$95</f>
        <v>0</v>
      </c>
      <c r="L935" s="463">
        <f>L928*地域経済性分析・初期条件!$J$95</f>
        <v>0</v>
      </c>
      <c r="M935" s="463">
        <f>M928*地域経済性分析・初期条件!$J$95</f>
        <v>0</v>
      </c>
      <c r="N935" s="463">
        <f>N928*地域経済性分析・初期条件!$J$95</f>
        <v>0</v>
      </c>
      <c r="O935" s="463">
        <f>O928*地域経済性分析・初期条件!$J$95</f>
        <v>0</v>
      </c>
      <c r="P935" s="463">
        <f>P928*地域経済性分析・初期条件!$J$95</f>
        <v>0</v>
      </c>
      <c r="Q935" s="463">
        <f>Q928*地域経済性分析・初期条件!$J$95</f>
        <v>0</v>
      </c>
      <c r="R935" s="463">
        <f>R928*地域経済性分析・初期条件!$J$95</f>
        <v>0</v>
      </c>
      <c r="S935" s="463">
        <f>S928*地域経済性分析・初期条件!$J$95</f>
        <v>0</v>
      </c>
      <c r="T935" s="463">
        <f>T928*地域経済性分析・初期条件!$J$95</f>
        <v>0</v>
      </c>
      <c r="U935" s="463">
        <f>U928*地域経済性分析・初期条件!$J$95</f>
        <v>0</v>
      </c>
      <c r="V935" s="463">
        <f>V928*地域経済性分析・初期条件!$J$95</f>
        <v>0</v>
      </c>
      <c r="W935" s="463">
        <f>W928*地域経済性分析・初期条件!$J$95</f>
        <v>0</v>
      </c>
      <c r="X935" s="463">
        <f>X928*地域経済性分析・初期条件!$J$95</f>
        <v>0</v>
      </c>
      <c r="Y935" s="463">
        <f>Y928*地域経済性分析・初期条件!$J$95</f>
        <v>0</v>
      </c>
      <c r="Z935" s="463">
        <f>Z928*地域経済性分析・初期条件!$J$95</f>
        <v>0</v>
      </c>
      <c r="AA935" s="463">
        <f>AA928*地域経済性分析・初期条件!$J$95</f>
        <v>0</v>
      </c>
      <c r="AB935" s="463">
        <f>AB928*地域経済性分析・初期条件!$J$95</f>
        <v>0</v>
      </c>
      <c r="AC935" s="463">
        <f>AC928*地域経済性分析・初期条件!$J$95</f>
        <v>0</v>
      </c>
      <c r="AD935" s="463">
        <f>AD928*地域経済性分析・初期条件!$J$95</f>
        <v>0</v>
      </c>
      <c r="AE935" s="463">
        <f>AE928*地域経済性分析・初期条件!$J$95</f>
        <v>0</v>
      </c>
      <c r="AF935" s="463">
        <f>AF928*地域経済性分析・初期条件!$J$95</f>
        <v>0</v>
      </c>
      <c r="AG935" s="463">
        <f>AG928*地域経済性分析・初期条件!$J$95</f>
        <v>0</v>
      </c>
      <c r="AH935" s="463">
        <f>AH928*地域経済性分析・初期条件!$J$95</f>
        <v>0</v>
      </c>
      <c r="AI935" s="535">
        <f t="shared" si="1290"/>
        <v>0</v>
      </c>
      <c r="AJ935" s="535">
        <f t="shared" si="1291"/>
        <v>0</v>
      </c>
      <c r="AK935" s="497">
        <f t="shared" si="1292"/>
        <v>0</v>
      </c>
    </row>
    <row r="936" spans="1:37" ht="11.5" x14ac:dyDescent="0.25">
      <c r="A936" s="533" t="str">
        <f>A927&amp;B936</f>
        <v>0市町村税収（一次）</v>
      </c>
      <c r="B936" s="425" t="s">
        <v>559</v>
      </c>
      <c r="C936" s="449" t="s">
        <v>33</v>
      </c>
      <c r="D936" s="493">
        <f>D928*地域経済性分析・初期条件!$K$95</f>
        <v>0</v>
      </c>
      <c r="E936" s="463">
        <f>E928*地域経済性分析・初期条件!$K$95</f>
        <v>0</v>
      </c>
      <c r="F936" s="463">
        <f>F928*地域経済性分析・初期条件!$K$95</f>
        <v>0</v>
      </c>
      <c r="G936" s="463">
        <f>G928*地域経済性分析・初期条件!$K$95</f>
        <v>0</v>
      </c>
      <c r="H936" s="463">
        <f>H928*地域経済性分析・初期条件!$K$95</f>
        <v>0</v>
      </c>
      <c r="I936" s="463">
        <f>I928*地域経済性分析・初期条件!$K$95</f>
        <v>0</v>
      </c>
      <c r="J936" s="463">
        <f>J928*地域経済性分析・初期条件!$K$95</f>
        <v>0</v>
      </c>
      <c r="K936" s="463">
        <f>K928*地域経済性分析・初期条件!$K$95</f>
        <v>0</v>
      </c>
      <c r="L936" s="463">
        <f>L928*地域経済性分析・初期条件!$K$95</f>
        <v>0</v>
      </c>
      <c r="M936" s="463">
        <f>M928*地域経済性分析・初期条件!$K$95</f>
        <v>0</v>
      </c>
      <c r="N936" s="463">
        <f>N928*地域経済性分析・初期条件!$K$95</f>
        <v>0</v>
      </c>
      <c r="O936" s="463">
        <f>O928*地域経済性分析・初期条件!$K$95</f>
        <v>0</v>
      </c>
      <c r="P936" s="463">
        <f>P928*地域経済性分析・初期条件!$K$95</f>
        <v>0</v>
      </c>
      <c r="Q936" s="463">
        <f>Q928*地域経済性分析・初期条件!$K$95</f>
        <v>0</v>
      </c>
      <c r="R936" s="463">
        <f>R928*地域経済性分析・初期条件!$K$95</f>
        <v>0</v>
      </c>
      <c r="S936" s="463">
        <f>S928*地域経済性分析・初期条件!$K$95</f>
        <v>0</v>
      </c>
      <c r="T936" s="463">
        <f>T928*地域経済性分析・初期条件!$K$95</f>
        <v>0</v>
      </c>
      <c r="U936" s="463">
        <f>U928*地域経済性分析・初期条件!$K$95</f>
        <v>0</v>
      </c>
      <c r="V936" s="463">
        <f>V928*地域経済性分析・初期条件!$K$95</f>
        <v>0</v>
      </c>
      <c r="W936" s="463">
        <f>W928*地域経済性分析・初期条件!$K$95</f>
        <v>0</v>
      </c>
      <c r="X936" s="463">
        <f>X928*地域経済性分析・初期条件!$K$95</f>
        <v>0</v>
      </c>
      <c r="Y936" s="463">
        <f>Y928*地域経済性分析・初期条件!$K$95</f>
        <v>0</v>
      </c>
      <c r="Z936" s="463">
        <f>Z928*地域経済性分析・初期条件!$K$95</f>
        <v>0</v>
      </c>
      <c r="AA936" s="463">
        <f>AA928*地域経済性分析・初期条件!$K$95</f>
        <v>0</v>
      </c>
      <c r="AB936" s="463">
        <f>AB928*地域経済性分析・初期条件!$K$95</f>
        <v>0</v>
      </c>
      <c r="AC936" s="463">
        <f>AC928*地域経済性分析・初期条件!$K$95</f>
        <v>0</v>
      </c>
      <c r="AD936" s="463">
        <f>AD928*地域経済性分析・初期条件!$K$95</f>
        <v>0</v>
      </c>
      <c r="AE936" s="463">
        <f>AE928*地域経済性分析・初期条件!$K$95</f>
        <v>0</v>
      </c>
      <c r="AF936" s="463">
        <f>AF928*地域経済性分析・初期条件!$K$95</f>
        <v>0</v>
      </c>
      <c r="AG936" s="463">
        <f>AG928*地域経済性分析・初期条件!$K$95</f>
        <v>0</v>
      </c>
      <c r="AH936" s="463">
        <f>AH928*地域経済性分析・初期条件!$K$95</f>
        <v>0</v>
      </c>
      <c r="AI936" s="535">
        <f t="shared" si="1290"/>
        <v>0</v>
      </c>
      <c r="AJ936" s="535">
        <f t="shared" si="1291"/>
        <v>0</v>
      </c>
      <c r="AK936" s="497">
        <f t="shared" si="1292"/>
        <v>0</v>
      </c>
    </row>
    <row r="937" spans="1:37" ht="11.5" x14ac:dyDescent="0.25">
      <c r="A937" s="533"/>
      <c r="B937" s="425" t="s">
        <v>561</v>
      </c>
      <c r="C937" s="449" t="s">
        <v>33</v>
      </c>
      <c r="D937" s="493">
        <f>D928*地域経済性分析・初期条件!$L$95</f>
        <v>0</v>
      </c>
      <c r="E937" s="493">
        <f>E928*地域経済性分析・初期条件!$L$95</f>
        <v>0</v>
      </c>
      <c r="F937" s="493">
        <f>F928*地域経済性分析・初期条件!$L$95</f>
        <v>0</v>
      </c>
      <c r="G937" s="493">
        <f>G928*地域経済性分析・初期条件!$L$95</f>
        <v>0</v>
      </c>
      <c r="H937" s="493">
        <f>H928*地域経済性分析・初期条件!$L$95</f>
        <v>0</v>
      </c>
      <c r="I937" s="493">
        <f>I928*地域経済性分析・初期条件!$L$95</f>
        <v>0</v>
      </c>
      <c r="J937" s="493">
        <f>J928*地域経済性分析・初期条件!$L$95</f>
        <v>0</v>
      </c>
      <c r="K937" s="493">
        <f>K928*地域経済性分析・初期条件!$L$95</f>
        <v>0</v>
      </c>
      <c r="L937" s="493">
        <f>L928*地域経済性分析・初期条件!$L$95</f>
        <v>0</v>
      </c>
      <c r="M937" s="493">
        <f>M928*地域経済性分析・初期条件!$L$95</f>
        <v>0</v>
      </c>
      <c r="N937" s="493">
        <f>N928*地域経済性分析・初期条件!$L$95</f>
        <v>0</v>
      </c>
      <c r="O937" s="493">
        <f>O928*地域経済性分析・初期条件!$L$95</f>
        <v>0</v>
      </c>
      <c r="P937" s="493">
        <f>P928*地域経済性分析・初期条件!$L$95</f>
        <v>0</v>
      </c>
      <c r="Q937" s="493">
        <f>Q928*地域経済性分析・初期条件!$L$95</f>
        <v>0</v>
      </c>
      <c r="R937" s="493">
        <f>R928*地域経済性分析・初期条件!$L$95</f>
        <v>0</v>
      </c>
      <c r="S937" s="493">
        <f>S928*地域経済性分析・初期条件!$L$95</f>
        <v>0</v>
      </c>
      <c r="T937" s="493">
        <f>T928*地域経済性分析・初期条件!$L$95</f>
        <v>0</v>
      </c>
      <c r="U937" s="493">
        <f>U928*地域経済性分析・初期条件!$L$95</f>
        <v>0</v>
      </c>
      <c r="V937" s="493">
        <f>V928*地域経済性分析・初期条件!$L$95</f>
        <v>0</v>
      </c>
      <c r="W937" s="493">
        <f>W928*地域経済性分析・初期条件!$L$95</f>
        <v>0</v>
      </c>
      <c r="X937" s="493">
        <f>X928*地域経済性分析・初期条件!$L$95</f>
        <v>0</v>
      </c>
      <c r="Y937" s="493">
        <f>Y928*地域経済性分析・初期条件!$L$95</f>
        <v>0</v>
      </c>
      <c r="Z937" s="493">
        <f>Z928*地域経済性分析・初期条件!$L$95</f>
        <v>0</v>
      </c>
      <c r="AA937" s="493">
        <f>AA928*地域経済性分析・初期条件!$L$95</f>
        <v>0</v>
      </c>
      <c r="AB937" s="493">
        <f>AB928*地域経済性分析・初期条件!$L$95</f>
        <v>0</v>
      </c>
      <c r="AC937" s="493">
        <f>AC928*地域経済性分析・初期条件!$L$95</f>
        <v>0</v>
      </c>
      <c r="AD937" s="493">
        <f>AD928*地域経済性分析・初期条件!$L$95</f>
        <v>0</v>
      </c>
      <c r="AE937" s="493">
        <f>AE928*地域経済性分析・初期条件!$L$95</f>
        <v>0</v>
      </c>
      <c r="AF937" s="493">
        <f>AF928*地域経済性分析・初期条件!$L$95</f>
        <v>0</v>
      </c>
      <c r="AG937" s="493">
        <f>AG928*地域経済性分析・初期条件!$L$95</f>
        <v>0</v>
      </c>
      <c r="AH937" s="493">
        <f>AH928*地域経済性分析・初期条件!$L$95</f>
        <v>0</v>
      </c>
      <c r="AI937" s="535">
        <f>SUM(D937:N937)</f>
        <v>0</v>
      </c>
      <c r="AJ937" s="535">
        <f t="shared" si="1291"/>
        <v>0</v>
      </c>
      <c r="AK937" s="497">
        <f t="shared" si="1292"/>
        <v>0</v>
      </c>
    </row>
    <row r="938" spans="1:37" ht="11.5" x14ac:dyDescent="0.25">
      <c r="A938" s="533"/>
      <c r="B938" s="425" t="s">
        <v>562</v>
      </c>
      <c r="C938" s="449" t="s">
        <v>33</v>
      </c>
      <c r="D938" s="493">
        <f>D928*地域経済性分析・初期条件!$M$95</f>
        <v>0</v>
      </c>
      <c r="E938" s="493">
        <f>E928*地域経済性分析・初期条件!$M$95</f>
        <v>0</v>
      </c>
      <c r="F938" s="493">
        <f>F928*地域経済性分析・初期条件!$M$95</f>
        <v>0</v>
      </c>
      <c r="G938" s="493">
        <f>G928*地域経済性分析・初期条件!$M$95</f>
        <v>0</v>
      </c>
      <c r="H938" s="493">
        <f>H928*地域経済性分析・初期条件!$M$95</f>
        <v>0</v>
      </c>
      <c r="I938" s="493">
        <f>I928*地域経済性分析・初期条件!$M$95</f>
        <v>0</v>
      </c>
      <c r="J938" s="493">
        <f>J928*地域経済性分析・初期条件!$M$95</f>
        <v>0</v>
      </c>
      <c r="K938" s="493">
        <f>K928*地域経済性分析・初期条件!$M$95</f>
        <v>0</v>
      </c>
      <c r="L938" s="493">
        <f>L928*地域経済性分析・初期条件!$M$95</f>
        <v>0</v>
      </c>
      <c r="M938" s="493">
        <f>M928*地域経済性分析・初期条件!$M$95</f>
        <v>0</v>
      </c>
      <c r="N938" s="493">
        <f>N928*地域経済性分析・初期条件!$M$95</f>
        <v>0</v>
      </c>
      <c r="O938" s="493">
        <f>O928*地域経済性分析・初期条件!$M$95</f>
        <v>0</v>
      </c>
      <c r="P938" s="493">
        <f>P928*地域経済性分析・初期条件!$M$95</f>
        <v>0</v>
      </c>
      <c r="Q938" s="493">
        <f>Q928*地域経済性分析・初期条件!$M$95</f>
        <v>0</v>
      </c>
      <c r="R938" s="493">
        <f>R928*地域経済性分析・初期条件!$M$95</f>
        <v>0</v>
      </c>
      <c r="S938" s="493">
        <f>S928*地域経済性分析・初期条件!$M$95</f>
        <v>0</v>
      </c>
      <c r="T938" s="493">
        <f>T928*地域経済性分析・初期条件!$M$95</f>
        <v>0</v>
      </c>
      <c r="U938" s="493">
        <f>U928*地域経済性分析・初期条件!$M$95</f>
        <v>0</v>
      </c>
      <c r="V938" s="493">
        <f>V928*地域経済性分析・初期条件!$M$95</f>
        <v>0</v>
      </c>
      <c r="W938" s="493">
        <f>W928*地域経済性分析・初期条件!$M$95</f>
        <v>0</v>
      </c>
      <c r="X938" s="493">
        <f>X928*地域経済性分析・初期条件!$M$95</f>
        <v>0</v>
      </c>
      <c r="Y938" s="493">
        <f>Y928*地域経済性分析・初期条件!$M$95</f>
        <v>0</v>
      </c>
      <c r="Z938" s="493">
        <f>Z928*地域経済性分析・初期条件!$M$95</f>
        <v>0</v>
      </c>
      <c r="AA938" s="493">
        <f>AA928*地域経済性分析・初期条件!$M$95</f>
        <v>0</v>
      </c>
      <c r="AB938" s="493">
        <f>AB928*地域経済性分析・初期条件!$M$95</f>
        <v>0</v>
      </c>
      <c r="AC938" s="493">
        <f>AC928*地域経済性分析・初期条件!$M$95</f>
        <v>0</v>
      </c>
      <c r="AD938" s="493">
        <f>AD928*地域経済性分析・初期条件!$M$95</f>
        <v>0</v>
      </c>
      <c r="AE938" s="493">
        <f>AE928*地域経済性分析・初期条件!$M$95</f>
        <v>0</v>
      </c>
      <c r="AF938" s="493">
        <f>AF928*地域経済性分析・初期条件!$M$95</f>
        <v>0</v>
      </c>
      <c r="AG938" s="493">
        <f>AG928*地域経済性分析・初期条件!$M$95</f>
        <v>0</v>
      </c>
      <c r="AH938" s="493">
        <f>AH928*地域経済性分析・初期条件!$M$95</f>
        <v>0</v>
      </c>
      <c r="AI938" s="535">
        <f>SUM(D938:N938)</f>
        <v>0</v>
      </c>
      <c r="AJ938" s="535">
        <f t="shared" si="1291"/>
        <v>0</v>
      </c>
      <c r="AK938" s="497">
        <f t="shared" si="1292"/>
        <v>0</v>
      </c>
    </row>
    <row r="939" spans="1:37" ht="11.5" x14ac:dyDescent="0.25">
      <c r="A939" s="533"/>
      <c r="B939" s="425" t="s">
        <v>563</v>
      </c>
      <c r="C939" s="449" t="s">
        <v>33</v>
      </c>
      <c r="D939" s="493">
        <f>D928*地域経済性分析・初期条件!$N$95</f>
        <v>0</v>
      </c>
      <c r="E939" s="493">
        <f>E928*地域経済性分析・初期条件!$N$95</f>
        <v>0</v>
      </c>
      <c r="F939" s="493">
        <f>F928*地域経済性分析・初期条件!$N$95</f>
        <v>0</v>
      </c>
      <c r="G939" s="493">
        <f>G928*地域経済性分析・初期条件!$N$95</f>
        <v>0</v>
      </c>
      <c r="H939" s="493">
        <f>H928*地域経済性分析・初期条件!$N$95</f>
        <v>0</v>
      </c>
      <c r="I939" s="493">
        <f>I928*地域経済性分析・初期条件!$N$95</f>
        <v>0</v>
      </c>
      <c r="J939" s="493">
        <f>J928*地域経済性分析・初期条件!$N$95</f>
        <v>0</v>
      </c>
      <c r="K939" s="493">
        <f>K928*地域経済性分析・初期条件!$N$95</f>
        <v>0</v>
      </c>
      <c r="L939" s="493">
        <f>L928*地域経済性分析・初期条件!$N$95</f>
        <v>0</v>
      </c>
      <c r="M939" s="493">
        <f>M928*地域経済性分析・初期条件!$N$95</f>
        <v>0</v>
      </c>
      <c r="N939" s="493">
        <f>N928*地域経済性分析・初期条件!$N$95</f>
        <v>0</v>
      </c>
      <c r="O939" s="493">
        <f>O928*地域経済性分析・初期条件!$N$95</f>
        <v>0</v>
      </c>
      <c r="P939" s="493">
        <f>P928*地域経済性分析・初期条件!$N$95</f>
        <v>0</v>
      </c>
      <c r="Q939" s="493">
        <f>Q928*地域経済性分析・初期条件!$N$95</f>
        <v>0</v>
      </c>
      <c r="R939" s="493">
        <f>R928*地域経済性分析・初期条件!$N$95</f>
        <v>0</v>
      </c>
      <c r="S939" s="493">
        <f>S928*地域経済性分析・初期条件!$N$95</f>
        <v>0</v>
      </c>
      <c r="T939" s="493">
        <f>T928*地域経済性分析・初期条件!$N$95</f>
        <v>0</v>
      </c>
      <c r="U939" s="493">
        <f>U928*地域経済性分析・初期条件!$N$95</f>
        <v>0</v>
      </c>
      <c r="V939" s="493">
        <f>V928*地域経済性分析・初期条件!$N$95</f>
        <v>0</v>
      </c>
      <c r="W939" s="493">
        <f>W928*地域経済性分析・初期条件!$N$95</f>
        <v>0</v>
      </c>
      <c r="X939" s="493">
        <f>X928*地域経済性分析・初期条件!$N$95</f>
        <v>0</v>
      </c>
      <c r="Y939" s="493">
        <f>Y928*地域経済性分析・初期条件!$N$95</f>
        <v>0</v>
      </c>
      <c r="Z939" s="493">
        <f>Z928*地域経済性分析・初期条件!$N$95</f>
        <v>0</v>
      </c>
      <c r="AA939" s="493">
        <f>AA928*地域経済性分析・初期条件!$N$95</f>
        <v>0</v>
      </c>
      <c r="AB939" s="493">
        <f>AB928*地域経済性分析・初期条件!$N$95</f>
        <v>0</v>
      </c>
      <c r="AC939" s="493">
        <f>AC928*地域経済性分析・初期条件!$N$95</f>
        <v>0</v>
      </c>
      <c r="AD939" s="493">
        <f>AD928*地域経済性分析・初期条件!$N$95</f>
        <v>0</v>
      </c>
      <c r="AE939" s="493">
        <f>AE928*地域経済性分析・初期条件!$N$95</f>
        <v>0</v>
      </c>
      <c r="AF939" s="493">
        <f>AF928*地域経済性分析・初期条件!$N$95</f>
        <v>0</v>
      </c>
      <c r="AG939" s="493">
        <f>AG928*地域経済性分析・初期条件!$N$95</f>
        <v>0</v>
      </c>
      <c r="AH939" s="493">
        <f>AH928*地域経済性分析・初期条件!$N$95</f>
        <v>0</v>
      </c>
      <c r="AI939" s="535">
        <f>SUM(D939:N939)</f>
        <v>0</v>
      </c>
      <c r="AJ939" s="535">
        <f t="shared" si="1291"/>
        <v>0</v>
      </c>
      <c r="AK939" s="497">
        <f t="shared" si="1292"/>
        <v>0</v>
      </c>
    </row>
    <row r="940" spans="1:37" ht="12" thickBot="1" x14ac:dyDescent="0.3">
      <c r="A940" s="684"/>
      <c r="B940" s="685" t="s">
        <v>564</v>
      </c>
      <c r="C940" s="686" t="s">
        <v>33</v>
      </c>
      <c r="D940" s="687">
        <f>D928*地域経済性分析・初期条件!$O$95</f>
        <v>0</v>
      </c>
      <c r="E940" s="687">
        <f>E928*地域経済性分析・初期条件!$O$95</f>
        <v>0</v>
      </c>
      <c r="F940" s="687">
        <f>F928*地域経済性分析・初期条件!$O$95</f>
        <v>0</v>
      </c>
      <c r="G940" s="687">
        <f>G928*地域経済性分析・初期条件!$O$95</f>
        <v>0</v>
      </c>
      <c r="H940" s="687">
        <f>H928*地域経済性分析・初期条件!$O$95</f>
        <v>0</v>
      </c>
      <c r="I940" s="687">
        <f>I928*地域経済性分析・初期条件!$O$95</f>
        <v>0</v>
      </c>
      <c r="J940" s="687">
        <f>J928*地域経済性分析・初期条件!$O$95</f>
        <v>0</v>
      </c>
      <c r="K940" s="687">
        <f>K928*地域経済性分析・初期条件!$O$95</f>
        <v>0</v>
      </c>
      <c r="L940" s="687">
        <f>L928*地域経済性分析・初期条件!$O$95</f>
        <v>0</v>
      </c>
      <c r="M940" s="687">
        <f>M928*地域経済性分析・初期条件!$O$95</f>
        <v>0</v>
      </c>
      <c r="N940" s="687">
        <f>N928*地域経済性分析・初期条件!$O$95</f>
        <v>0</v>
      </c>
      <c r="O940" s="687">
        <f>O928*地域経済性分析・初期条件!$O$95</f>
        <v>0</v>
      </c>
      <c r="P940" s="687">
        <f>P928*地域経済性分析・初期条件!$O$95</f>
        <v>0</v>
      </c>
      <c r="Q940" s="687">
        <f>Q928*地域経済性分析・初期条件!$O$95</f>
        <v>0</v>
      </c>
      <c r="R940" s="687">
        <f>R928*地域経済性分析・初期条件!$O$95</f>
        <v>0</v>
      </c>
      <c r="S940" s="687">
        <f>S928*地域経済性分析・初期条件!$O$95</f>
        <v>0</v>
      </c>
      <c r="T940" s="687">
        <f>T928*地域経済性分析・初期条件!$O$95</f>
        <v>0</v>
      </c>
      <c r="U940" s="687">
        <f>U928*地域経済性分析・初期条件!$O$95</f>
        <v>0</v>
      </c>
      <c r="V940" s="687">
        <f>V928*地域経済性分析・初期条件!$O$95</f>
        <v>0</v>
      </c>
      <c r="W940" s="687">
        <f>W928*地域経済性分析・初期条件!$O$95</f>
        <v>0</v>
      </c>
      <c r="X940" s="687">
        <f>X928*地域経済性分析・初期条件!$O$95</f>
        <v>0</v>
      </c>
      <c r="Y940" s="687">
        <f>Y928*地域経済性分析・初期条件!$O$95</f>
        <v>0</v>
      </c>
      <c r="Z940" s="687">
        <f>Z928*地域経済性分析・初期条件!$O$95</f>
        <v>0</v>
      </c>
      <c r="AA940" s="687">
        <f>AA928*地域経済性分析・初期条件!$O$95</f>
        <v>0</v>
      </c>
      <c r="AB940" s="687">
        <f>AB928*地域経済性分析・初期条件!$O$95</f>
        <v>0</v>
      </c>
      <c r="AC940" s="687">
        <f>AC928*地域経済性分析・初期条件!$O$95</f>
        <v>0</v>
      </c>
      <c r="AD940" s="687">
        <f>AD928*地域経済性分析・初期条件!$O$95</f>
        <v>0</v>
      </c>
      <c r="AE940" s="687">
        <f>AE928*地域経済性分析・初期条件!$O$95</f>
        <v>0</v>
      </c>
      <c r="AF940" s="687">
        <f>AF928*地域経済性分析・初期条件!$O$95</f>
        <v>0</v>
      </c>
      <c r="AG940" s="687">
        <f>AG928*地域経済性分析・初期条件!$O$95</f>
        <v>0</v>
      </c>
      <c r="AH940" s="687">
        <f>AH928*地域経済性分析・初期条件!$O$95</f>
        <v>0</v>
      </c>
      <c r="AI940" s="688">
        <f>SUM(D940:N940)</f>
        <v>0</v>
      </c>
      <c r="AJ940" s="688">
        <f t="shared" si="1291"/>
        <v>0</v>
      </c>
      <c r="AK940" s="689">
        <f t="shared" si="1292"/>
        <v>0</v>
      </c>
    </row>
    <row r="941" spans="1:37" ht="12" thickTop="1" x14ac:dyDescent="0.25">
      <c r="A941" s="1347" t="s">
        <v>1157</v>
      </c>
      <c r="B941" s="425"/>
      <c r="C941" s="449" t="s">
        <v>1158</v>
      </c>
      <c r="D941" s="493">
        <f>SUM(D901:D902,D905:D912,D915:D916,D919:D926,D929:D930,D933:D940)</f>
        <v>0</v>
      </c>
      <c r="E941" s="493">
        <f t="shared" ref="E941" si="1293">SUM(E901:E902,E905:E912,E915:E916,E919:E926,E929:E930,E933:E940)</f>
        <v>0</v>
      </c>
      <c r="F941" s="493">
        <f t="shared" ref="F941" si="1294">SUM(F901:F902,F905:F912,F915:F916,F919:F926,F929:F930,F933:F940)</f>
        <v>0</v>
      </c>
      <c r="G941" s="493">
        <f t="shared" ref="G941" si="1295">SUM(G901:G902,G905:G912,G915:G916,G919:G926,G929:G930,G933:G940)</f>
        <v>0</v>
      </c>
      <c r="H941" s="493">
        <f t="shared" ref="H941" si="1296">SUM(H901:H902,H905:H912,H915:H916,H919:H926,H929:H930,H933:H940)</f>
        <v>0</v>
      </c>
      <c r="I941" s="493">
        <f t="shared" ref="I941" si="1297">SUM(I901:I902,I905:I912,I915:I916,I919:I926,I929:I930,I933:I940)</f>
        <v>0</v>
      </c>
      <c r="J941" s="493">
        <f t="shared" ref="J941" si="1298">SUM(J901:J902,J905:J912,J915:J916,J919:J926,J929:J930,J933:J940)</f>
        <v>0</v>
      </c>
      <c r="K941" s="493">
        <f t="shared" ref="K941" si="1299">SUM(K901:K902,K905:K912,K915:K916,K919:K926,K929:K930,K933:K940)</f>
        <v>0</v>
      </c>
      <c r="L941" s="493">
        <f t="shared" ref="L941" si="1300">SUM(L901:L902,L905:L912,L915:L916,L919:L926,L929:L930,L933:L940)</f>
        <v>0</v>
      </c>
      <c r="M941" s="493">
        <f t="shared" ref="M941" si="1301">SUM(M901:M902,M905:M912,M915:M916,M919:M926,M929:M930,M933:M940)</f>
        <v>0</v>
      </c>
      <c r="N941" s="493">
        <f t="shared" ref="N941" si="1302">SUM(N901:N902,N905:N912,N915:N916,N919:N926,N929:N930,N933:N940)</f>
        <v>0</v>
      </c>
      <c r="O941" s="493">
        <f t="shared" ref="O941" si="1303">SUM(O901:O902,O905:O912,O915:O916,O919:O926,O929:O930,O933:O940)</f>
        <v>0</v>
      </c>
      <c r="P941" s="493">
        <f t="shared" ref="P941" si="1304">SUM(P901:P902,P905:P912,P915:P916,P919:P926,P929:P930,P933:P940)</f>
        <v>0</v>
      </c>
      <c r="Q941" s="493">
        <f t="shared" ref="Q941" si="1305">SUM(Q901:Q902,Q905:Q912,Q915:Q916,Q919:Q926,Q929:Q930,Q933:Q940)</f>
        <v>0</v>
      </c>
      <c r="R941" s="493">
        <f t="shared" ref="R941" si="1306">SUM(R901:R902,R905:R912,R915:R916,R919:R926,R929:R930,R933:R940)</f>
        <v>0</v>
      </c>
      <c r="S941" s="493">
        <f t="shared" ref="S941" si="1307">SUM(S901:S902,S905:S912,S915:S916,S919:S926,S929:S930,S933:S940)</f>
        <v>0</v>
      </c>
      <c r="T941" s="493">
        <f t="shared" ref="T941" si="1308">SUM(T901:T902,T905:T912,T915:T916,T919:T926,T929:T930,T933:T940)</f>
        <v>0</v>
      </c>
      <c r="U941" s="493">
        <f t="shared" ref="U941" si="1309">SUM(U901:U902,U905:U912,U915:U916,U919:U926,U929:U930,U933:U940)</f>
        <v>0</v>
      </c>
      <c r="V941" s="493">
        <f t="shared" ref="V941" si="1310">SUM(V901:V902,V905:V912,V915:V916,V919:V926,V929:V930,V933:V940)</f>
        <v>0</v>
      </c>
      <c r="W941" s="493">
        <f t="shared" ref="W941" si="1311">SUM(W901:W902,W905:W912,W915:W916,W919:W926,W929:W930,W933:W940)</f>
        <v>0</v>
      </c>
      <c r="X941" s="493">
        <f t="shared" ref="X941" si="1312">SUM(X901:X902,X905:X912,X915:X916,X919:X926,X929:X930,X933:X940)</f>
        <v>0</v>
      </c>
      <c r="Y941" s="493">
        <f t="shared" ref="Y941" si="1313">SUM(Y901:Y902,Y905:Y912,Y915:Y916,Y919:Y926,Y929:Y930,Y933:Y940)</f>
        <v>0</v>
      </c>
      <c r="Z941" s="493">
        <f t="shared" ref="Z941" si="1314">SUM(Z901:Z902,Z905:Z912,Z915:Z916,Z919:Z926,Z929:Z930,Z933:Z940)</f>
        <v>0</v>
      </c>
      <c r="AA941" s="493">
        <f t="shared" ref="AA941" si="1315">SUM(AA901:AA902,AA905:AA912,AA915:AA916,AA919:AA926,AA929:AA930,AA933:AA940)</f>
        <v>0</v>
      </c>
      <c r="AB941" s="493">
        <f t="shared" ref="AB941" si="1316">SUM(AB901:AB902,AB905:AB912,AB915:AB916,AB919:AB926,AB929:AB930,AB933:AB940)</f>
        <v>0</v>
      </c>
      <c r="AC941" s="493">
        <f t="shared" ref="AC941" si="1317">SUM(AC901:AC902,AC905:AC912,AC915:AC916,AC919:AC926,AC929:AC930,AC933:AC940)</f>
        <v>0</v>
      </c>
      <c r="AD941" s="493">
        <f t="shared" ref="AD941" si="1318">SUM(AD901:AD902,AD905:AD912,AD915:AD916,AD919:AD926,AD929:AD930,AD933:AD940)</f>
        <v>0</v>
      </c>
      <c r="AE941" s="493">
        <f t="shared" ref="AE941" si="1319">SUM(AE901:AE902,AE905:AE912,AE915:AE916,AE919:AE926,AE929:AE930,AE933:AE940)</f>
        <v>0</v>
      </c>
      <c r="AF941" s="493">
        <f t="shared" ref="AF941" si="1320">SUM(AF901:AF902,AF905:AF912,AF915:AF916,AF919:AF926,AF929:AF930,AF933:AF940)</f>
        <v>0</v>
      </c>
      <c r="AG941" s="493">
        <f t="shared" ref="AG941" si="1321">SUM(AG901:AG902,AG905:AG912,AG915:AG916,AG919:AG926,AG929:AG930,AG933:AG940)</f>
        <v>0</v>
      </c>
      <c r="AH941" s="493">
        <f t="shared" ref="AH941" si="1322">SUM(AH901:AH902,AH905:AH912,AH915:AH916,AH919:AH926,AH929:AH930,AH933:AH940)</f>
        <v>0</v>
      </c>
      <c r="AI941" s="535">
        <f t="shared" ref="AI941" si="1323">SUM(AI901:AI902,AI905:AI912,AI915:AI916,AI919:AI926,AI929:AI930,AI933:AI940)</f>
        <v>0</v>
      </c>
      <c r="AJ941" s="535">
        <f t="shared" ref="AJ941" si="1324">SUM(AJ901:AJ902,AJ905:AJ912,AJ915:AJ916,AJ919:AJ926,AJ929:AJ930,AJ933:AJ940)</f>
        <v>0</v>
      </c>
      <c r="AK941" s="497">
        <f t="shared" ref="AK941" si="1325">SUM(AK901:AK902,AK905:AK912,AK915:AK916,AK919:AK926,AK929:AK930,AK933:AK940)</f>
        <v>0</v>
      </c>
    </row>
    <row r="942" spans="1:37" ht="11.5" x14ac:dyDescent="0.25">
      <c r="A942" s="1348" t="s">
        <v>1159</v>
      </c>
      <c r="B942" s="1349"/>
      <c r="C942" s="450" t="s">
        <v>33</v>
      </c>
      <c r="D942" s="1350">
        <f>D898*1.1-D941</f>
        <v>0</v>
      </c>
      <c r="E942" s="1350">
        <f t="shared" ref="E942" si="1326">E898*1.1-E941</f>
        <v>0</v>
      </c>
      <c r="F942" s="1350">
        <f t="shared" ref="F942" si="1327">F898*1.1-F941</f>
        <v>0</v>
      </c>
      <c r="G942" s="1350">
        <f t="shared" ref="G942" si="1328">G898*1.1-G941</f>
        <v>0</v>
      </c>
      <c r="H942" s="1350">
        <f t="shared" ref="H942" si="1329">H898*1.1-H941</f>
        <v>0</v>
      </c>
      <c r="I942" s="1350">
        <f t="shared" ref="I942" si="1330">I898*1.1-I941</f>
        <v>0</v>
      </c>
      <c r="J942" s="1350">
        <f t="shared" ref="J942" si="1331">J898*1.1-J941</f>
        <v>0</v>
      </c>
      <c r="K942" s="1350">
        <f t="shared" ref="K942" si="1332">K898*1.1-K941</f>
        <v>0</v>
      </c>
      <c r="L942" s="1350">
        <f t="shared" ref="L942" si="1333">L898*1.1-L941</f>
        <v>0</v>
      </c>
      <c r="M942" s="1350">
        <f t="shared" ref="M942" si="1334">M898*1.1-M941</f>
        <v>0</v>
      </c>
      <c r="N942" s="1350">
        <f t="shared" ref="N942" si="1335">N898*1.1-N941</f>
        <v>0</v>
      </c>
      <c r="O942" s="1350">
        <f t="shared" ref="O942" si="1336">O898*1.1-O941</f>
        <v>0</v>
      </c>
      <c r="P942" s="1350">
        <f t="shared" ref="P942" si="1337">P898*1.1-P941</f>
        <v>0</v>
      </c>
      <c r="Q942" s="1350">
        <f t="shared" ref="Q942" si="1338">Q898*1.1-Q941</f>
        <v>0</v>
      </c>
      <c r="R942" s="1350">
        <f t="shared" ref="R942" si="1339">R898*1.1-R941</f>
        <v>0</v>
      </c>
      <c r="S942" s="1350">
        <f t="shared" ref="S942" si="1340">S898*1.1-S941</f>
        <v>0</v>
      </c>
      <c r="T942" s="1350">
        <f t="shared" ref="T942" si="1341">T898*1.1-T941</f>
        <v>0</v>
      </c>
      <c r="U942" s="1350">
        <f t="shared" ref="U942" si="1342">U898*1.1-U941</f>
        <v>0</v>
      </c>
      <c r="V942" s="1350">
        <f t="shared" ref="V942" si="1343">V898*1.1-V941</f>
        <v>0</v>
      </c>
      <c r="W942" s="1350">
        <f t="shared" ref="W942" si="1344">W898*1.1-W941</f>
        <v>0</v>
      </c>
      <c r="X942" s="1350">
        <f t="shared" ref="X942" si="1345">X898*1.1-X941</f>
        <v>0</v>
      </c>
      <c r="Y942" s="1350">
        <f t="shared" ref="Y942" si="1346">Y898*1.1-Y941</f>
        <v>0</v>
      </c>
      <c r="Z942" s="1350">
        <f t="shared" ref="Z942" si="1347">Z898*1.1-Z941</f>
        <v>0</v>
      </c>
      <c r="AA942" s="1350">
        <f t="shared" ref="AA942" si="1348">AA898*1.1-AA941</f>
        <v>0</v>
      </c>
      <c r="AB942" s="1350">
        <f t="shared" ref="AB942" si="1349">AB898*1.1-AB941</f>
        <v>0</v>
      </c>
      <c r="AC942" s="1350">
        <f t="shared" ref="AC942" si="1350">AC898*1.1-AC941</f>
        <v>0</v>
      </c>
      <c r="AD942" s="1350">
        <f t="shared" ref="AD942" si="1351">AD898*1.1-AD941</f>
        <v>0</v>
      </c>
      <c r="AE942" s="1350">
        <f t="shared" ref="AE942" si="1352">AE898*1.1-AE941</f>
        <v>0</v>
      </c>
      <c r="AF942" s="1350">
        <f t="shared" ref="AF942" si="1353">AF898*1.1-AF941</f>
        <v>0</v>
      </c>
      <c r="AG942" s="1350">
        <f t="shared" ref="AG942" si="1354">AG898*1.1-AG941</f>
        <v>0</v>
      </c>
      <c r="AH942" s="1350">
        <f t="shared" ref="AH942" si="1355">AH898*1.1-AH941</f>
        <v>0</v>
      </c>
      <c r="AI942" s="537">
        <f t="shared" ref="AI942" si="1356">AI898*1.1-AI941</f>
        <v>0</v>
      </c>
      <c r="AJ942" s="537">
        <f t="shared" ref="AJ942" si="1357">AJ898*1.1-AJ941</f>
        <v>0</v>
      </c>
      <c r="AK942" s="538">
        <f t="shared" ref="AK942" si="1358">AK898*1.1-AK941</f>
        <v>0</v>
      </c>
    </row>
    <row r="943" spans="1:37" ht="11.5" x14ac:dyDescent="0.25">
      <c r="A943" s="1351" t="s">
        <v>43</v>
      </c>
      <c r="B943" s="1352"/>
      <c r="C943" s="1353" t="s">
        <v>33</v>
      </c>
      <c r="D943" s="1354">
        <f>-計算シート!D82</f>
        <v>0</v>
      </c>
      <c r="E943" s="1354">
        <f>-計算シート!E82</f>
        <v>9730000</v>
      </c>
      <c r="F943" s="1354">
        <f>-計算シート!F82</f>
        <v>9096500</v>
      </c>
      <c r="G943" s="1354">
        <f>-計算シート!G82</f>
        <v>8463000</v>
      </c>
      <c r="H943" s="1354">
        <f>-計算シート!H82</f>
        <v>7829500</v>
      </c>
      <c r="I943" s="1354">
        <f>-計算シート!I82</f>
        <v>7196000</v>
      </c>
      <c r="J943" s="1354">
        <f>-計算シート!J82</f>
        <v>6562500</v>
      </c>
      <c r="K943" s="1354">
        <f>-計算シート!K82</f>
        <v>5929000</v>
      </c>
      <c r="L943" s="1354">
        <f>-計算シート!L82</f>
        <v>5295499.9999999991</v>
      </c>
      <c r="M943" s="1354">
        <f>-計算シート!M82</f>
        <v>4662000</v>
      </c>
      <c r="N943" s="1354">
        <f>-計算シート!N82</f>
        <v>4028500</v>
      </c>
      <c r="O943" s="1354">
        <f>-計算シート!O82</f>
        <v>3395000</v>
      </c>
      <c r="P943" s="1354">
        <f>-計算シート!P82</f>
        <v>2761499.9999999995</v>
      </c>
      <c r="Q943" s="1354">
        <f>-計算シート!Q82</f>
        <v>2128000.0000000005</v>
      </c>
      <c r="R943" s="1354">
        <f>-計算シート!R82</f>
        <v>2072000.0000000005</v>
      </c>
      <c r="S943" s="1354">
        <f>-計算シート!S82</f>
        <v>2016000.0000000005</v>
      </c>
      <c r="T943" s="1354">
        <f>-計算シート!T82</f>
        <v>1960000.0000000005</v>
      </c>
      <c r="U943" s="1354">
        <f>-計算シート!U82</f>
        <v>1904000.0000000005</v>
      </c>
      <c r="V943" s="1354">
        <f>-計算シート!V82</f>
        <v>1848000</v>
      </c>
      <c r="W943" s="1354">
        <f>-計算シート!W82</f>
        <v>1792000</v>
      </c>
      <c r="X943" s="1354">
        <f>-計算シート!X82</f>
        <v>1736000</v>
      </c>
      <c r="Y943" s="1354">
        <f>-計算シート!Y82</f>
        <v>1680000</v>
      </c>
      <c r="Z943" s="1354">
        <f>-計算シート!Z82</f>
        <v>1624000</v>
      </c>
      <c r="AA943" s="1354">
        <f>-計算シート!AA82</f>
        <v>1568000</v>
      </c>
      <c r="AB943" s="1354">
        <f>-計算シート!AB82</f>
        <v>1512000</v>
      </c>
      <c r="AC943" s="1354">
        <f>-計算シート!AC82</f>
        <v>1456000</v>
      </c>
      <c r="AD943" s="1354">
        <f>-計算シート!AD82</f>
        <v>1400000</v>
      </c>
      <c r="AE943" s="1354">
        <f>-計算シート!AE82</f>
        <v>1344000</v>
      </c>
      <c r="AF943" s="1354">
        <f>-計算シート!AF82</f>
        <v>1288000</v>
      </c>
      <c r="AG943" s="1354">
        <f>-計算シート!AG82</f>
        <v>1232000</v>
      </c>
      <c r="AH943" s="1354">
        <f>-計算シート!AH82</f>
        <v>1176000</v>
      </c>
      <c r="AI943" s="695">
        <f>-計算シート!AI82</f>
        <v>104685000</v>
      </c>
      <c r="AJ943" s="695">
        <f>-計算シート!AJ82</f>
        <v>0</v>
      </c>
      <c r="AK943" s="696">
        <f>-計算シート!AK82</f>
        <v>0</v>
      </c>
    </row>
    <row r="944" spans="1:37" x14ac:dyDescent="0.2">
      <c r="B944" s="519"/>
      <c r="C944" s="337"/>
      <c r="D944" s="493"/>
      <c r="E944" s="493"/>
      <c r="F944" s="493"/>
      <c r="G944" s="493"/>
      <c r="H944" s="493"/>
      <c r="I944" s="493"/>
      <c r="J944" s="493"/>
      <c r="K944" s="493"/>
      <c r="L944" s="493"/>
      <c r="M944" s="493"/>
      <c r="N944" s="493"/>
      <c r="O944" s="493"/>
      <c r="P944" s="493"/>
      <c r="Q944" s="493"/>
      <c r="R944" s="493"/>
      <c r="S944" s="493"/>
      <c r="T944" s="493"/>
      <c r="U944" s="493"/>
      <c r="V944" s="493"/>
      <c r="W944" s="493"/>
      <c r="X944" s="493"/>
      <c r="Y944" s="493"/>
      <c r="Z944" s="493"/>
      <c r="AA944" s="493"/>
      <c r="AB944" s="493"/>
      <c r="AC944" s="493"/>
      <c r="AD944" s="493"/>
      <c r="AE944" s="493"/>
      <c r="AF944" s="493"/>
      <c r="AG944" s="493"/>
      <c r="AH944" s="493"/>
      <c r="AI944" s="493"/>
      <c r="AJ944" s="493"/>
    </row>
    <row r="945" spans="1:37" ht="11.5" thickBot="1" x14ac:dyDescent="0.25">
      <c r="A945" s="463" t="s">
        <v>294</v>
      </c>
    </row>
    <row r="946" spans="1:37" ht="12" thickBot="1" x14ac:dyDescent="0.3">
      <c r="A946" s="443"/>
      <c r="B946" s="507" t="s">
        <v>282</v>
      </c>
      <c r="C946" s="444"/>
      <c r="D946" s="588">
        <v>0</v>
      </c>
      <c r="E946" s="445">
        <v>1</v>
      </c>
      <c r="F946" s="445">
        <v>2</v>
      </c>
      <c r="G946" s="445">
        <v>3</v>
      </c>
      <c r="H946" s="445">
        <v>4</v>
      </c>
      <c r="I946" s="445">
        <v>5</v>
      </c>
      <c r="J946" s="445">
        <v>6</v>
      </c>
      <c r="K946" s="445">
        <v>7</v>
      </c>
      <c r="L946" s="445">
        <v>8</v>
      </c>
      <c r="M946" s="445">
        <v>9</v>
      </c>
      <c r="N946" s="445">
        <v>10</v>
      </c>
      <c r="O946" s="445">
        <v>11</v>
      </c>
      <c r="P946" s="445">
        <v>12</v>
      </c>
      <c r="Q946" s="445">
        <v>13</v>
      </c>
      <c r="R946" s="445">
        <v>14</v>
      </c>
      <c r="S946" s="445">
        <v>15</v>
      </c>
      <c r="T946" s="445">
        <v>16</v>
      </c>
      <c r="U946" s="445">
        <v>17</v>
      </c>
      <c r="V946" s="445">
        <v>18</v>
      </c>
      <c r="W946" s="445">
        <v>19</v>
      </c>
      <c r="X946" s="446">
        <v>20</v>
      </c>
      <c r="Y946" s="446">
        <v>21</v>
      </c>
      <c r="Z946" s="446">
        <v>22</v>
      </c>
      <c r="AA946" s="446">
        <v>23</v>
      </c>
      <c r="AB946" s="446">
        <v>24</v>
      </c>
      <c r="AC946" s="446">
        <v>25</v>
      </c>
      <c r="AD946" s="446">
        <v>26</v>
      </c>
      <c r="AE946" s="446">
        <v>27</v>
      </c>
      <c r="AF946" s="446">
        <v>28</v>
      </c>
      <c r="AG946" s="446">
        <v>29</v>
      </c>
      <c r="AH946" s="461">
        <v>30</v>
      </c>
      <c r="AI946" s="536" t="s">
        <v>318</v>
      </c>
      <c r="AJ946" s="536" t="s">
        <v>278</v>
      </c>
      <c r="AK946" s="526" t="s">
        <v>279</v>
      </c>
    </row>
    <row r="947" spans="1:37" x14ac:dyDescent="0.2">
      <c r="A947" s="425" t="s">
        <v>211</v>
      </c>
      <c r="B947" s="463"/>
      <c r="C947" s="449"/>
      <c r="D947" s="493"/>
      <c r="E947" s="493"/>
      <c r="F947" s="493"/>
      <c r="G947" s="493"/>
      <c r="H947" s="493"/>
      <c r="I947" s="493"/>
      <c r="J947" s="493"/>
      <c r="K947" s="493"/>
      <c r="L947" s="493"/>
      <c r="M947" s="493"/>
      <c r="N947" s="493"/>
      <c r="O947" s="493"/>
      <c r="P947" s="493"/>
      <c r="Q947" s="493"/>
      <c r="R947" s="493"/>
      <c r="S947" s="493"/>
      <c r="T947" s="493"/>
      <c r="U947" s="493"/>
      <c r="V947" s="493"/>
      <c r="W947" s="493"/>
      <c r="X947" s="493"/>
      <c r="Y947" s="493"/>
      <c r="Z947" s="493"/>
      <c r="AA947" s="493"/>
      <c r="AB947" s="493"/>
      <c r="AC947" s="493"/>
      <c r="AD947" s="493"/>
      <c r="AE947" s="493"/>
      <c r="AF947" s="493"/>
      <c r="AG947" s="493"/>
      <c r="AH947" s="493"/>
      <c r="AI947" s="503"/>
      <c r="AJ947" s="503"/>
      <c r="AK947" s="503"/>
    </row>
    <row r="948" spans="1:37" s="1361" customFormat="1" x14ac:dyDescent="0.2">
      <c r="A948" s="1355" t="s">
        <v>1163</v>
      </c>
      <c r="B948" s="1356"/>
      <c r="C948" s="1357"/>
      <c r="D948" s="1358">
        <f t="shared" ref="D948:AK948" si="1359">D27</f>
        <v>695000000</v>
      </c>
      <c r="E948" s="1358">
        <f t="shared" si="1359"/>
        <v>0</v>
      </c>
      <c r="F948" s="1358">
        <f t="shared" si="1359"/>
        <v>0</v>
      </c>
      <c r="G948" s="1358">
        <f t="shared" si="1359"/>
        <v>0</v>
      </c>
      <c r="H948" s="1358">
        <f t="shared" si="1359"/>
        <v>0</v>
      </c>
      <c r="I948" s="1358">
        <f t="shared" si="1359"/>
        <v>0</v>
      </c>
      <c r="J948" s="1358">
        <f t="shared" si="1359"/>
        <v>0</v>
      </c>
      <c r="K948" s="1358">
        <f t="shared" si="1359"/>
        <v>0</v>
      </c>
      <c r="L948" s="1358">
        <f t="shared" si="1359"/>
        <v>0</v>
      </c>
      <c r="M948" s="1358">
        <f t="shared" si="1359"/>
        <v>0</v>
      </c>
      <c r="N948" s="1358">
        <f t="shared" si="1359"/>
        <v>0</v>
      </c>
      <c r="O948" s="1358">
        <f t="shared" si="1359"/>
        <v>0</v>
      </c>
      <c r="P948" s="1358">
        <f t="shared" si="1359"/>
        <v>0</v>
      </c>
      <c r="Q948" s="1358">
        <f t="shared" si="1359"/>
        <v>0</v>
      </c>
      <c r="R948" s="1358">
        <f t="shared" si="1359"/>
        <v>0</v>
      </c>
      <c r="S948" s="1358">
        <f t="shared" si="1359"/>
        <v>0</v>
      </c>
      <c r="T948" s="1358">
        <f t="shared" si="1359"/>
        <v>0</v>
      </c>
      <c r="U948" s="1358">
        <f t="shared" si="1359"/>
        <v>0</v>
      </c>
      <c r="V948" s="1358">
        <f t="shared" si="1359"/>
        <v>0</v>
      </c>
      <c r="W948" s="1358">
        <f t="shared" si="1359"/>
        <v>0</v>
      </c>
      <c r="X948" s="1358">
        <f t="shared" si="1359"/>
        <v>0</v>
      </c>
      <c r="Y948" s="1358">
        <f t="shared" si="1359"/>
        <v>0</v>
      </c>
      <c r="Z948" s="1358">
        <f t="shared" si="1359"/>
        <v>0</v>
      </c>
      <c r="AA948" s="1358">
        <f t="shared" si="1359"/>
        <v>0</v>
      </c>
      <c r="AB948" s="1358">
        <f t="shared" si="1359"/>
        <v>0</v>
      </c>
      <c r="AC948" s="1358">
        <f t="shared" si="1359"/>
        <v>0</v>
      </c>
      <c r="AD948" s="1358">
        <f t="shared" si="1359"/>
        <v>0</v>
      </c>
      <c r="AE948" s="1358">
        <f t="shared" si="1359"/>
        <v>0</v>
      </c>
      <c r="AF948" s="1358">
        <f t="shared" si="1359"/>
        <v>0</v>
      </c>
      <c r="AG948" s="1358">
        <f t="shared" si="1359"/>
        <v>0</v>
      </c>
      <c r="AH948" s="1358">
        <f t="shared" si="1359"/>
        <v>0</v>
      </c>
      <c r="AI948" s="1359">
        <f t="shared" si="1359"/>
        <v>695000000</v>
      </c>
      <c r="AJ948" s="1359">
        <f t="shared" si="1359"/>
        <v>695000000</v>
      </c>
      <c r="AK948" s="1360">
        <f t="shared" si="1359"/>
        <v>695000000</v>
      </c>
    </row>
    <row r="949" spans="1:37" s="1361" customFormat="1" x14ac:dyDescent="0.2">
      <c r="A949" s="1362" t="s">
        <v>295</v>
      </c>
      <c r="B949" s="1355"/>
      <c r="C949" s="1357" t="s">
        <v>33</v>
      </c>
      <c r="D949" s="1358">
        <f>SUMIF($B$58:$B$373,"売上（税別）",D$58:D$373)</f>
        <v>411250000</v>
      </c>
      <c r="E949" s="1358">
        <f t="shared" ref="E949:AK949" si="1360">SUMIF($B$58:$B$373,"売上（税別）",E$58:E$373)</f>
        <v>0</v>
      </c>
      <c r="F949" s="1358">
        <f t="shared" si="1360"/>
        <v>0</v>
      </c>
      <c r="G949" s="1358">
        <f t="shared" si="1360"/>
        <v>0</v>
      </c>
      <c r="H949" s="1358">
        <f t="shared" si="1360"/>
        <v>0</v>
      </c>
      <c r="I949" s="1358">
        <f t="shared" si="1360"/>
        <v>0</v>
      </c>
      <c r="J949" s="1358">
        <f t="shared" si="1360"/>
        <v>0</v>
      </c>
      <c r="K949" s="1358">
        <f t="shared" si="1360"/>
        <v>0</v>
      </c>
      <c r="L949" s="1358">
        <f t="shared" si="1360"/>
        <v>0</v>
      </c>
      <c r="M949" s="1358">
        <f t="shared" si="1360"/>
        <v>0</v>
      </c>
      <c r="N949" s="1358">
        <f t="shared" si="1360"/>
        <v>0</v>
      </c>
      <c r="O949" s="1358">
        <f t="shared" si="1360"/>
        <v>0</v>
      </c>
      <c r="P949" s="1358">
        <f t="shared" si="1360"/>
        <v>0</v>
      </c>
      <c r="Q949" s="1358">
        <f t="shared" si="1360"/>
        <v>0</v>
      </c>
      <c r="R949" s="1358">
        <f t="shared" si="1360"/>
        <v>0</v>
      </c>
      <c r="S949" s="1358">
        <f t="shared" si="1360"/>
        <v>0</v>
      </c>
      <c r="T949" s="1358">
        <f t="shared" si="1360"/>
        <v>0</v>
      </c>
      <c r="U949" s="1358">
        <f t="shared" si="1360"/>
        <v>0</v>
      </c>
      <c r="V949" s="1358">
        <f t="shared" si="1360"/>
        <v>0</v>
      </c>
      <c r="W949" s="1358">
        <f t="shared" si="1360"/>
        <v>0</v>
      </c>
      <c r="X949" s="1358">
        <f t="shared" si="1360"/>
        <v>0</v>
      </c>
      <c r="Y949" s="1358">
        <f t="shared" si="1360"/>
        <v>0</v>
      </c>
      <c r="Z949" s="1358">
        <f t="shared" si="1360"/>
        <v>0</v>
      </c>
      <c r="AA949" s="1358">
        <f t="shared" si="1360"/>
        <v>0</v>
      </c>
      <c r="AB949" s="1358">
        <f t="shared" si="1360"/>
        <v>0</v>
      </c>
      <c r="AC949" s="1358">
        <f t="shared" si="1360"/>
        <v>0</v>
      </c>
      <c r="AD949" s="1358">
        <f t="shared" si="1360"/>
        <v>0</v>
      </c>
      <c r="AE949" s="1358">
        <f t="shared" si="1360"/>
        <v>0</v>
      </c>
      <c r="AF949" s="1358">
        <f t="shared" si="1360"/>
        <v>0</v>
      </c>
      <c r="AG949" s="1358">
        <f t="shared" si="1360"/>
        <v>0</v>
      </c>
      <c r="AH949" s="1358">
        <f t="shared" si="1360"/>
        <v>0</v>
      </c>
      <c r="AI949" s="1359">
        <f t="shared" si="1360"/>
        <v>411250000</v>
      </c>
      <c r="AJ949" s="1359">
        <f t="shared" si="1360"/>
        <v>411250000</v>
      </c>
      <c r="AK949" s="1363">
        <f t="shared" si="1360"/>
        <v>411250000</v>
      </c>
    </row>
    <row r="950" spans="1:37" x14ac:dyDescent="0.2">
      <c r="A950" s="1361"/>
      <c r="B950" s="1356" t="s">
        <v>1156</v>
      </c>
      <c r="C950" s="1357" t="s">
        <v>33</v>
      </c>
      <c r="D950" s="1358">
        <f>SUMIF($B$58:$B$373,$B950,D$58:D$373)</f>
        <v>4523750</v>
      </c>
      <c r="E950" s="1358">
        <f t="shared" ref="D950:S955" si="1361">SUMIF($B$58:$B$373,$B950,E$58:E$373)</f>
        <v>0</v>
      </c>
      <c r="F950" s="1358">
        <f t="shared" si="1361"/>
        <v>0</v>
      </c>
      <c r="G950" s="1358">
        <f t="shared" si="1361"/>
        <v>0</v>
      </c>
      <c r="H950" s="1358">
        <f t="shared" si="1361"/>
        <v>0</v>
      </c>
      <c r="I950" s="1358">
        <f t="shared" si="1361"/>
        <v>0</v>
      </c>
      <c r="J950" s="1358">
        <f t="shared" si="1361"/>
        <v>0</v>
      </c>
      <c r="K950" s="1358">
        <f t="shared" si="1361"/>
        <v>0</v>
      </c>
      <c r="L950" s="1358">
        <f t="shared" si="1361"/>
        <v>0</v>
      </c>
      <c r="M950" s="1358">
        <f t="shared" si="1361"/>
        <v>0</v>
      </c>
      <c r="N950" s="1358">
        <f t="shared" si="1361"/>
        <v>0</v>
      </c>
      <c r="O950" s="1358">
        <f t="shared" si="1361"/>
        <v>0</v>
      </c>
      <c r="P950" s="1358">
        <f t="shared" si="1361"/>
        <v>0</v>
      </c>
      <c r="Q950" s="1358">
        <f t="shared" si="1361"/>
        <v>0</v>
      </c>
      <c r="R950" s="1358">
        <f t="shared" si="1361"/>
        <v>0</v>
      </c>
      <c r="S950" s="1358">
        <f t="shared" si="1361"/>
        <v>0</v>
      </c>
      <c r="T950" s="1358">
        <f t="shared" ref="E950:AK958" si="1362">SUMIF($B$58:$B$373,$B950,T$58:T$373)</f>
        <v>0</v>
      </c>
      <c r="U950" s="1358">
        <f t="shared" si="1362"/>
        <v>0</v>
      </c>
      <c r="V950" s="1358">
        <f t="shared" si="1362"/>
        <v>0</v>
      </c>
      <c r="W950" s="1358">
        <f t="shared" si="1362"/>
        <v>0</v>
      </c>
      <c r="X950" s="1358">
        <f t="shared" si="1362"/>
        <v>0</v>
      </c>
      <c r="Y950" s="1358">
        <f t="shared" si="1362"/>
        <v>0</v>
      </c>
      <c r="Z950" s="1358">
        <f t="shared" si="1362"/>
        <v>0</v>
      </c>
      <c r="AA950" s="1358">
        <f t="shared" si="1362"/>
        <v>0</v>
      </c>
      <c r="AB950" s="1358">
        <f t="shared" si="1362"/>
        <v>0</v>
      </c>
      <c r="AC950" s="1358">
        <f t="shared" si="1362"/>
        <v>0</v>
      </c>
      <c r="AD950" s="1358">
        <f t="shared" si="1362"/>
        <v>0</v>
      </c>
      <c r="AE950" s="1358">
        <f t="shared" si="1362"/>
        <v>0</v>
      </c>
      <c r="AF950" s="1358">
        <f t="shared" si="1362"/>
        <v>0</v>
      </c>
      <c r="AG950" s="1358">
        <f t="shared" si="1362"/>
        <v>0</v>
      </c>
      <c r="AH950" s="1358">
        <f t="shared" si="1362"/>
        <v>0</v>
      </c>
      <c r="AI950" s="1363">
        <f t="shared" si="1362"/>
        <v>4523750</v>
      </c>
      <c r="AJ950" s="1363">
        <f t="shared" si="1362"/>
        <v>4523750</v>
      </c>
      <c r="AK950" s="1363">
        <f t="shared" si="1362"/>
        <v>4523750</v>
      </c>
    </row>
    <row r="951" spans="1:37" x14ac:dyDescent="0.2">
      <c r="A951" s="391"/>
      <c r="B951" s="463" t="s">
        <v>270</v>
      </c>
      <c r="C951" s="449" t="s">
        <v>33</v>
      </c>
      <c r="D951" s="493">
        <f>SUMIF($B$58:$B$373,$B951,D$58:D$373)</f>
        <v>4523750</v>
      </c>
      <c r="E951" s="493">
        <f t="shared" si="1362"/>
        <v>0</v>
      </c>
      <c r="F951" s="493">
        <f t="shared" si="1362"/>
        <v>0</v>
      </c>
      <c r="G951" s="493">
        <f t="shared" si="1362"/>
        <v>0</v>
      </c>
      <c r="H951" s="493">
        <f t="shared" si="1362"/>
        <v>0</v>
      </c>
      <c r="I951" s="493">
        <f t="shared" si="1362"/>
        <v>0</v>
      </c>
      <c r="J951" s="493">
        <f t="shared" si="1362"/>
        <v>0</v>
      </c>
      <c r="K951" s="493">
        <f t="shared" si="1362"/>
        <v>0</v>
      </c>
      <c r="L951" s="493">
        <f t="shared" si="1362"/>
        <v>0</v>
      </c>
      <c r="M951" s="493">
        <f t="shared" si="1362"/>
        <v>0</v>
      </c>
      <c r="N951" s="493">
        <f t="shared" si="1362"/>
        <v>0</v>
      </c>
      <c r="O951" s="493">
        <f t="shared" si="1362"/>
        <v>0</v>
      </c>
      <c r="P951" s="493">
        <f t="shared" si="1362"/>
        <v>0</v>
      </c>
      <c r="Q951" s="493">
        <f t="shared" si="1362"/>
        <v>0</v>
      </c>
      <c r="R951" s="493">
        <f t="shared" si="1362"/>
        <v>0</v>
      </c>
      <c r="S951" s="493">
        <f t="shared" si="1362"/>
        <v>0</v>
      </c>
      <c r="T951" s="493">
        <f t="shared" si="1362"/>
        <v>0</v>
      </c>
      <c r="U951" s="493">
        <f t="shared" si="1362"/>
        <v>0</v>
      </c>
      <c r="V951" s="493">
        <f t="shared" si="1362"/>
        <v>0</v>
      </c>
      <c r="W951" s="493">
        <f t="shared" si="1362"/>
        <v>0</v>
      </c>
      <c r="X951" s="493">
        <f t="shared" si="1362"/>
        <v>0</v>
      </c>
      <c r="Y951" s="493">
        <f t="shared" si="1362"/>
        <v>0</v>
      </c>
      <c r="Z951" s="493">
        <f t="shared" si="1362"/>
        <v>0</v>
      </c>
      <c r="AA951" s="493">
        <f t="shared" si="1362"/>
        <v>0</v>
      </c>
      <c r="AB951" s="493">
        <f t="shared" si="1362"/>
        <v>0</v>
      </c>
      <c r="AC951" s="493">
        <f t="shared" si="1362"/>
        <v>0</v>
      </c>
      <c r="AD951" s="493">
        <f t="shared" si="1362"/>
        <v>0</v>
      </c>
      <c r="AE951" s="493">
        <f t="shared" si="1362"/>
        <v>0</v>
      </c>
      <c r="AF951" s="493">
        <f t="shared" si="1362"/>
        <v>0</v>
      </c>
      <c r="AG951" s="493">
        <f t="shared" si="1362"/>
        <v>0</v>
      </c>
      <c r="AH951" s="493">
        <f t="shared" si="1362"/>
        <v>0</v>
      </c>
      <c r="AI951" s="503">
        <f t="shared" si="1362"/>
        <v>4523750</v>
      </c>
      <c r="AJ951" s="503">
        <f t="shared" si="1362"/>
        <v>4523750</v>
      </c>
      <c r="AK951" s="594">
        <f t="shared" si="1362"/>
        <v>4523750</v>
      </c>
    </row>
    <row r="952" spans="1:37" x14ac:dyDescent="0.2">
      <c r="A952" s="391"/>
      <c r="B952" s="425" t="s">
        <v>577</v>
      </c>
      <c r="C952" s="449" t="s">
        <v>560</v>
      </c>
      <c r="D952" s="493">
        <f>SUMIF($B$58:$B$373,$B952,D$58:D$373)</f>
        <v>12914459.072591554</v>
      </c>
      <c r="E952" s="493">
        <f t="shared" si="1362"/>
        <v>0</v>
      </c>
      <c r="F952" s="493">
        <f t="shared" si="1362"/>
        <v>0</v>
      </c>
      <c r="G952" s="493">
        <f t="shared" si="1362"/>
        <v>0</v>
      </c>
      <c r="H952" s="493">
        <f t="shared" si="1362"/>
        <v>0</v>
      </c>
      <c r="I952" s="493">
        <f t="shared" si="1362"/>
        <v>0</v>
      </c>
      <c r="J952" s="493">
        <f t="shared" si="1362"/>
        <v>0</v>
      </c>
      <c r="K952" s="493">
        <f t="shared" si="1362"/>
        <v>0</v>
      </c>
      <c r="L952" s="493">
        <f t="shared" si="1362"/>
        <v>0</v>
      </c>
      <c r="M952" s="493">
        <f t="shared" si="1362"/>
        <v>0</v>
      </c>
      <c r="N952" s="493">
        <f t="shared" si="1362"/>
        <v>0</v>
      </c>
      <c r="O952" s="493">
        <f t="shared" si="1362"/>
        <v>0</v>
      </c>
      <c r="P952" s="493">
        <f t="shared" si="1362"/>
        <v>0</v>
      </c>
      <c r="Q952" s="493">
        <f t="shared" si="1362"/>
        <v>0</v>
      </c>
      <c r="R952" s="493">
        <f t="shared" si="1362"/>
        <v>0</v>
      </c>
      <c r="S952" s="493">
        <f t="shared" si="1362"/>
        <v>0</v>
      </c>
      <c r="T952" s="493">
        <f t="shared" si="1362"/>
        <v>0</v>
      </c>
      <c r="U952" s="493">
        <f t="shared" si="1362"/>
        <v>0</v>
      </c>
      <c r="V952" s="493">
        <f t="shared" si="1362"/>
        <v>0</v>
      </c>
      <c r="W952" s="493">
        <f t="shared" si="1362"/>
        <v>0</v>
      </c>
      <c r="X952" s="493">
        <f t="shared" si="1362"/>
        <v>0</v>
      </c>
      <c r="Y952" s="493">
        <f t="shared" si="1362"/>
        <v>0</v>
      </c>
      <c r="Z952" s="493">
        <f t="shared" si="1362"/>
        <v>0</v>
      </c>
      <c r="AA952" s="493">
        <f t="shared" si="1362"/>
        <v>0</v>
      </c>
      <c r="AB952" s="493">
        <f t="shared" si="1362"/>
        <v>0</v>
      </c>
      <c r="AC952" s="493">
        <f t="shared" si="1362"/>
        <v>0</v>
      </c>
      <c r="AD952" s="493">
        <f t="shared" si="1362"/>
        <v>0</v>
      </c>
      <c r="AE952" s="493">
        <f t="shared" si="1362"/>
        <v>0</v>
      </c>
      <c r="AF952" s="493">
        <f t="shared" si="1362"/>
        <v>0</v>
      </c>
      <c r="AG952" s="493">
        <f t="shared" si="1362"/>
        <v>0</v>
      </c>
      <c r="AH952" s="493">
        <f t="shared" si="1362"/>
        <v>0</v>
      </c>
      <c r="AI952" s="503">
        <f t="shared" si="1362"/>
        <v>12914459.072591554</v>
      </c>
      <c r="AJ952" s="503">
        <f t="shared" si="1362"/>
        <v>12914459.072591554</v>
      </c>
      <c r="AK952" s="594">
        <f t="shared" si="1362"/>
        <v>12914459.072591554</v>
      </c>
    </row>
    <row r="953" spans="1:37" x14ac:dyDescent="0.2">
      <c r="A953" s="391"/>
      <c r="B953" s="425" t="s">
        <v>576</v>
      </c>
      <c r="C953" s="449" t="s">
        <v>560</v>
      </c>
      <c r="D953" s="493">
        <f>SUMIF($B$58:$B$373,$B953,D$58:D$373)</f>
        <v>3552493.9870918221</v>
      </c>
      <c r="E953" s="493">
        <f t="shared" si="1362"/>
        <v>0</v>
      </c>
      <c r="F953" s="493">
        <f t="shared" si="1362"/>
        <v>0</v>
      </c>
      <c r="G953" s="493">
        <f t="shared" si="1362"/>
        <v>0</v>
      </c>
      <c r="H953" s="493">
        <f t="shared" si="1362"/>
        <v>0</v>
      </c>
      <c r="I953" s="493">
        <f t="shared" si="1362"/>
        <v>0</v>
      </c>
      <c r="J953" s="493">
        <f t="shared" si="1362"/>
        <v>0</v>
      </c>
      <c r="K953" s="493">
        <f t="shared" si="1362"/>
        <v>0</v>
      </c>
      <c r="L953" s="493">
        <f t="shared" si="1362"/>
        <v>0</v>
      </c>
      <c r="M953" s="493">
        <f t="shared" si="1362"/>
        <v>0</v>
      </c>
      <c r="N953" s="493">
        <f t="shared" si="1362"/>
        <v>0</v>
      </c>
      <c r="O953" s="493">
        <f t="shared" si="1362"/>
        <v>0</v>
      </c>
      <c r="P953" s="493">
        <f t="shared" si="1362"/>
        <v>0</v>
      </c>
      <c r="Q953" s="493">
        <f t="shared" si="1362"/>
        <v>0</v>
      </c>
      <c r="R953" s="493">
        <f t="shared" si="1362"/>
        <v>0</v>
      </c>
      <c r="S953" s="493">
        <f t="shared" si="1362"/>
        <v>0</v>
      </c>
      <c r="T953" s="493">
        <f t="shared" si="1362"/>
        <v>0</v>
      </c>
      <c r="U953" s="493">
        <f t="shared" si="1362"/>
        <v>0</v>
      </c>
      <c r="V953" s="493">
        <f t="shared" si="1362"/>
        <v>0</v>
      </c>
      <c r="W953" s="493">
        <f t="shared" si="1362"/>
        <v>0</v>
      </c>
      <c r="X953" s="493">
        <f t="shared" si="1362"/>
        <v>0</v>
      </c>
      <c r="Y953" s="493">
        <f t="shared" si="1362"/>
        <v>0</v>
      </c>
      <c r="Z953" s="493">
        <f t="shared" si="1362"/>
        <v>0</v>
      </c>
      <c r="AA953" s="493">
        <f t="shared" si="1362"/>
        <v>0</v>
      </c>
      <c r="AB953" s="493">
        <f t="shared" si="1362"/>
        <v>0</v>
      </c>
      <c r="AC953" s="493">
        <f t="shared" si="1362"/>
        <v>0</v>
      </c>
      <c r="AD953" s="493">
        <f t="shared" si="1362"/>
        <v>0</v>
      </c>
      <c r="AE953" s="493">
        <f t="shared" si="1362"/>
        <v>0</v>
      </c>
      <c r="AF953" s="493">
        <f t="shared" si="1362"/>
        <v>0</v>
      </c>
      <c r="AG953" s="493">
        <f t="shared" si="1362"/>
        <v>0</v>
      </c>
      <c r="AH953" s="493">
        <f t="shared" si="1362"/>
        <v>0</v>
      </c>
      <c r="AI953" s="503">
        <f t="shared" si="1362"/>
        <v>3552493.9870918221</v>
      </c>
      <c r="AJ953" s="503">
        <f t="shared" si="1362"/>
        <v>3552493.9870918221</v>
      </c>
      <c r="AK953" s="594">
        <f t="shared" si="1362"/>
        <v>3552493.9870918221</v>
      </c>
    </row>
    <row r="954" spans="1:37" x14ac:dyDescent="0.2">
      <c r="A954" s="491"/>
      <c r="B954" s="425" t="s">
        <v>556</v>
      </c>
      <c r="C954" s="449" t="s">
        <v>33</v>
      </c>
      <c r="D954" s="493">
        <f>SUMIF($B$58:$B$373,$B954,D$58:D$373)</f>
        <v>45044656.693278335</v>
      </c>
      <c r="E954" s="493">
        <f t="shared" si="1362"/>
        <v>0</v>
      </c>
      <c r="F954" s="493">
        <f t="shared" si="1362"/>
        <v>0</v>
      </c>
      <c r="G954" s="493">
        <f t="shared" si="1362"/>
        <v>0</v>
      </c>
      <c r="H954" s="493">
        <f t="shared" si="1362"/>
        <v>0</v>
      </c>
      <c r="I954" s="493">
        <f t="shared" si="1362"/>
        <v>0</v>
      </c>
      <c r="J954" s="493">
        <f t="shared" si="1362"/>
        <v>0</v>
      </c>
      <c r="K954" s="493">
        <f t="shared" si="1362"/>
        <v>0</v>
      </c>
      <c r="L954" s="493">
        <f t="shared" si="1362"/>
        <v>0</v>
      </c>
      <c r="M954" s="493">
        <f t="shared" si="1362"/>
        <v>0</v>
      </c>
      <c r="N954" s="493">
        <f t="shared" si="1362"/>
        <v>0</v>
      </c>
      <c r="O954" s="493">
        <f t="shared" si="1362"/>
        <v>0</v>
      </c>
      <c r="P954" s="493">
        <f t="shared" si="1362"/>
        <v>0</v>
      </c>
      <c r="Q954" s="493">
        <f t="shared" si="1362"/>
        <v>0</v>
      </c>
      <c r="R954" s="493">
        <f t="shared" si="1362"/>
        <v>0</v>
      </c>
      <c r="S954" s="493">
        <f t="shared" si="1362"/>
        <v>0</v>
      </c>
      <c r="T954" s="493">
        <f t="shared" si="1362"/>
        <v>0</v>
      </c>
      <c r="U954" s="493">
        <f t="shared" si="1362"/>
        <v>0</v>
      </c>
      <c r="V954" s="493">
        <f t="shared" si="1362"/>
        <v>0</v>
      </c>
      <c r="W954" s="493">
        <f t="shared" si="1362"/>
        <v>0</v>
      </c>
      <c r="X954" s="493">
        <f t="shared" si="1362"/>
        <v>0</v>
      </c>
      <c r="Y954" s="493">
        <f t="shared" si="1362"/>
        <v>0</v>
      </c>
      <c r="Z954" s="493">
        <f t="shared" si="1362"/>
        <v>0</v>
      </c>
      <c r="AA954" s="493">
        <f t="shared" si="1362"/>
        <v>0</v>
      </c>
      <c r="AB954" s="493">
        <f t="shared" si="1362"/>
        <v>0</v>
      </c>
      <c r="AC954" s="493">
        <f t="shared" si="1362"/>
        <v>0</v>
      </c>
      <c r="AD954" s="493">
        <f t="shared" si="1362"/>
        <v>0</v>
      </c>
      <c r="AE954" s="493">
        <f t="shared" si="1362"/>
        <v>0</v>
      </c>
      <c r="AF954" s="493">
        <f t="shared" si="1362"/>
        <v>0</v>
      </c>
      <c r="AG954" s="493">
        <f t="shared" si="1362"/>
        <v>0</v>
      </c>
      <c r="AH954" s="493">
        <f t="shared" si="1362"/>
        <v>0</v>
      </c>
      <c r="AI954" s="503">
        <f t="shared" si="1362"/>
        <v>45044656.693278335</v>
      </c>
      <c r="AJ954" s="503">
        <f t="shared" si="1362"/>
        <v>45044656.693278335</v>
      </c>
      <c r="AK954" s="594">
        <f t="shared" si="1362"/>
        <v>45044656.693278335</v>
      </c>
    </row>
    <row r="955" spans="1:37" x14ac:dyDescent="0.2">
      <c r="A955" s="491"/>
      <c r="B955" s="425" t="s">
        <v>557</v>
      </c>
      <c r="C955" s="449" t="s">
        <v>33</v>
      </c>
      <c r="D955" s="493">
        <f t="shared" si="1361"/>
        <v>17545349.491003081</v>
      </c>
      <c r="E955" s="493">
        <f t="shared" si="1362"/>
        <v>0</v>
      </c>
      <c r="F955" s="493">
        <f t="shared" si="1362"/>
        <v>0</v>
      </c>
      <c r="G955" s="493">
        <f t="shared" si="1362"/>
        <v>0</v>
      </c>
      <c r="H955" s="493">
        <f t="shared" si="1362"/>
        <v>0</v>
      </c>
      <c r="I955" s="493">
        <f t="shared" si="1362"/>
        <v>0</v>
      </c>
      <c r="J955" s="493">
        <f t="shared" si="1362"/>
        <v>0</v>
      </c>
      <c r="K955" s="493">
        <f t="shared" si="1362"/>
        <v>0</v>
      </c>
      <c r="L955" s="493">
        <f t="shared" si="1362"/>
        <v>0</v>
      </c>
      <c r="M955" s="493">
        <f t="shared" si="1362"/>
        <v>0</v>
      </c>
      <c r="N955" s="493">
        <f t="shared" si="1362"/>
        <v>0</v>
      </c>
      <c r="O955" s="493">
        <f t="shared" si="1362"/>
        <v>0</v>
      </c>
      <c r="P955" s="493">
        <f t="shared" si="1362"/>
        <v>0</v>
      </c>
      <c r="Q955" s="493">
        <f t="shared" si="1362"/>
        <v>0</v>
      </c>
      <c r="R955" s="493">
        <f t="shared" si="1362"/>
        <v>0</v>
      </c>
      <c r="S955" s="493">
        <f t="shared" si="1362"/>
        <v>0</v>
      </c>
      <c r="T955" s="493">
        <f t="shared" si="1362"/>
        <v>0</v>
      </c>
      <c r="U955" s="493">
        <f t="shared" si="1362"/>
        <v>0</v>
      </c>
      <c r="V955" s="493">
        <f t="shared" si="1362"/>
        <v>0</v>
      </c>
      <c r="W955" s="493">
        <f t="shared" si="1362"/>
        <v>0</v>
      </c>
      <c r="X955" s="493">
        <f t="shared" si="1362"/>
        <v>0</v>
      </c>
      <c r="Y955" s="493">
        <f t="shared" si="1362"/>
        <v>0</v>
      </c>
      <c r="Z955" s="493">
        <f t="shared" si="1362"/>
        <v>0</v>
      </c>
      <c r="AA955" s="493">
        <f t="shared" si="1362"/>
        <v>0</v>
      </c>
      <c r="AB955" s="493">
        <f t="shared" si="1362"/>
        <v>0</v>
      </c>
      <c r="AC955" s="493">
        <f t="shared" si="1362"/>
        <v>0</v>
      </c>
      <c r="AD955" s="493">
        <f t="shared" si="1362"/>
        <v>0</v>
      </c>
      <c r="AE955" s="493">
        <f t="shared" si="1362"/>
        <v>0</v>
      </c>
      <c r="AF955" s="493">
        <f t="shared" si="1362"/>
        <v>0</v>
      </c>
      <c r="AG955" s="493">
        <f t="shared" si="1362"/>
        <v>0</v>
      </c>
      <c r="AH955" s="493">
        <f t="shared" si="1362"/>
        <v>0</v>
      </c>
      <c r="AI955" s="503">
        <f t="shared" si="1362"/>
        <v>17545349.491003081</v>
      </c>
      <c r="AJ955" s="503">
        <f t="shared" si="1362"/>
        <v>17545349.491003081</v>
      </c>
      <c r="AK955" s="594">
        <f t="shared" si="1362"/>
        <v>17545349.491003081</v>
      </c>
    </row>
    <row r="956" spans="1:37" x14ac:dyDescent="0.2">
      <c r="A956" s="491"/>
      <c r="B956" s="425" t="s">
        <v>558</v>
      </c>
      <c r="C956" s="449" t="s">
        <v>33</v>
      </c>
      <c r="D956" s="493">
        <f t="shared" ref="D956:D961" si="1363">SUMIF($B$58:$B$373,$B956,D$58:D$373)</f>
        <v>6274907.190868766</v>
      </c>
      <c r="E956" s="493">
        <f t="shared" si="1362"/>
        <v>0</v>
      </c>
      <c r="F956" s="493">
        <f t="shared" si="1362"/>
        <v>0</v>
      </c>
      <c r="G956" s="493">
        <f t="shared" si="1362"/>
        <v>0</v>
      </c>
      <c r="H956" s="493">
        <f t="shared" si="1362"/>
        <v>0</v>
      </c>
      <c r="I956" s="493">
        <f t="shared" si="1362"/>
        <v>0</v>
      </c>
      <c r="J956" s="493">
        <f t="shared" si="1362"/>
        <v>0</v>
      </c>
      <c r="K956" s="493">
        <f t="shared" si="1362"/>
        <v>0</v>
      </c>
      <c r="L956" s="493">
        <f t="shared" si="1362"/>
        <v>0</v>
      </c>
      <c r="M956" s="493">
        <f t="shared" si="1362"/>
        <v>0</v>
      </c>
      <c r="N956" s="493">
        <f t="shared" si="1362"/>
        <v>0</v>
      </c>
      <c r="O956" s="493">
        <f t="shared" si="1362"/>
        <v>0</v>
      </c>
      <c r="P956" s="493">
        <f t="shared" si="1362"/>
        <v>0</v>
      </c>
      <c r="Q956" s="493">
        <f t="shared" si="1362"/>
        <v>0</v>
      </c>
      <c r="R956" s="493">
        <f t="shared" si="1362"/>
        <v>0</v>
      </c>
      <c r="S956" s="493">
        <f t="shared" si="1362"/>
        <v>0</v>
      </c>
      <c r="T956" s="493">
        <f t="shared" si="1362"/>
        <v>0</v>
      </c>
      <c r="U956" s="493">
        <f t="shared" si="1362"/>
        <v>0</v>
      </c>
      <c r="V956" s="493">
        <f t="shared" si="1362"/>
        <v>0</v>
      </c>
      <c r="W956" s="493">
        <f t="shared" si="1362"/>
        <v>0</v>
      </c>
      <c r="X956" s="493">
        <f t="shared" si="1362"/>
        <v>0</v>
      </c>
      <c r="Y956" s="493">
        <f t="shared" si="1362"/>
        <v>0</v>
      </c>
      <c r="Z956" s="493">
        <f t="shared" si="1362"/>
        <v>0</v>
      </c>
      <c r="AA956" s="493">
        <f t="shared" si="1362"/>
        <v>0</v>
      </c>
      <c r="AB956" s="493">
        <f t="shared" si="1362"/>
        <v>0</v>
      </c>
      <c r="AC956" s="493">
        <f t="shared" si="1362"/>
        <v>0</v>
      </c>
      <c r="AD956" s="493">
        <f t="shared" si="1362"/>
        <v>0</v>
      </c>
      <c r="AE956" s="493">
        <f t="shared" si="1362"/>
        <v>0</v>
      </c>
      <c r="AF956" s="493">
        <f t="shared" si="1362"/>
        <v>0</v>
      </c>
      <c r="AG956" s="493">
        <f t="shared" si="1362"/>
        <v>0</v>
      </c>
      <c r="AH956" s="493">
        <f t="shared" si="1362"/>
        <v>0</v>
      </c>
      <c r="AI956" s="503">
        <f t="shared" si="1362"/>
        <v>6274907.190868766</v>
      </c>
      <c r="AJ956" s="503">
        <f t="shared" si="1362"/>
        <v>6274907.190868766</v>
      </c>
      <c r="AK956" s="594">
        <f t="shared" si="1362"/>
        <v>6274907.190868766</v>
      </c>
    </row>
    <row r="957" spans="1:37" x14ac:dyDescent="0.2">
      <c r="B957" s="425" t="s">
        <v>559</v>
      </c>
      <c r="C957" s="449" t="s">
        <v>33</v>
      </c>
      <c r="D957" s="493">
        <f t="shared" si="1363"/>
        <v>2923722.1754030222</v>
      </c>
      <c r="E957" s="493">
        <f t="shared" si="1362"/>
        <v>0</v>
      </c>
      <c r="F957" s="493">
        <f t="shared" si="1362"/>
        <v>0</v>
      </c>
      <c r="G957" s="493">
        <f t="shared" si="1362"/>
        <v>0</v>
      </c>
      <c r="H957" s="493">
        <f t="shared" si="1362"/>
        <v>0</v>
      </c>
      <c r="I957" s="493">
        <f t="shared" si="1362"/>
        <v>0</v>
      </c>
      <c r="J957" s="493">
        <f t="shared" si="1362"/>
        <v>0</v>
      </c>
      <c r="K957" s="493">
        <f t="shared" si="1362"/>
        <v>0</v>
      </c>
      <c r="L957" s="493">
        <f t="shared" si="1362"/>
        <v>0</v>
      </c>
      <c r="M957" s="493">
        <f t="shared" si="1362"/>
        <v>0</v>
      </c>
      <c r="N957" s="493">
        <f t="shared" si="1362"/>
        <v>0</v>
      </c>
      <c r="O957" s="493">
        <f t="shared" si="1362"/>
        <v>0</v>
      </c>
      <c r="P957" s="493">
        <f t="shared" si="1362"/>
        <v>0</v>
      </c>
      <c r="Q957" s="493">
        <f t="shared" si="1362"/>
        <v>0</v>
      </c>
      <c r="R957" s="493">
        <f t="shared" si="1362"/>
        <v>0</v>
      </c>
      <c r="S957" s="493">
        <f t="shared" si="1362"/>
        <v>0</v>
      </c>
      <c r="T957" s="493">
        <f t="shared" si="1362"/>
        <v>0</v>
      </c>
      <c r="U957" s="493">
        <f t="shared" si="1362"/>
        <v>0</v>
      </c>
      <c r="V957" s="493">
        <f t="shared" si="1362"/>
        <v>0</v>
      </c>
      <c r="W957" s="493">
        <f t="shared" si="1362"/>
        <v>0</v>
      </c>
      <c r="X957" s="493">
        <f t="shared" si="1362"/>
        <v>0</v>
      </c>
      <c r="Y957" s="493">
        <f t="shared" si="1362"/>
        <v>0</v>
      </c>
      <c r="Z957" s="493">
        <f t="shared" si="1362"/>
        <v>0</v>
      </c>
      <c r="AA957" s="493">
        <f t="shared" si="1362"/>
        <v>0</v>
      </c>
      <c r="AB957" s="493">
        <f t="shared" si="1362"/>
        <v>0</v>
      </c>
      <c r="AC957" s="493">
        <f t="shared" si="1362"/>
        <v>0</v>
      </c>
      <c r="AD957" s="493">
        <f t="shared" si="1362"/>
        <v>0</v>
      </c>
      <c r="AE957" s="493">
        <f t="shared" si="1362"/>
        <v>0</v>
      </c>
      <c r="AF957" s="493">
        <f t="shared" si="1362"/>
        <v>0</v>
      </c>
      <c r="AG957" s="493">
        <f t="shared" si="1362"/>
        <v>0</v>
      </c>
      <c r="AH957" s="493">
        <f t="shared" si="1362"/>
        <v>0</v>
      </c>
      <c r="AI957" s="503">
        <f t="shared" si="1362"/>
        <v>2923722.1754030222</v>
      </c>
      <c r="AJ957" s="503">
        <f t="shared" si="1362"/>
        <v>2923722.1754030222</v>
      </c>
      <c r="AK957" s="594">
        <f t="shared" si="1362"/>
        <v>2923722.1754030222</v>
      </c>
    </row>
    <row r="958" spans="1:37" x14ac:dyDescent="0.2">
      <c r="B958" s="425" t="s">
        <v>561</v>
      </c>
      <c r="C958" s="449" t="s">
        <v>33</v>
      </c>
      <c r="D958" s="493">
        <f t="shared" si="1363"/>
        <v>29992381.900100306</v>
      </c>
      <c r="E958" s="493">
        <f t="shared" si="1362"/>
        <v>0</v>
      </c>
      <c r="F958" s="493">
        <f t="shared" si="1362"/>
        <v>0</v>
      </c>
      <c r="G958" s="493">
        <f t="shared" si="1362"/>
        <v>0</v>
      </c>
      <c r="H958" s="493">
        <f t="shared" si="1362"/>
        <v>0</v>
      </c>
      <c r="I958" s="493">
        <f t="shared" si="1362"/>
        <v>0</v>
      </c>
      <c r="J958" s="493">
        <f t="shared" si="1362"/>
        <v>0</v>
      </c>
      <c r="K958" s="493">
        <f t="shared" ref="E958:AK961" si="1364">SUMIF($B$58:$B$373,$B958,K$58:K$373)</f>
        <v>0</v>
      </c>
      <c r="L958" s="493">
        <f t="shared" si="1364"/>
        <v>0</v>
      </c>
      <c r="M958" s="493">
        <f t="shared" si="1364"/>
        <v>0</v>
      </c>
      <c r="N958" s="493">
        <f t="shared" si="1364"/>
        <v>0</v>
      </c>
      <c r="O958" s="493">
        <f t="shared" si="1364"/>
        <v>0</v>
      </c>
      <c r="P958" s="493">
        <f t="shared" si="1364"/>
        <v>0</v>
      </c>
      <c r="Q958" s="493">
        <f t="shared" si="1364"/>
        <v>0</v>
      </c>
      <c r="R958" s="493">
        <f t="shared" si="1364"/>
        <v>0</v>
      </c>
      <c r="S958" s="493">
        <f t="shared" si="1364"/>
        <v>0</v>
      </c>
      <c r="T958" s="493">
        <f t="shared" si="1364"/>
        <v>0</v>
      </c>
      <c r="U958" s="493">
        <f t="shared" si="1364"/>
        <v>0</v>
      </c>
      <c r="V958" s="493">
        <f t="shared" si="1364"/>
        <v>0</v>
      </c>
      <c r="W958" s="493">
        <f t="shared" si="1364"/>
        <v>0</v>
      </c>
      <c r="X958" s="493">
        <f t="shared" si="1364"/>
        <v>0</v>
      </c>
      <c r="Y958" s="493">
        <f t="shared" si="1364"/>
        <v>0</v>
      </c>
      <c r="Z958" s="493">
        <f t="shared" si="1364"/>
        <v>0</v>
      </c>
      <c r="AA958" s="493">
        <f t="shared" si="1364"/>
        <v>0</v>
      </c>
      <c r="AB958" s="493">
        <f t="shared" si="1364"/>
        <v>0</v>
      </c>
      <c r="AC958" s="493">
        <f t="shared" si="1364"/>
        <v>0</v>
      </c>
      <c r="AD958" s="493">
        <f t="shared" si="1364"/>
        <v>0</v>
      </c>
      <c r="AE958" s="493">
        <f t="shared" si="1364"/>
        <v>0</v>
      </c>
      <c r="AF958" s="493">
        <f t="shared" si="1364"/>
        <v>0</v>
      </c>
      <c r="AG958" s="493">
        <f t="shared" si="1364"/>
        <v>0</v>
      </c>
      <c r="AH958" s="493">
        <f t="shared" si="1364"/>
        <v>0</v>
      </c>
      <c r="AI958" s="503">
        <f t="shared" si="1364"/>
        <v>29992381.900100306</v>
      </c>
      <c r="AJ958" s="503">
        <f t="shared" si="1364"/>
        <v>29992381.900100306</v>
      </c>
      <c r="AK958" s="594">
        <f t="shared" si="1364"/>
        <v>29992381.900100306</v>
      </c>
    </row>
    <row r="959" spans="1:37" x14ac:dyDescent="0.2">
      <c r="B959" s="425" t="s">
        <v>562</v>
      </c>
      <c r="C959" s="449" t="s">
        <v>33</v>
      </c>
      <c r="D959" s="493">
        <f t="shared" si="1363"/>
        <v>27850972.237298049</v>
      </c>
      <c r="E959" s="493">
        <f t="shared" si="1364"/>
        <v>0</v>
      </c>
      <c r="F959" s="493">
        <f t="shared" si="1364"/>
        <v>0</v>
      </c>
      <c r="G959" s="493">
        <f t="shared" si="1364"/>
        <v>0</v>
      </c>
      <c r="H959" s="493">
        <f t="shared" si="1364"/>
        <v>0</v>
      </c>
      <c r="I959" s="493">
        <f t="shared" si="1364"/>
        <v>0</v>
      </c>
      <c r="J959" s="493">
        <f t="shared" si="1364"/>
        <v>0</v>
      </c>
      <c r="K959" s="493">
        <f t="shared" si="1364"/>
        <v>0</v>
      </c>
      <c r="L959" s="493">
        <f t="shared" si="1364"/>
        <v>0</v>
      </c>
      <c r="M959" s="493">
        <f t="shared" si="1364"/>
        <v>0</v>
      </c>
      <c r="N959" s="493">
        <f t="shared" si="1364"/>
        <v>0</v>
      </c>
      <c r="O959" s="493">
        <f t="shared" si="1364"/>
        <v>0</v>
      </c>
      <c r="P959" s="493">
        <f t="shared" si="1364"/>
        <v>0</v>
      </c>
      <c r="Q959" s="493">
        <f t="shared" si="1364"/>
        <v>0</v>
      </c>
      <c r="R959" s="493">
        <f t="shared" si="1364"/>
        <v>0</v>
      </c>
      <c r="S959" s="493">
        <f t="shared" si="1364"/>
        <v>0</v>
      </c>
      <c r="T959" s="493">
        <f t="shared" si="1364"/>
        <v>0</v>
      </c>
      <c r="U959" s="493">
        <f t="shared" si="1364"/>
        <v>0</v>
      </c>
      <c r="V959" s="493">
        <f t="shared" si="1364"/>
        <v>0</v>
      </c>
      <c r="W959" s="493">
        <f t="shared" si="1364"/>
        <v>0</v>
      </c>
      <c r="X959" s="493">
        <f t="shared" si="1364"/>
        <v>0</v>
      </c>
      <c r="Y959" s="493">
        <f t="shared" si="1364"/>
        <v>0</v>
      </c>
      <c r="Z959" s="493">
        <f t="shared" si="1364"/>
        <v>0</v>
      </c>
      <c r="AA959" s="493">
        <f t="shared" si="1364"/>
        <v>0</v>
      </c>
      <c r="AB959" s="493">
        <f t="shared" si="1364"/>
        <v>0</v>
      </c>
      <c r="AC959" s="493">
        <f t="shared" si="1364"/>
        <v>0</v>
      </c>
      <c r="AD959" s="493">
        <f t="shared" si="1364"/>
        <v>0</v>
      </c>
      <c r="AE959" s="493">
        <f t="shared" si="1364"/>
        <v>0</v>
      </c>
      <c r="AF959" s="493">
        <f t="shared" si="1364"/>
        <v>0</v>
      </c>
      <c r="AG959" s="493">
        <f t="shared" si="1364"/>
        <v>0</v>
      </c>
      <c r="AH959" s="493">
        <f t="shared" si="1364"/>
        <v>0</v>
      </c>
      <c r="AI959" s="503">
        <f t="shared" si="1364"/>
        <v>27850972.237298049</v>
      </c>
      <c r="AJ959" s="503">
        <f t="shared" si="1364"/>
        <v>27850972.237298049</v>
      </c>
      <c r="AK959" s="594">
        <f t="shared" si="1364"/>
        <v>27850972.237298049</v>
      </c>
    </row>
    <row r="960" spans="1:37" x14ac:dyDescent="0.2">
      <c r="B960" s="425" t="s">
        <v>563</v>
      </c>
      <c r="C960" s="449" t="s">
        <v>33</v>
      </c>
      <c r="D960" s="493">
        <f t="shared" si="1363"/>
        <v>6312594.8785238462</v>
      </c>
      <c r="E960" s="493">
        <f t="shared" si="1364"/>
        <v>0</v>
      </c>
      <c r="F960" s="493">
        <f t="shared" si="1364"/>
        <v>0</v>
      </c>
      <c r="G960" s="493">
        <f t="shared" si="1364"/>
        <v>0</v>
      </c>
      <c r="H960" s="493">
        <f t="shared" si="1364"/>
        <v>0</v>
      </c>
      <c r="I960" s="493">
        <f t="shared" si="1364"/>
        <v>0</v>
      </c>
      <c r="J960" s="493">
        <f t="shared" si="1364"/>
        <v>0</v>
      </c>
      <c r="K960" s="493">
        <f t="shared" si="1364"/>
        <v>0</v>
      </c>
      <c r="L960" s="493">
        <f t="shared" si="1364"/>
        <v>0</v>
      </c>
      <c r="M960" s="493">
        <f t="shared" si="1364"/>
        <v>0</v>
      </c>
      <c r="N960" s="493">
        <f t="shared" si="1364"/>
        <v>0</v>
      </c>
      <c r="O960" s="493">
        <f t="shared" si="1364"/>
        <v>0</v>
      </c>
      <c r="P960" s="493">
        <f t="shared" si="1364"/>
        <v>0</v>
      </c>
      <c r="Q960" s="493">
        <f t="shared" si="1364"/>
        <v>0</v>
      </c>
      <c r="R960" s="493">
        <f t="shared" si="1364"/>
        <v>0</v>
      </c>
      <c r="S960" s="493">
        <f t="shared" si="1364"/>
        <v>0</v>
      </c>
      <c r="T960" s="493">
        <f t="shared" si="1364"/>
        <v>0</v>
      </c>
      <c r="U960" s="493">
        <f t="shared" si="1364"/>
        <v>0</v>
      </c>
      <c r="V960" s="493">
        <f t="shared" si="1364"/>
        <v>0</v>
      </c>
      <c r="W960" s="493">
        <f t="shared" si="1364"/>
        <v>0</v>
      </c>
      <c r="X960" s="493">
        <f t="shared" si="1364"/>
        <v>0</v>
      </c>
      <c r="Y960" s="493">
        <f t="shared" si="1364"/>
        <v>0</v>
      </c>
      <c r="Z960" s="493">
        <f t="shared" si="1364"/>
        <v>0</v>
      </c>
      <c r="AA960" s="493">
        <f t="shared" si="1364"/>
        <v>0</v>
      </c>
      <c r="AB960" s="493">
        <f t="shared" si="1364"/>
        <v>0</v>
      </c>
      <c r="AC960" s="493">
        <f t="shared" si="1364"/>
        <v>0</v>
      </c>
      <c r="AD960" s="493">
        <f t="shared" si="1364"/>
        <v>0</v>
      </c>
      <c r="AE960" s="493">
        <f t="shared" si="1364"/>
        <v>0</v>
      </c>
      <c r="AF960" s="493">
        <f t="shared" si="1364"/>
        <v>0</v>
      </c>
      <c r="AG960" s="493">
        <f t="shared" si="1364"/>
        <v>0</v>
      </c>
      <c r="AH960" s="493">
        <f t="shared" si="1364"/>
        <v>0</v>
      </c>
      <c r="AI960" s="503">
        <f t="shared" si="1364"/>
        <v>6312594.8785238462</v>
      </c>
      <c r="AJ960" s="503">
        <f t="shared" si="1364"/>
        <v>6312594.8785238462</v>
      </c>
      <c r="AK960" s="594">
        <f t="shared" si="1364"/>
        <v>6312594.8785238462</v>
      </c>
    </row>
    <row r="961" spans="1:37" x14ac:dyDescent="0.2">
      <c r="B961" s="425" t="s">
        <v>564</v>
      </c>
      <c r="C961" s="449" t="s">
        <v>33</v>
      </c>
      <c r="D961" s="493">
        <f t="shared" si="1363"/>
        <v>2194769.2567087519</v>
      </c>
      <c r="E961" s="493">
        <f t="shared" si="1364"/>
        <v>0</v>
      </c>
      <c r="F961" s="493">
        <f t="shared" si="1364"/>
        <v>0</v>
      </c>
      <c r="G961" s="493">
        <f t="shared" si="1364"/>
        <v>0</v>
      </c>
      <c r="H961" s="493">
        <f t="shared" si="1364"/>
        <v>0</v>
      </c>
      <c r="I961" s="493">
        <f t="shared" si="1364"/>
        <v>0</v>
      </c>
      <c r="J961" s="493">
        <f t="shared" si="1364"/>
        <v>0</v>
      </c>
      <c r="K961" s="493">
        <f t="shared" si="1364"/>
        <v>0</v>
      </c>
      <c r="L961" s="493">
        <f t="shared" si="1364"/>
        <v>0</v>
      </c>
      <c r="M961" s="493">
        <f t="shared" si="1364"/>
        <v>0</v>
      </c>
      <c r="N961" s="493">
        <f t="shared" si="1364"/>
        <v>0</v>
      </c>
      <c r="O961" s="493">
        <f t="shared" si="1364"/>
        <v>0</v>
      </c>
      <c r="P961" s="493">
        <f t="shared" si="1364"/>
        <v>0</v>
      </c>
      <c r="Q961" s="493">
        <f t="shared" si="1364"/>
        <v>0</v>
      </c>
      <c r="R961" s="493">
        <f t="shared" si="1364"/>
        <v>0</v>
      </c>
      <c r="S961" s="493">
        <f t="shared" si="1364"/>
        <v>0</v>
      </c>
      <c r="T961" s="493">
        <f t="shared" si="1364"/>
        <v>0</v>
      </c>
      <c r="U961" s="493">
        <f t="shared" si="1364"/>
        <v>0</v>
      </c>
      <c r="V961" s="493">
        <f t="shared" si="1364"/>
        <v>0</v>
      </c>
      <c r="W961" s="493">
        <f t="shared" si="1364"/>
        <v>0</v>
      </c>
      <c r="X961" s="493">
        <f t="shared" si="1364"/>
        <v>0</v>
      </c>
      <c r="Y961" s="493">
        <f t="shared" si="1364"/>
        <v>0</v>
      </c>
      <c r="Z961" s="493">
        <f t="shared" si="1364"/>
        <v>0</v>
      </c>
      <c r="AA961" s="493">
        <f t="shared" si="1364"/>
        <v>0</v>
      </c>
      <c r="AB961" s="493">
        <f t="shared" si="1364"/>
        <v>0</v>
      </c>
      <c r="AC961" s="493">
        <f t="shared" si="1364"/>
        <v>0</v>
      </c>
      <c r="AD961" s="493">
        <f t="shared" si="1364"/>
        <v>0</v>
      </c>
      <c r="AE961" s="493">
        <f t="shared" si="1364"/>
        <v>0</v>
      </c>
      <c r="AF961" s="493">
        <f t="shared" si="1364"/>
        <v>0</v>
      </c>
      <c r="AG961" s="493">
        <f t="shared" si="1364"/>
        <v>0</v>
      </c>
      <c r="AH961" s="493">
        <f t="shared" si="1364"/>
        <v>0</v>
      </c>
      <c r="AI961" s="503">
        <f t="shared" si="1364"/>
        <v>2194769.2567087519</v>
      </c>
      <c r="AJ961" s="503">
        <f t="shared" si="1364"/>
        <v>2194769.2567087519</v>
      </c>
      <c r="AK961" s="594">
        <f t="shared" si="1364"/>
        <v>2194769.2567087519</v>
      </c>
    </row>
    <row r="962" spans="1:37" s="463" customFormat="1" x14ac:dyDescent="0.2">
      <c r="A962" s="1347" t="s">
        <v>1157</v>
      </c>
      <c r="B962" s="425"/>
      <c r="C962" s="449" t="s">
        <v>33</v>
      </c>
      <c r="D962" s="493">
        <f>SUMIF($A$58:$A$373,$A962,D$58:D$373)</f>
        <v>147186853.82318419</v>
      </c>
      <c r="E962" s="493">
        <f t="shared" ref="E962:AK963" si="1365">SUMIF($A$58:$A$373,$A962,E$58:E$373)</f>
        <v>0</v>
      </c>
      <c r="F962" s="493">
        <f t="shared" si="1365"/>
        <v>0</v>
      </c>
      <c r="G962" s="493">
        <f t="shared" si="1365"/>
        <v>0</v>
      </c>
      <c r="H962" s="493">
        <f t="shared" si="1365"/>
        <v>0</v>
      </c>
      <c r="I962" s="493">
        <f t="shared" si="1365"/>
        <v>0</v>
      </c>
      <c r="J962" s="493">
        <f t="shared" si="1365"/>
        <v>0</v>
      </c>
      <c r="K962" s="493">
        <f t="shared" si="1365"/>
        <v>0</v>
      </c>
      <c r="L962" s="493">
        <f t="shared" si="1365"/>
        <v>0</v>
      </c>
      <c r="M962" s="493">
        <f t="shared" si="1365"/>
        <v>0</v>
      </c>
      <c r="N962" s="493">
        <f t="shared" si="1365"/>
        <v>0</v>
      </c>
      <c r="O962" s="493">
        <f t="shared" si="1365"/>
        <v>0</v>
      </c>
      <c r="P962" s="493">
        <f t="shared" si="1365"/>
        <v>0</v>
      </c>
      <c r="Q962" s="493">
        <f t="shared" si="1365"/>
        <v>0</v>
      </c>
      <c r="R962" s="493">
        <f t="shared" si="1365"/>
        <v>0</v>
      </c>
      <c r="S962" s="493">
        <f t="shared" si="1365"/>
        <v>0</v>
      </c>
      <c r="T962" s="493">
        <f t="shared" si="1365"/>
        <v>0</v>
      </c>
      <c r="U962" s="493">
        <f t="shared" si="1365"/>
        <v>0</v>
      </c>
      <c r="V962" s="493">
        <f t="shared" si="1365"/>
        <v>0</v>
      </c>
      <c r="W962" s="493">
        <f t="shared" si="1365"/>
        <v>0</v>
      </c>
      <c r="X962" s="493">
        <f t="shared" si="1365"/>
        <v>0</v>
      </c>
      <c r="Y962" s="493">
        <f t="shared" si="1365"/>
        <v>0</v>
      </c>
      <c r="Z962" s="493">
        <f t="shared" si="1365"/>
        <v>0</v>
      </c>
      <c r="AA962" s="493">
        <f t="shared" si="1365"/>
        <v>0</v>
      </c>
      <c r="AB962" s="493">
        <f t="shared" si="1365"/>
        <v>0</v>
      </c>
      <c r="AC962" s="493">
        <f t="shared" si="1365"/>
        <v>0</v>
      </c>
      <c r="AD962" s="493">
        <f t="shared" si="1365"/>
        <v>0</v>
      </c>
      <c r="AE962" s="493">
        <f t="shared" si="1365"/>
        <v>0</v>
      </c>
      <c r="AF962" s="493">
        <f t="shared" si="1365"/>
        <v>0</v>
      </c>
      <c r="AG962" s="493">
        <f t="shared" si="1365"/>
        <v>0</v>
      </c>
      <c r="AH962" s="493">
        <f t="shared" si="1365"/>
        <v>0</v>
      </c>
      <c r="AI962" s="503">
        <f t="shared" si="1365"/>
        <v>147186853.82318419</v>
      </c>
      <c r="AJ962" s="503">
        <f t="shared" si="1365"/>
        <v>147186853.82318419</v>
      </c>
      <c r="AK962" s="594">
        <f t="shared" si="1365"/>
        <v>147186853.82318419</v>
      </c>
    </row>
    <row r="963" spans="1:37" x14ac:dyDescent="0.2">
      <c r="A963" s="1348" t="s">
        <v>1159</v>
      </c>
      <c r="B963" s="1349"/>
      <c r="C963" s="450" t="s">
        <v>33</v>
      </c>
      <c r="D963" s="1350">
        <f>SUMIF($A$58:$A$373,$A963,D$58:D$373)</f>
        <v>617313146.17681587</v>
      </c>
      <c r="E963" s="1350">
        <f t="shared" si="1365"/>
        <v>0</v>
      </c>
      <c r="F963" s="1350">
        <f t="shared" si="1365"/>
        <v>0</v>
      </c>
      <c r="G963" s="1350">
        <f t="shared" si="1365"/>
        <v>0</v>
      </c>
      <c r="H963" s="1350">
        <f t="shared" si="1365"/>
        <v>0</v>
      </c>
      <c r="I963" s="1350">
        <f t="shared" si="1365"/>
        <v>0</v>
      </c>
      <c r="J963" s="1350">
        <f t="shared" si="1365"/>
        <v>0</v>
      </c>
      <c r="K963" s="1350">
        <f t="shared" si="1365"/>
        <v>0</v>
      </c>
      <c r="L963" s="1350">
        <f t="shared" si="1365"/>
        <v>0</v>
      </c>
      <c r="M963" s="1350">
        <f t="shared" si="1365"/>
        <v>0</v>
      </c>
      <c r="N963" s="1350">
        <f t="shared" si="1365"/>
        <v>0</v>
      </c>
      <c r="O963" s="1350">
        <f t="shared" si="1365"/>
        <v>0</v>
      </c>
      <c r="P963" s="1350">
        <f t="shared" si="1365"/>
        <v>0</v>
      </c>
      <c r="Q963" s="1350">
        <f t="shared" si="1365"/>
        <v>0</v>
      </c>
      <c r="R963" s="1350">
        <f t="shared" si="1365"/>
        <v>0</v>
      </c>
      <c r="S963" s="1350">
        <f t="shared" si="1365"/>
        <v>0</v>
      </c>
      <c r="T963" s="1350">
        <f t="shared" si="1365"/>
        <v>0</v>
      </c>
      <c r="U963" s="1350">
        <f t="shared" si="1365"/>
        <v>0</v>
      </c>
      <c r="V963" s="1350">
        <f t="shared" si="1365"/>
        <v>0</v>
      </c>
      <c r="W963" s="1350">
        <f t="shared" si="1365"/>
        <v>0</v>
      </c>
      <c r="X963" s="1350">
        <f t="shared" si="1365"/>
        <v>0</v>
      </c>
      <c r="Y963" s="1350">
        <f t="shared" si="1365"/>
        <v>0</v>
      </c>
      <c r="Z963" s="1350">
        <f t="shared" si="1365"/>
        <v>0</v>
      </c>
      <c r="AA963" s="1350">
        <f t="shared" si="1365"/>
        <v>0</v>
      </c>
      <c r="AB963" s="1350">
        <f t="shared" si="1365"/>
        <v>0</v>
      </c>
      <c r="AC963" s="1350">
        <f t="shared" si="1365"/>
        <v>0</v>
      </c>
      <c r="AD963" s="1350">
        <f t="shared" si="1365"/>
        <v>0</v>
      </c>
      <c r="AE963" s="1350">
        <f t="shared" si="1365"/>
        <v>0</v>
      </c>
      <c r="AF963" s="1350">
        <f t="shared" si="1365"/>
        <v>0</v>
      </c>
      <c r="AG963" s="1350">
        <f t="shared" si="1365"/>
        <v>0</v>
      </c>
      <c r="AH963" s="1350">
        <f t="shared" si="1365"/>
        <v>0</v>
      </c>
      <c r="AI963" s="502">
        <f t="shared" si="1365"/>
        <v>617313146.17681587</v>
      </c>
      <c r="AJ963" s="502">
        <f t="shared" si="1365"/>
        <v>617313146.17681587</v>
      </c>
      <c r="AK963" s="502">
        <f t="shared" si="1365"/>
        <v>617313146.17681587</v>
      </c>
    </row>
    <row r="964" spans="1:37" x14ac:dyDescent="0.2">
      <c r="A964" s="451" t="s">
        <v>1164</v>
      </c>
      <c r="B964" s="489"/>
      <c r="C964" s="450" t="s">
        <v>33</v>
      </c>
      <c r="D964" s="495">
        <f>D962+D963</f>
        <v>764500000</v>
      </c>
      <c r="E964" s="495">
        <f t="shared" ref="E964:AK964" si="1366">E962+E963</f>
        <v>0</v>
      </c>
      <c r="F964" s="495">
        <f t="shared" si="1366"/>
        <v>0</v>
      </c>
      <c r="G964" s="495">
        <f t="shared" si="1366"/>
        <v>0</v>
      </c>
      <c r="H964" s="495">
        <f t="shared" si="1366"/>
        <v>0</v>
      </c>
      <c r="I964" s="495">
        <f t="shared" si="1366"/>
        <v>0</v>
      </c>
      <c r="J964" s="495">
        <f t="shared" si="1366"/>
        <v>0</v>
      </c>
      <c r="K964" s="495">
        <f t="shared" si="1366"/>
        <v>0</v>
      </c>
      <c r="L964" s="495">
        <f t="shared" si="1366"/>
        <v>0</v>
      </c>
      <c r="M964" s="495">
        <f t="shared" si="1366"/>
        <v>0</v>
      </c>
      <c r="N964" s="495">
        <f t="shared" si="1366"/>
        <v>0</v>
      </c>
      <c r="O964" s="495">
        <f t="shared" si="1366"/>
        <v>0</v>
      </c>
      <c r="P964" s="495">
        <f t="shared" si="1366"/>
        <v>0</v>
      </c>
      <c r="Q964" s="495">
        <f t="shared" si="1366"/>
        <v>0</v>
      </c>
      <c r="R964" s="495">
        <f t="shared" si="1366"/>
        <v>0</v>
      </c>
      <c r="S964" s="495">
        <f t="shared" si="1366"/>
        <v>0</v>
      </c>
      <c r="T964" s="495">
        <f t="shared" si="1366"/>
        <v>0</v>
      </c>
      <c r="U964" s="495">
        <f t="shared" si="1366"/>
        <v>0</v>
      </c>
      <c r="V964" s="495">
        <f t="shared" si="1366"/>
        <v>0</v>
      </c>
      <c r="W964" s="495">
        <f t="shared" si="1366"/>
        <v>0</v>
      </c>
      <c r="X964" s="495">
        <f t="shared" si="1366"/>
        <v>0</v>
      </c>
      <c r="Y964" s="495">
        <f t="shared" si="1366"/>
        <v>0</v>
      </c>
      <c r="Z964" s="495">
        <f t="shared" si="1366"/>
        <v>0</v>
      </c>
      <c r="AA964" s="495">
        <f t="shared" si="1366"/>
        <v>0</v>
      </c>
      <c r="AB964" s="495">
        <f t="shared" si="1366"/>
        <v>0</v>
      </c>
      <c r="AC964" s="495">
        <f t="shared" si="1366"/>
        <v>0</v>
      </c>
      <c r="AD964" s="495">
        <f t="shared" si="1366"/>
        <v>0</v>
      </c>
      <c r="AE964" s="495">
        <f t="shared" si="1366"/>
        <v>0</v>
      </c>
      <c r="AF964" s="495">
        <f t="shared" si="1366"/>
        <v>0</v>
      </c>
      <c r="AG964" s="495">
        <f t="shared" si="1366"/>
        <v>0</v>
      </c>
      <c r="AH964" s="495">
        <f t="shared" si="1366"/>
        <v>0</v>
      </c>
      <c r="AI964" s="595">
        <f t="shared" si="1366"/>
        <v>764500000</v>
      </c>
      <c r="AJ964" s="595">
        <f t="shared" si="1366"/>
        <v>764500000</v>
      </c>
      <c r="AK964" s="595">
        <f t="shared" si="1366"/>
        <v>764500000</v>
      </c>
    </row>
    <row r="965" spans="1:37" x14ac:dyDescent="0.2">
      <c r="A965" s="425" t="s">
        <v>297</v>
      </c>
      <c r="B965" s="463"/>
      <c r="C965" s="449"/>
      <c r="D965" s="493"/>
      <c r="E965" s="493"/>
      <c r="F965" s="493"/>
      <c r="G965" s="493"/>
      <c r="H965" s="493"/>
      <c r="I965" s="493"/>
      <c r="J965" s="493"/>
      <c r="K965" s="493"/>
      <c r="L965" s="493"/>
      <c r="M965" s="493"/>
      <c r="N965" s="493"/>
      <c r="O965" s="493"/>
      <c r="P965" s="493"/>
      <c r="Q965" s="493"/>
      <c r="R965" s="493"/>
      <c r="S965" s="493"/>
      <c r="T965" s="493"/>
      <c r="U965" s="493"/>
      <c r="V965" s="493"/>
      <c r="W965" s="493"/>
      <c r="X965" s="493"/>
      <c r="Y965" s="493"/>
      <c r="Z965" s="493"/>
      <c r="AA965" s="493"/>
      <c r="AB965" s="493"/>
      <c r="AC965" s="493"/>
      <c r="AD965" s="493"/>
      <c r="AE965" s="493"/>
      <c r="AF965" s="493"/>
      <c r="AG965" s="493"/>
      <c r="AH965" s="493"/>
      <c r="AI965" s="503">
        <f>SUM(D965:N965)</f>
        <v>0</v>
      </c>
      <c r="AJ965" s="503">
        <f>SUM(D965:X965)</f>
        <v>0</v>
      </c>
      <c r="AK965" s="503">
        <f>SUM(D965:AH965)</f>
        <v>0</v>
      </c>
    </row>
    <row r="966" spans="1:37" s="1361" customFormat="1" x14ac:dyDescent="0.2">
      <c r="A966" s="1355" t="s">
        <v>1165</v>
      </c>
      <c r="B966" s="1356"/>
      <c r="C966" s="1357" t="s">
        <v>33</v>
      </c>
      <c r="D966" s="1358">
        <f t="shared" ref="D966:AK966" si="1367">D36</f>
        <v>0</v>
      </c>
      <c r="E966" s="1358">
        <f t="shared" si="1367"/>
        <v>-40726560</v>
      </c>
      <c r="F966" s="1358">
        <f t="shared" si="1367"/>
        <v>-40726560</v>
      </c>
      <c r="G966" s="1358">
        <f t="shared" si="1367"/>
        <v>-40726560</v>
      </c>
      <c r="H966" s="1358">
        <f t="shared" si="1367"/>
        <v>-40726560</v>
      </c>
      <c r="I966" s="1358">
        <f t="shared" si="1367"/>
        <v>-40726560</v>
      </c>
      <c r="J966" s="1358">
        <f t="shared" si="1367"/>
        <v>-40726560</v>
      </c>
      <c r="K966" s="1358">
        <f t="shared" si="1367"/>
        <v>-40726560</v>
      </c>
      <c r="L966" s="1358">
        <f t="shared" si="1367"/>
        <v>-40726560</v>
      </c>
      <c r="M966" s="1358">
        <f t="shared" si="1367"/>
        <v>-40726560</v>
      </c>
      <c r="N966" s="1358">
        <f t="shared" si="1367"/>
        <v>-40726560</v>
      </c>
      <c r="O966" s="1358">
        <f t="shared" si="1367"/>
        <v>-40726560</v>
      </c>
      <c r="P966" s="1358">
        <f t="shared" si="1367"/>
        <v>-40726560</v>
      </c>
      <c r="Q966" s="1358">
        <f t="shared" si="1367"/>
        <v>-40726560</v>
      </c>
      <c r="R966" s="1358">
        <f t="shared" si="1367"/>
        <v>-40726560</v>
      </c>
      <c r="S966" s="1358">
        <f t="shared" si="1367"/>
        <v>-40726560</v>
      </c>
      <c r="T966" s="1358">
        <f t="shared" si="1367"/>
        <v>-40726560</v>
      </c>
      <c r="U966" s="1358">
        <f t="shared" si="1367"/>
        <v>-40726560</v>
      </c>
      <c r="V966" s="1358">
        <f t="shared" si="1367"/>
        <v>-40726560</v>
      </c>
      <c r="W966" s="1358">
        <f t="shared" si="1367"/>
        <v>-40726560</v>
      </c>
      <c r="X966" s="1358">
        <f t="shared" si="1367"/>
        <v>-40726560</v>
      </c>
      <c r="Y966" s="1358">
        <f t="shared" si="1367"/>
        <v>0</v>
      </c>
      <c r="Z966" s="1358">
        <f t="shared" si="1367"/>
        <v>0</v>
      </c>
      <c r="AA966" s="1358">
        <f t="shared" si="1367"/>
        <v>0</v>
      </c>
      <c r="AB966" s="1358">
        <f t="shared" si="1367"/>
        <v>0</v>
      </c>
      <c r="AC966" s="1358">
        <f t="shared" si="1367"/>
        <v>0</v>
      </c>
      <c r="AD966" s="1358">
        <f t="shared" si="1367"/>
        <v>0</v>
      </c>
      <c r="AE966" s="1358">
        <f t="shared" si="1367"/>
        <v>0</v>
      </c>
      <c r="AF966" s="1358">
        <f t="shared" si="1367"/>
        <v>0</v>
      </c>
      <c r="AG966" s="1358">
        <f t="shared" si="1367"/>
        <v>0</v>
      </c>
      <c r="AH966" s="1358">
        <f t="shared" si="1367"/>
        <v>0</v>
      </c>
      <c r="AI966" s="1359">
        <f t="shared" si="1367"/>
        <v>-407265600</v>
      </c>
      <c r="AJ966" s="1359">
        <f t="shared" si="1367"/>
        <v>-814531200</v>
      </c>
      <c r="AK966" s="1360">
        <f t="shared" si="1367"/>
        <v>-814531200</v>
      </c>
    </row>
    <row r="967" spans="1:37" s="1361" customFormat="1" x14ac:dyDescent="0.2">
      <c r="A967" s="1362" t="s">
        <v>295</v>
      </c>
      <c r="B967" s="1355"/>
      <c r="C967" s="1357" t="s">
        <v>33</v>
      </c>
      <c r="D967" s="1358">
        <f>SUMIF($B$375:$B$419,"売上（税別）",D$375:D$419)</f>
        <v>0</v>
      </c>
      <c r="E967" s="1358">
        <f t="shared" ref="E967:AK967" si="1368">SUMIF($B$375:$B$419,"売上（税別）",E$375:E$419)</f>
        <v>0</v>
      </c>
      <c r="F967" s="1358">
        <f t="shared" si="1368"/>
        <v>0</v>
      </c>
      <c r="G967" s="1358">
        <f t="shared" si="1368"/>
        <v>0</v>
      </c>
      <c r="H967" s="1358">
        <f t="shared" si="1368"/>
        <v>0</v>
      </c>
      <c r="I967" s="1358">
        <f t="shared" si="1368"/>
        <v>0</v>
      </c>
      <c r="J967" s="1358">
        <f t="shared" si="1368"/>
        <v>0</v>
      </c>
      <c r="K967" s="1358">
        <f t="shared" si="1368"/>
        <v>0</v>
      </c>
      <c r="L967" s="1358">
        <f t="shared" si="1368"/>
        <v>0</v>
      </c>
      <c r="M967" s="1358">
        <f t="shared" si="1368"/>
        <v>0</v>
      </c>
      <c r="N967" s="1358">
        <f t="shared" si="1368"/>
        <v>0</v>
      </c>
      <c r="O967" s="1358">
        <f t="shared" si="1368"/>
        <v>0</v>
      </c>
      <c r="P967" s="1358">
        <f t="shared" si="1368"/>
        <v>0</v>
      </c>
      <c r="Q967" s="1358">
        <f t="shared" si="1368"/>
        <v>0</v>
      </c>
      <c r="R967" s="1358">
        <f t="shared" si="1368"/>
        <v>0</v>
      </c>
      <c r="S967" s="1358">
        <f t="shared" si="1368"/>
        <v>0</v>
      </c>
      <c r="T967" s="1358">
        <f t="shared" si="1368"/>
        <v>0</v>
      </c>
      <c r="U967" s="1358">
        <f t="shared" si="1368"/>
        <v>0</v>
      </c>
      <c r="V967" s="1358">
        <f t="shared" si="1368"/>
        <v>0</v>
      </c>
      <c r="W967" s="1358">
        <f t="shared" si="1368"/>
        <v>0</v>
      </c>
      <c r="X967" s="1358">
        <f t="shared" si="1368"/>
        <v>0</v>
      </c>
      <c r="Y967" s="1358">
        <f t="shared" si="1368"/>
        <v>0</v>
      </c>
      <c r="Z967" s="1358">
        <f t="shared" si="1368"/>
        <v>0</v>
      </c>
      <c r="AA967" s="1358">
        <f t="shared" si="1368"/>
        <v>0</v>
      </c>
      <c r="AB967" s="1358">
        <f t="shared" si="1368"/>
        <v>0</v>
      </c>
      <c r="AC967" s="1358">
        <f t="shared" si="1368"/>
        <v>0</v>
      </c>
      <c r="AD967" s="1358">
        <f t="shared" si="1368"/>
        <v>0</v>
      </c>
      <c r="AE967" s="1358">
        <f t="shared" si="1368"/>
        <v>0</v>
      </c>
      <c r="AF967" s="1358">
        <f t="shared" si="1368"/>
        <v>0</v>
      </c>
      <c r="AG967" s="1358">
        <f t="shared" si="1368"/>
        <v>0</v>
      </c>
      <c r="AH967" s="1358">
        <f t="shared" si="1368"/>
        <v>0</v>
      </c>
      <c r="AI967" s="1359">
        <f t="shared" si="1368"/>
        <v>0</v>
      </c>
      <c r="AJ967" s="1359">
        <f t="shared" si="1368"/>
        <v>0</v>
      </c>
      <c r="AK967" s="1363">
        <f t="shared" si="1368"/>
        <v>0</v>
      </c>
    </row>
    <row r="968" spans="1:37" x14ac:dyDescent="0.2">
      <c r="A968" s="1361"/>
      <c r="B968" s="1356" t="s">
        <v>1156</v>
      </c>
      <c r="C968" s="1357" t="s">
        <v>33</v>
      </c>
      <c r="D968" s="1358">
        <f>SUMIF($B$375:$B$419,$B968,D$375:D$419)</f>
        <v>0</v>
      </c>
      <c r="E968" s="1358">
        <f t="shared" ref="E968:AK968" si="1369">SUMIF($B$375:$B$419,$B968,E$375:E$419)</f>
        <v>0</v>
      </c>
      <c r="F968" s="1358">
        <f t="shared" si="1369"/>
        <v>0</v>
      </c>
      <c r="G968" s="1358">
        <f t="shared" si="1369"/>
        <v>0</v>
      </c>
      <c r="H968" s="1358">
        <f t="shared" si="1369"/>
        <v>0</v>
      </c>
      <c r="I968" s="1358">
        <f t="shared" si="1369"/>
        <v>0</v>
      </c>
      <c r="J968" s="1358">
        <f t="shared" si="1369"/>
        <v>0</v>
      </c>
      <c r="K968" s="1358">
        <f t="shared" si="1369"/>
        <v>0</v>
      </c>
      <c r="L968" s="1358">
        <f t="shared" si="1369"/>
        <v>0</v>
      </c>
      <c r="M968" s="1358">
        <f t="shared" si="1369"/>
        <v>0</v>
      </c>
      <c r="N968" s="1358">
        <f t="shared" si="1369"/>
        <v>0</v>
      </c>
      <c r="O968" s="1358">
        <f t="shared" si="1369"/>
        <v>0</v>
      </c>
      <c r="P968" s="1358">
        <f t="shared" si="1369"/>
        <v>0</v>
      </c>
      <c r="Q968" s="1358">
        <f t="shared" si="1369"/>
        <v>0</v>
      </c>
      <c r="R968" s="1358">
        <f t="shared" si="1369"/>
        <v>0</v>
      </c>
      <c r="S968" s="1358">
        <f t="shared" si="1369"/>
        <v>0</v>
      </c>
      <c r="T968" s="1358">
        <f t="shared" si="1369"/>
        <v>0</v>
      </c>
      <c r="U968" s="1358">
        <f t="shared" si="1369"/>
        <v>0</v>
      </c>
      <c r="V968" s="1358">
        <f t="shared" si="1369"/>
        <v>0</v>
      </c>
      <c r="W968" s="1358">
        <f t="shared" si="1369"/>
        <v>0</v>
      </c>
      <c r="X968" s="1358">
        <f t="shared" si="1369"/>
        <v>0</v>
      </c>
      <c r="Y968" s="1358">
        <f t="shared" si="1369"/>
        <v>0</v>
      </c>
      <c r="Z968" s="1358">
        <f t="shared" si="1369"/>
        <v>0</v>
      </c>
      <c r="AA968" s="1358">
        <f t="shared" si="1369"/>
        <v>0</v>
      </c>
      <c r="AB968" s="1358">
        <f t="shared" si="1369"/>
        <v>0</v>
      </c>
      <c r="AC968" s="1358">
        <f t="shared" si="1369"/>
        <v>0</v>
      </c>
      <c r="AD968" s="1358">
        <f t="shared" si="1369"/>
        <v>0</v>
      </c>
      <c r="AE968" s="1358">
        <f t="shared" si="1369"/>
        <v>0</v>
      </c>
      <c r="AF968" s="1358">
        <f t="shared" si="1369"/>
        <v>0</v>
      </c>
      <c r="AG968" s="1358">
        <f t="shared" si="1369"/>
        <v>0</v>
      </c>
      <c r="AH968" s="1358">
        <f t="shared" si="1369"/>
        <v>0</v>
      </c>
      <c r="AI968" s="1363">
        <f t="shared" si="1369"/>
        <v>0</v>
      </c>
      <c r="AJ968" s="1363">
        <f t="shared" si="1369"/>
        <v>0</v>
      </c>
      <c r="AK968" s="1363">
        <f t="shared" si="1369"/>
        <v>0</v>
      </c>
    </row>
    <row r="969" spans="1:37" x14ac:dyDescent="0.2">
      <c r="A969" s="491"/>
      <c r="B969" s="463" t="s">
        <v>270</v>
      </c>
      <c r="C969" s="449" t="s">
        <v>33</v>
      </c>
      <c r="D969" s="493">
        <f t="shared" ref="D969:M979" si="1370">SUMIF($B$375:$B$419,$B969,D$375:D$419)</f>
        <v>0</v>
      </c>
      <c r="E969" s="493">
        <f t="shared" si="1370"/>
        <v>0</v>
      </c>
      <c r="F969" s="493">
        <f t="shared" si="1370"/>
        <v>0</v>
      </c>
      <c r="G969" s="493">
        <f t="shared" si="1370"/>
        <v>0</v>
      </c>
      <c r="H969" s="493">
        <f t="shared" si="1370"/>
        <v>0</v>
      </c>
      <c r="I969" s="493">
        <f t="shared" si="1370"/>
        <v>0</v>
      </c>
      <c r="J969" s="493">
        <f t="shared" si="1370"/>
        <v>0</v>
      </c>
      <c r="K969" s="493">
        <f t="shared" si="1370"/>
        <v>0</v>
      </c>
      <c r="L969" s="493">
        <f t="shared" si="1370"/>
        <v>0</v>
      </c>
      <c r="M969" s="493">
        <f t="shared" si="1370"/>
        <v>0</v>
      </c>
      <c r="N969" s="493">
        <f t="shared" ref="N969:W979" si="1371">SUMIF($B$375:$B$419,$B969,N$375:N$419)</f>
        <v>0</v>
      </c>
      <c r="O969" s="493">
        <f t="shared" si="1371"/>
        <v>0</v>
      </c>
      <c r="P969" s="493">
        <f t="shared" si="1371"/>
        <v>0</v>
      </c>
      <c r="Q969" s="493">
        <f t="shared" si="1371"/>
        <v>0</v>
      </c>
      <c r="R969" s="493">
        <f t="shared" si="1371"/>
        <v>0</v>
      </c>
      <c r="S969" s="493">
        <f t="shared" si="1371"/>
        <v>0</v>
      </c>
      <c r="T969" s="493">
        <f t="shared" si="1371"/>
        <v>0</v>
      </c>
      <c r="U969" s="493">
        <f t="shared" si="1371"/>
        <v>0</v>
      </c>
      <c r="V969" s="493">
        <f t="shared" si="1371"/>
        <v>0</v>
      </c>
      <c r="W969" s="493">
        <f t="shared" si="1371"/>
        <v>0</v>
      </c>
      <c r="X969" s="493">
        <f t="shared" ref="X969:AH979" si="1372">SUMIF($B$375:$B$419,$B969,X$375:X$419)</f>
        <v>0</v>
      </c>
      <c r="Y969" s="493">
        <f t="shared" si="1372"/>
        <v>0</v>
      </c>
      <c r="Z969" s="493">
        <f t="shared" si="1372"/>
        <v>0</v>
      </c>
      <c r="AA969" s="493">
        <f t="shared" si="1372"/>
        <v>0</v>
      </c>
      <c r="AB969" s="493">
        <f t="shared" si="1372"/>
        <v>0</v>
      </c>
      <c r="AC969" s="493">
        <f t="shared" si="1372"/>
        <v>0</v>
      </c>
      <c r="AD969" s="493">
        <f t="shared" si="1372"/>
        <v>0</v>
      </c>
      <c r="AE969" s="493">
        <f t="shared" si="1372"/>
        <v>0</v>
      </c>
      <c r="AF969" s="493">
        <f t="shared" si="1372"/>
        <v>0</v>
      </c>
      <c r="AG969" s="493">
        <f t="shared" si="1372"/>
        <v>0</v>
      </c>
      <c r="AH969" s="493">
        <f t="shared" si="1372"/>
        <v>0</v>
      </c>
      <c r="AI969" s="503">
        <f>SUM(D969:N969)</f>
        <v>0</v>
      </c>
      <c r="AJ969" s="503">
        <f>SUM(D969:X969)</f>
        <v>0</v>
      </c>
      <c r="AK969" s="594">
        <f>SUM(D969:AH969)</f>
        <v>0</v>
      </c>
    </row>
    <row r="970" spans="1:37" x14ac:dyDescent="0.2">
      <c r="A970" s="391"/>
      <c r="B970" s="425" t="s">
        <v>577</v>
      </c>
      <c r="C970" s="449" t="s">
        <v>560</v>
      </c>
      <c r="D970" s="493">
        <f t="shared" si="1370"/>
        <v>0</v>
      </c>
      <c r="E970" s="493">
        <f t="shared" si="1370"/>
        <v>0</v>
      </c>
      <c r="F970" s="493">
        <f t="shared" si="1370"/>
        <v>0</v>
      </c>
      <c r="G970" s="493">
        <f t="shared" si="1370"/>
        <v>0</v>
      </c>
      <c r="H970" s="493">
        <f t="shared" si="1370"/>
        <v>0</v>
      </c>
      <c r="I970" s="493">
        <f t="shared" si="1370"/>
        <v>0</v>
      </c>
      <c r="J970" s="493">
        <f t="shared" si="1370"/>
        <v>0</v>
      </c>
      <c r="K970" s="493">
        <f t="shared" si="1370"/>
        <v>0</v>
      </c>
      <c r="L970" s="493">
        <f t="shared" si="1370"/>
        <v>0</v>
      </c>
      <c r="M970" s="493">
        <f t="shared" si="1370"/>
        <v>0</v>
      </c>
      <c r="N970" s="493">
        <f t="shared" si="1371"/>
        <v>0</v>
      </c>
      <c r="O970" s="493">
        <f t="shared" si="1371"/>
        <v>0</v>
      </c>
      <c r="P970" s="493">
        <f t="shared" si="1371"/>
        <v>0</v>
      </c>
      <c r="Q970" s="493">
        <f t="shared" si="1371"/>
        <v>0</v>
      </c>
      <c r="R970" s="493">
        <f t="shared" si="1371"/>
        <v>0</v>
      </c>
      <c r="S970" s="493">
        <f t="shared" si="1371"/>
        <v>0</v>
      </c>
      <c r="T970" s="493">
        <f t="shared" si="1371"/>
        <v>0</v>
      </c>
      <c r="U970" s="493">
        <f t="shared" si="1371"/>
        <v>0</v>
      </c>
      <c r="V970" s="493">
        <f t="shared" si="1371"/>
        <v>0</v>
      </c>
      <c r="W970" s="493">
        <f t="shared" si="1371"/>
        <v>0</v>
      </c>
      <c r="X970" s="493">
        <f t="shared" si="1372"/>
        <v>0</v>
      </c>
      <c r="Y970" s="493">
        <f t="shared" si="1372"/>
        <v>0</v>
      </c>
      <c r="Z970" s="493">
        <f t="shared" si="1372"/>
        <v>0</v>
      </c>
      <c r="AA970" s="493">
        <f t="shared" si="1372"/>
        <v>0</v>
      </c>
      <c r="AB970" s="493">
        <f t="shared" si="1372"/>
        <v>0</v>
      </c>
      <c r="AC970" s="493">
        <f t="shared" si="1372"/>
        <v>0</v>
      </c>
      <c r="AD970" s="493">
        <f t="shared" si="1372"/>
        <v>0</v>
      </c>
      <c r="AE970" s="493">
        <f t="shared" si="1372"/>
        <v>0</v>
      </c>
      <c r="AF970" s="493">
        <f t="shared" si="1372"/>
        <v>0</v>
      </c>
      <c r="AG970" s="493">
        <f t="shared" si="1372"/>
        <v>0</v>
      </c>
      <c r="AH970" s="493">
        <f t="shared" si="1372"/>
        <v>0</v>
      </c>
      <c r="AI970" s="503">
        <f>SUM(D970:N970)</f>
        <v>0</v>
      </c>
      <c r="AJ970" s="503">
        <f>SUM(D970:X970)</f>
        <v>0</v>
      </c>
      <c r="AK970" s="594">
        <f>SUM(D970:AH970)</f>
        <v>0</v>
      </c>
    </row>
    <row r="971" spans="1:37" x14ac:dyDescent="0.2">
      <c r="A971" s="391"/>
      <c r="B971" s="425" t="s">
        <v>576</v>
      </c>
      <c r="C971" s="449" t="s">
        <v>560</v>
      </c>
      <c r="D971" s="493">
        <f t="shared" si="1370"/>
        <v>0</v>
      </c>
      <c r="E971" s="493">
        <f t="shared" si="1370"/>
        <v>0</v>
      </c>
      <c r="F971" s="493">
        <f t="shared" si="1370"/>
        <v>0</v>
      </c>
      <c r="G971" s="493">
        <f t="shared" si="1370"/>
        <v>0</v>
      </c>
      <c r="H971" s="493">
        <f t="shared" si="1370"/>
        <v>0</v>
      </c>
      <c r="I971" s="493">
        <f t="shared" si="1370"/>
        <v>0</v>
      </c>
      <c r="J971" s="493">
        <f t="shared" si="1370"/>
        <v>0</v>
      </c>
      <c r="K971" s="493">
        <f t="shared" si="1370"/>
        <v>0</v>
      </c>
      <c r="L971" s="493">
        <f t="shared" si="1370"/>
        <v>0</v>
      </c>
      <c r="M971" s="493">
        <f t="shared" si="1370"/>
        <v>0</v>
      </c>
      <c r="N971" s="493">
        <f t="shared" si="1371"/>
        <v>0</v>
      </c>
      <c r="O971" s="493">
        <f t="shared" si="1371"/>
        <v>0</v>
      </c>
      <c r="P971" s="493">
        <f t="shared" si="1371"/>
        <v>0</v>
      </c>
      <c r="Q971" s="493">
        <f t="shared" si="1371"/>
        <v>0</v>
      </c>
      <c r="R971" s="493">
        <f t="shared" si="1371"/>
        <v>0</v>
      </c>
      <c r="S971" s="493">
        <f t="shared" si="1371"/>
        <v>0</v>
      </c>
      <c r="T971" s="493">
        <f t="shared" si="1371"/>
        <v>0</v>
      </c>
      <c r="U971" s="493">
        <f t="shared" si="1371"/>
        <v>0</v>
      </c>
      <c r="V971" s="493">
        <f t="shared" si="1371"/>
        <v>0</v>
      </c>
      <c r="W971" s="493">
        <f t="shared" si="1371"/>
        <v>0</v>
      </c>
      <c r="X971" s="493">
        <f t="shared" si="1372"/>
        <v>0</v>
      </c>
      <c r="Y971" s="493">
        <f t="shared" si="1372"/>
        <v>0</v>
      </c>
      <c r="Z971" s="493">
        <f t="shared" si="1372"/>
        <v>0</v>
      </c>
      <c r="AA971" s="493">
        <f t="shared" si="1372"/>
        <v>0</v>
      </c>
      <c r="AB971" s="493">
        <f t="shared" si="1372"/>
        <v>0</v>
      </c>
      <c r="AC971" s="493">
        <f t="shared" si="1372"/>
        <v>0</v>
      </c>
      <c r="AD971" s="493">
        <f t="shared" si="1372"/>
        <v>0</v>
      </c>
      <c r="AE971" s="493">
        <f t="shared" si="1372"/>
        <v>0</v>
      </c>
      <c r="AF971" s="493">
        <f t="shared" si="1372"/>
        <v>0</v>
      </c>
      <c r="AG971" s="493">
        <f t="shared" si="1372"/>
        <v>0</v>
      </c>
      <c r="AH971" s="493">
        <f t="shared" si="1372"/>
        <v>0</v>
      </c>
      <c r="AI971" s="503">
        <f>SUM(D971:N971)</f>
        <v>0</v>
      </c>
      <c r="AJ971" s="503">
        <f>SUM(D971:X971)</f>
        <v>0</v>
      </c>
      <c r="AK971" s="594">
        <f>SUM(D971:AH971)</f>
        <v>0</v>
      </c>
    </row>
    <row r="972" spans="1:37" x14ac:dyDescent="0.2">
      <c r="A972" s="491"/>
      <c r="B972" s="425" t="s">
        <v>556</v>
      </c>
      <c r="C972" s="449" t="s">
        <v>33</v>
      </c>
      <c r="D972" s="493">
        <f t="shared" si="1370"/>
        <v>0</v>
      </c>
      <c r="E972" s="493">
        <f t="shared" si="1370"/>
        <v>0</v>
      </c>
      <c r="F972" s="493">
        <f t="shared" si="1370"/>
        <v>0</v>
      </c>
      <c r="G972" s="493">
        <f t="shared" si="1370"/>
        <v>0</v>
      </c>
      <c r="H972" s="493">
        <f t="shared" si="1370"/>
        <v>0</v>
      </c>
      <c r="I972" s="493">
        <f t="shared" si="1370"/>
        <v>0</v>
      </c>
      <c r="J972" s="493">
        <f t="shared" si="1370"/>
        <v>0</v>
      </c>
      <c r="K972" s="493">
        <f t="shared" si="1370"/>
        <v>0</v>
      </c>
      <c r="L972" s="493">
        <f t="shared" si="1370"/>
        <v>0</v>
      </c>
      <c r="M972" s="493">
        <f t="shared" si="1370"/>
        <v>0</v>
      </c>
      <c r="N972" s="493">
        <f t="shared" si="1371"/>
        <v>0</v>
      </c>
      <c r="O972" s="493">
        <f t="shared" si="1371"/>
        <v>0</v>
      </c>
      <c r="P972" s="493">
        <f t="shared" si="1371"/>
        <v>0</v>
      </c>
      <c r="Q972" s="493">
        <f t="shared" si="1371"/>
        <v>0</v>
      </c>
      <c r="R972" s="493">
        <f t="shared" si="1371"/>
        <v>0</v>
      </c>
      <c r="S972" s="493">
        <f t="shared" si="1371"/>
        <v>0</v>
      </c>
      <c r="T972" s="493">
        <f t="shared" si="1371"/>
        <v>0</v>
      </c>
      <c r="U972" s="493">
        <f t="shared" si="1371"/>
        <v>0</v>
      </c>
      <c r="V972" s="493">
        <f t="shared" si="1371"/>
        <v>0</v>
      </c>
      <c r="W972" s="493">
        <f t="shared" si="1371"/>
        <v>0</v>
      </c>
      <c r="X972" s="493">
        <f t="shared" si="1372"/>
        <v>0</v>
      </c>
      <c r="Y972" s="493">
        <f t="shared" si="1372"/>
        <v>0</v>
      </c>
      <c r="Z972" s="493">
        <f t="shared" si="1372"/>
        <v>0</v>
      </c>
      <c r="AA972" s="493">
        <f t="shared" si="1372"/>
        <v>0</v>
      </c>
      <c r="AB972" s="493">
        <f t="shared" si="1372"/>
        <v>0</v>
      </c>
      <c r="AC972" s="493">
        <f t="shared" si="1372"/>
        <v>0</v>
      </c>
      <c r="AD972" s="493">
        <f t="shared" si="1372"/>
        <v>0</v>
      </c>
      <c r="AE972" s="493">
        <f t="shared" si="1372"/>
        <v>0</v>
      </c>
      <c r="AF972" s="493">
        <f t="shared" si="1372"/>
        <v>0</v>
      </c>
      <c r="AG972" s="493">
        <f t="shared" si="1372"/>
        <v>0</v>
      </c>
      <c r="AH972" s="493">
        <f t="shared" si="1372"/>
        <v>0</v>
      </c>
      <c r="AI972" s="503">
        <f t="shared" ref="AI972:AI979" si="1373">SUM(D972:N972)</f>
        <v>0</v>
      </c>
      <c r="AJ972" s="503">
        <f t="shared" ref="AJ972:AJ979" si="1374">SUM(D972:X972)</f>
        <v>0</v>
      </c>
      <c r="AK972" s="594">
        <f t="shared" ref="AK972:AK979" si="1375">SUM(D972:AH972)</f>
        <v>0</v>
      </c>
    </row>
    <row r="973" spans="1:37" x14ac:dyDescent="0.2">
      <c r="A973" s="491"/>
      <c r="B973" s="425" t="s">
        <v>557</v>
      </c>
      <c r="C973" s="449" t="s">
        <v>33</v>
      </c>
      <c r="D973" s="493">
        <f t="shared" si="1370"/>
        <v>0</v>
      </c>
      <c r="E973" s="493">
        <f t="shared" si="1370"/>
        <v>0</v>
      </c>
      <c r="F973" s="493">
        <f t="shared" si="1370"/>
        <v>0</v>
      </c>
      <c r="G973" s="493">
        <f t="shared" si="1370"/>
        <v>0</v>
      </c>
      <c r="H973" s="493">
        <f t="shared" si="1370"/>
        <v>0</v>
      </c>
      <c r="I973" s="493">
        <f t="shared" si="1370"/>
        <v>0</v>
      </c>
      <c r="J973" s="493">
        <f t="shared" si="1370"/>
        <v>0</v>
      </c>
      <c r="K973" s="493">
        <f t="shared" si="1370"/>
        <v>0</v>
      </c>
      <c r="L973" s="493">
        <f t="shared" si="1370"/>
        <v>0</v>
      </c>
      <c r="M973" s="493">
        <f t="shared" si="1370"/>
        <v>0</v>
      </c>
      <c r="N973" s="493">
        <f t="shared" si="1371"/>
        <v>0</v>
      </c>
      <c r="O973" s="493">
        <f t="shared" si="1371"/>
        <v>0</v>
      </c>
      <c r="P973" s="493">
        <f t="shared" si="1371"/>
        <v>0</v>
      </c>
      <c r="Q973" s="493">
        <f t="shared" si="1371"/>
        <v>0</v>
      </c>
      <c r="R973" s="493">
        <f t="shared" si="1371"/>
        <v>0</v>
      </c>
      <c r="S973" s="493">
        <f t="shared" si="1371"/>
        <v>0</v>
      </c>
      <c r="T973" s="493">
        <f t="shared" si="1371"/>
        <v>0</v>
      </c>
      <c r="U973" s="493">
        <f t="shared" si="1371"/>
        <v>0</v>
      </c>
      <c r="V973" s="493">
        <f t="shared" si="1371"/>
        <v>0</v>
      </c>
      <c r="W973" s="493">
        <f t="shared" si="1371"/>
        <v>0</v>
      </c>
      <c r="X973" s="493">
        <f t="shared" si="1372"/>
        <v>0</v>
      </c>
      <c r="Y973" s="493">
        <f t="shared" si="1372"/>
        <v>0</v>
      </c>
      <c r="Z973" s="493">
        <f t="shared" si="1372"/>
        <v>0</v>
      </c>
      <c r="AA973" s="493">
        <f t="shared" si="1372"/>
        <v>0</v>
      </c>
      <c r="AB973" s="493">
        <f t="shared" si="1372"/>
        <v>0</v>
      </c>
      <c r="AC973" s="493">
        <f t="shared" si="1372"/>
        <v>0</v>
      </c>
      <c r="AD973" s="493">
        <f t="shared" si="1372"/>
        <v>0</v>
      </c>
      <c r="AE973" s="493">
        <f t="shared" si="1372"/>
        <v>0</v>
      </c>
      <c r="AF973" s="493">
        <f t="shared" si="1372"/>
        <v>0</v>
      </c>
      <c r="AG973" s="493">
        <f t="shared" si="1372"/>
        <v>0</v>
      </c>
      <c r="AH973" s="493">
        <f t="shared" si="1372"/>
        <v>0</v>
      </c>
      <c r="AI973" s="503">
        <f t="shared" si="1373"/>
        <v>0</v>
      </c>
      <c r="AJ973" s="503">
        <f t="shared" si="1374"/>
        <v>0</v>
      </c>
      <c r="AK973" s="594">
        <f t="shared" si="1375"/>
        <v>0</v>
      </c>
    </row>
    <row r="974" spans="1:37" x14ac:dyDescent="0.2">
      <c r="A974" s="491"/>
      <c r="B974" s="425" t="s">
        <v>558</v>
      </c>
      <c r="C974" s="449" t="s">
        <v>33</v>
      </c>
      <c r="D974" s="493">
        <f t="shared" si="1370"/>
        <v>0</v>
      </c>
      <c r="E974" s="493">
        <f t="shared" si="1370"/>
        <v>0</v>
      </c>
      <c r="F974" s="493">
        <f t="shared" si="1370"/>
        <v>0</v>
      </c>
      <c r="G974" s="493">
        <f t="shared" si="1370"/>
        <v>0</v>
      </c>
      <c r="H974" s="493">
        <f t="shared" si="1370"/>
        <v>0</v>
      </c>
      <c r="I974" s="493">
        <f t="shared" si="1370"/>
        <v>0</v>
      </c>
      <c r="J974" s="493">
        <f t="shared" si="1370"/>
        <v>0</v>
      </c>
      <c r="K974" s="493">
        <f t="shared" si="1370"/>
        <v>0</v>
      </c>
      <c r="L974" s="493">
        <f t="shared" si="1370"/>
        <v>0</v>
      </c>
      <c r="M974" s="493">
        <f t="shared" si="1370"/>
        <v>0</v>
      </c>
      <c r="N974" s="493">
        <f t="shared" si="1371"/>
        <v>0</v>
      </c>
      <c r="O974" s="493">
        <f t="shared" si="1371"/>
        <v>0</v>
      </c>
      <c r="P974" s="493">
        <f t="shared" si="1371"/>
        <v>0</v>
      </c>
      <c r="Q974" s="493">
        <f t="shared" si="1371"/>
        <v>0</v>
      </c>
      <c r="R974" s="493">
        <f t="shared" si="1371"/>
        <v>0</v>
      </c>
      <c r="S974" s="493">
        <f t="shared" si="1371"/>
        <v>0</v>
      </c>
      <c r="T974" s="493">
        <f t="shared" si="1371"/>
        <v>0</v>
      </c>
      <c r="U974" s="493">
        <f t="shared" si="1371"/>
        <v>0</v>
      </c>
      <c r="V974" s="493">
        <f t="shared" si="1371"/>
        <v>0</v>
      </c>
      <c r="W974" s="493">
        <f t="shared" si="1371"/>
        <v>0</v>
      </c>
      <c r="X974" s="493">
        <f t="shared" si="1372"/>
        <v>0</v>
      </c>
      <c r="Y974" s="493">
        <f t="shared" si="1372"/>
        <v>0</v>
      </c>
      <c r="Z974" s="493">
        <f t="shared" si="1372"/>
        <v>0</v>
      </c>
      <c r="AA974" s="493">
        <f t="shared" si="1372"/>
        <v>0</v>
      </c>
      <c r="AB974" s="493">
        <f t="shared" si="1372"/>
        <v>0</v>
      </c>
      <c r="AC974" s="493">
        <f t="shared" si="1372"/>
        <v>0</v>
      </c>
      <c r="AD974" s="493">
        <f t="shared" si="1372"/>
        <v>0</v>
      </c>
      <c r="AE974" s="493">
        <f t="shared" si="1372"/>
        <v>0</v>
      </c>
      <c r="AF974" s="493">
        <f t="shared" si="1372"/>
        <v>0</v>
      </c>
      <c r="AG974" s="493">
        <f t="shared" si="1372"/>
        <v>0</v>
      </c>
      <c r="AH974" s="493">
        <f t="shared" si="1372"/>
        <v>0</v>
      </c>
      <c r="AI974" s="503">
        <f t="shared" si="1373"/>
        <v>0</v>
      </c>
      <c r="AJ974" s="503">
        <f t="shared" si="1374"/>
        <v>0</v>
      </c>
      <c r="AK974" s="594">
        <f t="shared" si="1375"/>
        <v>0</v>
      </c>
    </row>
    <row r="975" spans="1:37" x14ac:dyDescent="0.2">
      <c r="B975" s="425" t="s">
        <v>559</v>
      </c>
      <c r="C975" s="449" t="s">
        <v>33</v>
      </c>
      <c r="D975" s="493">
        <f t="shared" si="1370"/>
        <v>0</v>
      </c>
      <c r="E975" s="493">
        <f t="shared" si="1370"/>
        <v>0</v>
      </c>
      <c r="F975" s="493">
        <f t="shared" si="1370"/>
        <v>0</v>
      </c>
      <c r="G975" s="493">
        <f t="shared" si="1370"/>
        <v>0</v>
      </c>
      <c r="H975" s="493">
        <f t="shared" si="1370"/>
        <v>0</v>
      </c>
      <c r="I975" s="493">
        <f t="shared" si="1370"/>
        <v>0</v>
      </c>
      <c r="J975" s="493">
        <f t="shared" si="1370"/>
        <v>0</v>
      </c>
      <c r="K975" s="493">
        <f t="shared" si="1370"/>
        <v>0</v>
      </c>
      <c r="L975" s="493">
        <f t="shared" si="1370"/>
        <v>0</v>
      </c>
      <c r="M975" s="493">
        <f t="shared" si="1370"/>
        <v>0</v>
      </c>
      <c r="N975" s="493">
        <f t="shared" si="1371"/>
        <v>0</v>
      </c>
      <c r="O975" s="493">
        <f t="shared" si="1371"/>
        <v>0</v>
      </c>
      <c r="P975" s="493">
        <f t="shared" si="1371"/>
        <v>0</v>
      </c>
      <c r="Q975" s="493">
        <f t="shared" si="1371"/>
        <v>0</v>
      </c>
      <c r="R975" s="493">
        <f t="shared" si="1371"/>
        <v>0</v>
      </c>
      <c r="S975" s="493">
        <f t="shared" si="1371"/>
        <v>0</v>
      </c>
      <c r="T975" s="493">
        <f t="shared" si="1371"/>
        <v>0</v>
      </c>
      <c r="U975" s="493">
        <f t="shared" si="1371"/>
        <v>0</v>
      </c>
      <c r="V975" s="493">
        <f t="shared" si="1371"/>
        <v>0</v>
      </c>
      <c r="W975" s="493">
        <f t="shared" si="1371"/>
        <v>0</v>
      </c>
      <c r="X975" s="493">
        <f t="shared" si="1372"/>
        <v>0</v>
      </c>
      <c r="Y975" s="493">
        <f t="shared" si="1372"/>
        <v>0</v>
      </c>
      <c r="Z975" s="493">
        <f t="shared" si="1372"/>
        <v>0</v>
      </c>
      <c r="AA975" s="493">
        <f t="shared" si="1372"/>
        <v>0</v>
      </c>
      <c r="AB975" s="493">
        <f t="shared" si="1372"/>
        <v>0</v>
      </c>
      <c r="AC975" s="493">
        <f t="shared" si="1372"/>
        <v>0</v>
      </c>
      <c r="AD975" s="493">
        <f t="shared" si="1372"/>
        <v>0</v>
      </c>
      <c r="AE975" s="493">
        <f t="shared" si="1372"/>
        <v>0</v>
      </c>
      <c r="AF975" s="493">
        <f t="shared" si="1372"/>
        <v>0</v>
      </c>
      <c r="AG975" s="493">
        <f t="shared" si="1372"/>
        <v>0</v>
      </c>
      <c r="AH975" s="493">
        <f t="shared" si="1372"/>
        <v>0</v>
      </c>
      <c r="AI975" s="503">
        <f t="shared" si="1373"/>
        <v>0</v>
      </c>
      <c r="AJ975" s="503">
        <f t="shared" si="1374"/>
        <v>0</v>
      </c>
      <c r="AK975" s="594">
        <f t="shared" si="1375"/>
        <v>0</v>
      </c>
    </row>
    <row r="976" spans="1:37" x14ac:dyDescent="0.2">
      <c r="B976" s="425" t="s">
        <v>561</v>
      </c>
      <c r="C976" s="449" t="s">
        <v>33</v>
      </c>
      <c r="D976" s="493">
        <f t="shared" si="1370"/>
        <v>0</v>
      </c>
      <c r="E976" s="493">
        <f t="shared" si="1370"/>
        <v>0</v>
      </c>
      <c r="F976" s="493">
        <f t="shared" si="1370"/>
        <v>0</v>
      </c>
      <c r="G976" s="493">
        <f t="shared" si="1370"/>
        <v>0</v>
      </c>
      <c r="H976" s="493">
        <f t="shared" si="1370"/>
        <v>0</v>
      </c>
      <c r="I976" s="493">
        <f t="shared" si="1370"/>
        <v>0</v>
      </c>
      <c r="J976" s="493">
        <f t="shared" si="1370"/>
        <v>0</v>
      </c>
      <c r="K976" s="493">
        <f t="shared" si="1370"/>
        <v>0</v>
      </c>
      <c r="L976" s="493">
        <f t="shared" si="1370"/>
        <v>0</v>
      </c>
      <c r="M976" s="493">
        <f t="shared" si="1370"/>
        <v>0</v>
      </c>
      <c r="N976" s="493">
        <f t="shared" si="1371"/>
        <v>0</v>
      </c>
      <c r="O976" s="493">
        <f t="shared" si="1371"/>
        <v>0</v>
      </c>
      <c r="P976" s="493">
        <f t="shared" si="1371"/>
        <v>0</v>
      </c>
      <c r="Q976" s="493">
        <f t="shared" si="1371"/>
        <v>0</v>
      </c>
      <c r="R976" s="493">
        <f t="shared" si="1371"/>
        <v>0</v>
      </c>
      <c r="S976" s="493">
        <f t="shared" si="1371"/>
        <v>0</v>
      </c>
      <c r="T976" s="493">
        <f t="shared" si="1371"/>
        <v>0</v>
      </c>
      <c r="U976" s="493">
        <f t="shared" si="1371"/>
        <v>0</v>
      </c>
      <c r="V976" s="493">
        <f t="shared" si="1371"/>
        <v>0</v>
      </c>
      <c r="W976" s="493">
        <f t="shared" si="1371"/>
        <v>0</v>
      </c>
      <c r="X976" s="493">
        <f t="shared" si="1372"/>
        <v>0</v>
      </c>
      <c r="Y976" s="493">
        <f t="shared" si="1372"/>
        <v>0</v>
      </c>
      <c r="Z976" s="493">
        <f t="shared" si="1372"/>
        <v>0</v>
      </c>
      <c r="AA976" s="493">
        <f t="shared" si="1372"/>
        <v>0</v>
      </c>
      <c r="AB976" s="493">
        <f t="shared" si="1372"/>
        <v>0</v>
      </c>
      <c r="AC976" s="493">
        <f t="shared" si="1372"/>
        <v>0</v>
      </c>
      <c r="AD976" s="493">
        <f t="shared" si="1372"/>
        <v>0</v>
      </c>
      <c r="AE976" s="493">
        <f t="shared" si="1372"/>
        <v>0</v>
      </c>
      <c r="AF976" s="493">
        <f t="shared" si="1372"/>
        <v>0</v>
      </c>
      <c r="AG976" s="493">
        <f t="shared" si="1372"/>
        <v>0</v>
      </c>
      <c r="AH976" s="493">
        <f t="shared" si="1372"/>
        <v>0</v>
      </c>
      <c r="AI976" s="503">
        <f t="shared" si="1373"/>
        <v>0</v>
      </c>
      <c r="AJ976" s="503">
        <f t="shared" si="1374"/>
        <v>0</v>
      </c>
      <c r="AK976" s="594">
        <f t="shared" si="1375"/>
        <v>0</v>
      </c>
    </row>
    <row r="977" spans="1:37" x14ac:dyDescent="0.2">
      <c r="B977" s="425" t="s">
        <v>562</v>
      </c>
      <c r="C977" s="449" t="s">
        <v>33</v>
      </c>
      <c r="D977" s="493">
        <f t="shared" si="1370"/>
        <v>0</v>
      </c>
      <c r="E977" s="493">
        <f t="shared" si="1370"/>
        <v>0</v>
      </c>
      <c r="F977" s="493">
        <f t="shared" si="1370"/>
        <v>0</v>
      </c>
      <c r="G977" s="493">
        <f t="shared" si="1370"/>
        <v>0</v>
      </c>
      <c r="H977" s="493">
        <f t="shared" si="1370"/>
        <v>0</v>
      </c>
      <c r="I977" s="493">
        <f t="shared" si="1370"/>
        <v>0</v>
      </c>
      <c r="J977" s="493">
        <f t="shared" si="1370"/>
        <v>0</v>
      </c>
      <c r="K977" s="493">
        <f t="shared" si="1370"/>
        <v>0</v>
      </c>
      <c r="L977" s="493">
        <f t="shared" si="1370"/>
        <v>0</v>
      </c>
      <c r="M977" s="493">
        <f t="shared" si="1370"/>
        <v>0</v>
      </c>
      <c r="N977" s="493">
        <f t="shared" si="1371"/>
        <v>0</v>
      </c>
      <c r="O977" s="493">
        <f t="shared" si="1371"/>
        <v>0</v>
      </c>
      <c r="P977" s="493">
        <f t="shared" si="1371"/>
        <v>0</v>
      </c>
      <c r="Q977" s="493">
        <f t="shared" si="1371"/>
        <v>0</v>
      </c>
      <c r="R977" s="493">
        <f t="shared" si="1371"/>
        <v>0</v>
      </c>
      <c r="S977" s="493">
        <f t="shared" si="1371"/>
        <v>0</v>
      </c>
      <c r="T977" s="493">
        <f t="shared" si="1371"/>
        <v>0</v>
      </c>
      <c r="U977" s="493">
        <f t="shared" si="1371"/>
        <v>0</v>
      </c>
      <c r="V977" s="493">
        <f t="shared" si="1371"/>
        <v>0</v>
      </c>
      <c r="W977" s="493">
        <f t="shared" si="1371"/>
        <v>0</v>
      </c>
      <c r="X977" s="493">
        <f t="shared" si="1372"/>
        <v>0</v>
      </c>
      <c r="Y977" s="493">
        <f t="shared" si="1372"/>
        <v>0</v>
      </c>
      <c r="Z977" s="493">
        <f t="shared" si="1372"/>
        <v>0</v>
      </c>
      <c r="AA977" s="493">
        <f t="shared" si="1372"/>
        <v>0</v>
      </c>
      <c r="AB977" s="493">
        <f t="shared" si="1372"/>
        <v>0</v>
      </c>
      <c r="AC977" s="493">
        <f t="shared" si="1372"/>
        <v>0</v>
      </c>
      <c r="AD977" s="493">
        <f t="shared" si="1372"/>
        <v>0</v>
      </c>
      <c r="AE977" s="493">
        <f t="shared" si="1372"/>
        <v>0</v>
      </c>
      <c r="AF977" s="493">
        <f t="shared" si="1372"/>
        <v>0</v>
      </c>
      <c r="AG977" s="493">
        <f t="shared" si="1372"/>
        <v>0</v>
      </c>
      <c r="AH977" s="493">
        <f t="shared" si="1372"/>
        <v>0</v>
      </c>
      <c r="AI977" s="503">
        <f t="shared" si="1373"/>
        <v>0</v>
      </c>
      <c r="AJ977" s="503">
        <f t="shared" si="1374"/>
        <v>0</v>
      </c>
      <c r="AK977" s="594">
        <f t="shared" si="1375"/>
        <v>0</v>
      </c>
    </row>
    <row r="978" spans="1:37" x14ac:dyDescent="0.2">
      <c r="B978" s="425" t="s">
        <v>563</v>
      </c>
      <c r="C978" s="449" t="s">
        <v>33</v>
      </c>
      <c r="D978" s="493">
        <f t="shared" si="1370"/>
        <v>0</v>
      </c>
      <c r="E978" s="493">
        <f t="shared" si="1370"/>
        <v>0</v>
      </c>
      <c r="F978" s="493">
        <f t="shared" si="1370"/>
        <v>0</v>
      </c>
      <c r="G978" s="493">
        <f t="shared" si="1370"/>
        <v>0</v>
      </c>
      <c r="H978" s="493">
        <f t="shared" si="1370"/>
        <v>0</v>
      </c>
      <c r="I978" s="493">
        <f t="shared" si="1370"/>
        <v>0</v>
      </c>
      <c r="J978" s="493">
        <f t="shared" si="1370"/>
        <v>0</v>
      </c>
      <c r="K978" s="493">
        <f t="shared" si="1370"/>
        <v>0</v>
      </c>
      <c r="L978" s="493">
        <f t="shared" si="1370"/>
        <v>0</v>
      </c>
      <c r="M978" s="493">
        <f t="shared" si="1370"/>
        <v>0</v>
      </c>
      <c r="N978" s="493">
        <f t="shared" si="1371"/>
        <v>0</v>
      </c>
      <c r="O978" s="493">
        <f t="shared" si="1371"/>
        <v>0</v>
      </c>
      <c r="P978" s="493">
        <f t="shared" si="1371"/>
        <v>0</v>
      </c>
      <c r="Q978" s="493">
        <f t="shared" si="1371"/>
        <v>0</v>
      </c>
      <c r="R978" s="493">
        <f t="shared" si="1371"/>
        <v>0</v>
      </c>
      <c r="S978" s="493">
        <f t="shared" si="1371"/>
        <v>0</v>
      </c>
      <c r="T978" s="493">
        <f t="shared" si="1371"/>
        <v>0</v>
      </c>
      <c r="U978" s="493">
        <f t="shared" si="1371"/>
        <v>0</v>
      </c>
      <c r="V978" s="493">
        <f t="shared" si="1371"/>
        <v>0</v>
      </c>
      <c r="W978" s="493">
        <f t="shared" si="1371"/>
        <v>0</v>
      </c>
      <c r="X978" s="493">
        <f t="shared" si="1372"/>
        <v>0</v>
      </c>
      <c r="Y978" s="493">
        <f t="shared" si="1372"/>
        <v>0</v>
      </c>
      <c r="Z978" s="493">
        <f t="shared" si="1372"/>
        <v>0</v>
      </c>
      <c r="AA978" s="493">
        <f t="shared" si="1372"/>
        <v>0</v>
      </c>
      <c r="AB978" s="493">
        <f t="shared" si="1372"/>
        <v>0</v>
      </c>
      <c r="AC978" s="493">
        <f t="shared" si="1372"/>
        <v>0</v>
      </c>
      <c r="AD978" s="493">
        <f t="shared" si="1372"/>
        <v>0</v>
      </c>
      <c r="AE978" s="493">
        <f t="shared" si="1372"/>
        <v>0</v>
      </c>
      <c r="AF978" s="493">
        <f t="shared" si="1372"/>
        <v>0</v>
      </c>
      <c r="AG978" s="493">
        <f t="shared" si="1372"/>
        <v>0</v>
      </c>
      <c r="AH978" s="493">
        <f t="shared" si="1372"/>
        <v>0</v>
      </c>
      <c r="AI978" s="503">
        <f t="shared" si="1373"/>
        <v>0</v>
      </c>
      <c r="AJ978" s="503">
        <f t="shared" si="1374"/>
        <v>0</v>
      </c>
      <c r="AK978" s="594">
        <f t="shared" si="1375"/>
        <v>0</v>
      </c>
    </row>
    <row r="979" spans="1:37" x14ac:dyDescent="0.2">
      <c r="B979" s="425" t="s">
        <v>564</v>
      </c>
      <c r="C979" s="449" t="s">
        <v>33</v>
      </c>
      <c r="D979" s="493">
        <f t="shared" si="1370"/>
        <v>0</v>
      </c>
      <c r="E979" s="493">
        <f t="shared" si="1370"/>
        <v>0</v>
      </c>
      <c r="F979" s="493">
        <f t="shared" si="1370"/>
        <v>0</v>
      </c>
      <c r="G979" s="493">
        <f t="shared" si="1370"/>
        <v>0</v>
      </c>
      <c r="H979" s="493">
        <f t="shared" si="1370"/>
        <v>0</v>
      </c>
      <c r="I979" s="493">
        <f t="shared" si="1370"/>
        <v>0</v>
      </c>
      <c r="J979" s="493">
        <f t="shared" si="1370"/>
        <v>0</v>
      </c>
      <c r="K979" s="493">
        <f t="shared" si="1370"/>
        <v>0</v>
      </c>
      <c r="L979" s="493">
        <f t="shared" si="1370"/>
        <v>0</v>
      </c>
      <c r="M979" s="493">
        <f t="shared" si="1370"/>
        <v>0</v>
      </c>
      <c r="N979" s="493">
        <f t="shared" si="1371"/>
        <v>0</v>
      </c>
      <c r="O979" s="493">
        <f t="shared" si="1371"/>
        <v>0</v>
      </c>
      <c r="P979" s="493">
        <f t="shared" si="1371"/>
        <v>0</v>
      </c>
      <c r="Q979" s="493">
        <f t="shared" si="1371"/>
        <v>0</v>
      </c>
      <c r="R979" s="493">
        <f t="shared" si="1371"/>
        <v>0</v>
      </c>
      <c r="S979" s="493">
        <f t="shared" si="1371"/>
        <v>0</v>
      </c>
      <c r="T979" s="493">
        <f t="shared" si="1371"/>
        <v>0</v>
      </c>
      <c r="U979" s="493">
        <f t="shared" si="1371"/>
        <v>0</v>
      </c>
      <c r="V979" s="493">
        <f t="shared" si="1371"/>
        <v>0</v>
      </c>
      <c r="W979" s="493">
        <f t="shared" si="1371"/>
        <v>0</v>
      </c>
      <c r="X979" s="493">
        <f t="shared" si="1372"/>
        <v>0</v>
      </c>
      <c r="Y979" s="493">
        <f t="shared" si="1372"/>
        <v>0</v>
      </c>
      <c r="Z979" s="493">
        <f t="shared" si="1372"/>
        <v>0</v>
      </c>
      <c r="AA979" s="493">
        <f t="shared" si="1372"/>
        <v>0</v>
      </c>
      <c r="AB979" s="493">
        <f t="shared" si="1372"/>
        <v>0</v>
      </c>
      <c r="AC979" s="493">
        <f t="shared" si="1372"/>
        <v>0</v>
      </c>
      <c r="AD979" s="493">
        <f t="shared" si="1372"/>
        <v>0</v>
      </c>
      <c r="AE979" s="493">
        <f t="shared" si="1372"/>
        <v>0</v>
      </c>
      <c r="AF979" s="493">
        <f t="shared" si="1372"/>
        <v>0</v>
      </c>
      <c r="AG979" s="493">
        <f t="shared" si="1372"/>
        <v>0</v>
      </c>
      <c r="AH979" s="493">
        <f t="shared" si="1372"/>
        <v>0</v>
      </c>
      <c r="AI979" s="503">
        <f t="shared" si="1373"/>
        <v>0</v>
      </c>
      <c r="AJ979" s="503">
        <f t="shared" si="1374"/>
        <v>0</v>
      </c>
      <c r="AK979" s="594">
        <f t="shared" si="1375"/>
        <v>0</v>
      </c>
    </row>
    <row r="980" spans="1:37" s="463" customFormat="1" x14ac:dyDescent="0.2">
      <c r="A980" s="1347" t="s">
        <v>1157</v>
      </c>
      <c r="B980" s="425"/>
      <c r="C980" s="449" t="s">
        <v>33</v>
      </c>
      <c r="D980" s="493">
        <f t="shared" ref="D980:E981" si="1376">SUMIF($A$375:$A$419,$A980,D$375:D$419)</f>
        <v>0</v>
      </c>
      <c r="E980" s="493">
        <f>SUMIF($A$375:$A$419,$A980,E$375:E$419)</f>
        <v>0</v>
      </c>
      <c r="F980" s="493">
        <f t="shared" ref="F980:U981" si="1377">SUMIF($A$375:$A$419,$A980,F$375:F$419)</f>
        <v>0</v>
      </c>
      <c r="G980" s="493">
        <f t="shared" si="1377"/>
        <v>0</v>
      </c>
      <c r="H980" s="493">
        <f t="shared" si="1377"/>
        <v>0</v>
      </c>
      <c r="I980" s="493">
        <f t="shared" si="1377"/>
        <v>0</v>
      </c>
      <c r="J980" s="493">
        <f t="shared" si="1377"/>
        <v>0</v>
      </c>
      <c r="K980" s="493">
        <f t="shared" si="1377"/>
        <v>0</v>
      </c>
      <c r="L980" s="493">
        <f t="shared" si="1377"/>
        <v>0</v>
      </c>
      <c r="M980" s="493">
        <f t="shared" si="1377"/>
        <v>0</v>
      </c>
      <c r="N980" s="493">
        <f t="shared" si="1377"/>
        <v>0</v>
      </c>
      <c r="O980" s="493">
        <f t="shared" si="1377"/>
        <v>0</v>
      </c>
      <c r="P980" s="493">
        <f t="shared" si="1377"/>
        <v>0</v>
      </c>
      <c r="Q980" s="493">
        <f t="shared" si="1377"/>
        <v>0</v>
      </c>
      <c r="R980" s="493">
        <f t="shared" si="1377"/>
        <v>0</v>
      </c>
      <c r="S980" s="493">
        <f t="shared" si="1377"/>
        <v>0</v>
      </c>
      <c r="T980" s="493">
        <f t="shared" si="1377"/>
        <v>0</v>
      </c>
      <c r="U980" s="493">
        <f t="shared" si="1377"/>
        <v>0</v>
      </c>
      <c r="V980" s="493">
        <f t="shared" ref="V980:AK981" si="1378">SUMIF($A$375:$A$419,$A980,V$375:V$419)</f>
        <v>0</v>
      </c>
      <c r="W980" s="493">
        <f t="shared" si="1378"/>
        <v>0</v>
      </c>
      <c r="X980" s="493">
        <f t="shared" si="1378"/>
        <v>0</v>
      </c>
      <c r="Y980" s="493">
        <f t="shared" si="1378"/>
        <v>0</v>
      </c>
      <c r="Z980" s="493">
        <f t="shared" si="1378"/>
        <v>0</v>
      </c>
      <c r="AA980" s="493">
        <f t="shared" si="1378"/>
        <v>0</v>
      </c>
      <c r="AB980" s="493">
        <f t="shared" si="1378"/>
        <v>0</v>
      </c>
      <c r="AC980" s="493">
        <f t="shared" si="1378"/>
        <v>0</v>
      </c>
      <c r="AD980" s="493">
        <f t="shared" si="1378"/>
        <v>0</v>
      </c>
      <c r="AE980" s="493">
        <f t="shared" si="1378"/>
        <v>0</v>
      </c>
      <c r="AF980" s="493">
        <f t="shared" si="1378"/>
        <v>0</v>
      </c>
      <c r="AG980" s="493">
        <f t="shared" si="1378"/>
        <v>0</v>
      </c>
      <c r="AH980" s="493">
        <f t="shared" si="1378"/>
        <v>0</v>
      </c>
      <c r="AI980" s="503">
        <f t="shared" si="1378"/>
        <v>0</v>
      </c>
      <c r="AJ980" s="503">
        <f t="shared" si="1378"/>
        <v>0</v>
      </c>
      <c r="AK980" s="594">
        <f t="shared" si="1378"/>
        <v>0</v>
      </c>
    </row>
    <row r="981" spans="1:37" x14ac:dyDescent="0.2">
      <c r="A981" s="1348" t="s">
        <v>1159</v>
      </c>
      <c r="B981" s="1349"/>
      <c r="C981" s="450" t="s">
        <v>33</v>
      </c>
      <c r="D981" s="1350">
        <f t="shared" si="1376"/>
        <v>0</v>
      </c>
      <c r="E981" s="1350">
        <f t="shared" si="1376"/>
        <v>0</v>
      </c>
      <c r="F981" s="1350">
        <f t="shared" si="1377"/>
        <v>0</v>
      </c>
      <c r="G981" s="1350">
        <f t="shared" si="1377"/>
        <v>0</v>
      </c>
      <c r="H981" s="1350">
        <f t="shared" si="1377"/>
        <v>0</v>
      </c>
      <c r="I981" s="1350">
        <f t="shared" si="1377"/>
        <v>0</v>
      </c>
      <c r="J981" s="1350">
        <f t="shared" si="1377"/>
        <v>0</v>
      </c>
      <c r="K981" s="1350">
        <f t="shared" si="1377"/>
        <v>0</v>
      </c>
      <c r="L981" s="1350">
        <f t="shared" si="1377"/>
        <v>0</v>
      </c>
      <c r="M981" s="1350">
        <f t="shared" si="1377"/>
        <v>0</v>
      </c>
      <c r="N981" s="1350">
        <f t="shared" si="1377"/>
        <v>0</v>
      </c>
      <c r="O981" s="1350">
        <f t="shared" si="1377"/>
        <v>0</v>
      </c>
      <c r="P981" s="1350">
        <f t="shared" si="1377"/>
        <v>0</v>
      </c>
      <c r="Q981" s="1350">
        <f t="shared" si="1377"/>
        <v>0</v>
      </c>
      <c r="R981" s="1350">
        <f t="shared" si="1377"/>
        <v>0</v>
      </c>
      <c r="S981" s="1350">
        <f t="shared" si="1377"/>
        <v>0</v>
      </c>
      <c r="T981" s="1350">
        <f t="shared" si="1377"/>
        <v>0</v>
      </c>
      <c r="U981" s="1350">
        <f t="shared" si="1377"/>
        <v>0</v>
      </c>
      <c r="V981" s="1350">
        <f t="shared" si="1378"/>
        <v>0</v>
      </c>
      <c r="W981" s="1350">
        <f t="shared" si="1378"/>
        <v>0</v>
      </c>
      <c r="X981" s="1350">
        <f t="shared" si="1378"/>
        <v>0</v>
      </c>
      <c r="Y981" s="1350">
        <f t="shared" si="1378"/>
        <v>0</v>
      </c>
      <c r="Z981" s="1350">
        <f t="shared" si="1378"/>
        <v>0</v>
      </c>
      <c r="AA981" s="1350">
        <f t="shared" si="1378"/>
        <v>0</v>
      </c>
      <c r="AB981" s="1350">
        <f t="shared" si="1378"/>
        <v>0</v>
      </c>
      <c r="AC981" s="1350">
        <f t="shared" si="1378"/>
        <v>0</v>
      </c>
      <c r="AD981" s="1350">
        <f t="shared" si="1378"/>
        <v>0</v>
      </c>
      <c r="AE981" s="1350">
        <f t="shared" si="1378"/>
        <v>0</v>
      </c>
      <c r="AF981" s="1350">
        <f t="shared" si="1378"/>
        <v>0</v>
      </c>
      <c r="AG981" s="1350">
        <f t="shared" si="1378"/>
        <v>0</v>
      </c>
      <c r="AH981" s="1350">
        <f t="shared" si="1378"/>
        <v>0</v>
      </c>
      <c r="AI981" s="502">
        <f t="shared" si="1378"/>
        <v>-447992160.00000006</v>
      </c>
      <c r="AJ981" s="502">
        <f t="shared" si="1378"/>
        <v>-895984320.00000012</v>
      </c>
      <c r="AK981" s="502">
        <f t="shared" si="1378"/>
        <v>-895984320.00000012</v>
      </c>
    </row>
    <row r="982" spans="1:37" x14ac:dyDescent="0.2">
      <c r="A982" s="451" t="s">
        <v>296</v>
      </c>
      <c r="B982" s="489"/>
      <c r="C982" s="450" t="s">
        <v>33</v>
      </c>
      <c r="D982" s="495">
        <f>D980+D981</f>
        <v>0</v>
      </c>
      <c r="E982" s="495">
        <f t="shared" ref="E982:AK982" si="1379">E980+E981</f>
        <v>0</v>
      </c>
      <c r="F982" s="495">
        <f t="shared" si="1379"/>
        <v>0</v>
      </c>
      <c r="G982" s="495">
        <f t="shared" si="1379"/>
        <v>0</v>
      </c>
      <c r="H982" s="495">
        <f t="shared" si="1379"/>
        <v>0</v>
      </c>
      <c r="I982" s="495">
        <f t="shared" si="1379"/>
        <v>0</v>
      </c>
      <c r="J982" s="495">
        <f t="shared" si="1379"/>
        <v>0</v>
      </c>
      <c r="K982" s="495">
        <f t="shared" si="1379"/>
        <v>0</v>
      </c>
      <c r="L982" s="495">
        <f t="shared" si="1379"/>
        <v>0</v>
      </c>
      <c r="M982" s="495">
        <f t="shared" si="1379"/>
        <v>0</v>
      </c>
      <c r="N982" s="495">
        <f t="shared" si="1379"/>
        <v>0</v>
      </c>
      <c r="O982" s="495">
        <f t="shared" si="1379"/>
        <v>0</v>
      </c>
      <c r="P982" s="495">
        <f t="shared" si="1379"/>
        <v>0</v>
      </c>
      <c r="Q982" s="495">
        <f t="shared" si="1379"/>
        <v>0</v>
      </c>
      <c r="R982" s="495">
        <f t="shared" si="1379"/>
        <v>0</v>
      </c>
      <c r="S982" s="495">
        <f t="shared" si="1379"/>
        <v>0</v>
      </c>
      <c r="T982" s="495">
        <f t="shared" si="1379"/>
        <v>0</v>
      </c>
      <c r="U982" s="495">
        <f t="shared" si="1379"/>
        <v>0</v>
      </c>
      <c r="V982" s="495">
        <f t="shared" si="1379"/>
        <v>0</v>
      </c>
      <c r="W982" s="495">
        <f t="shared" si="1379"/>
        <v>0</v>
      </c>
      <c r="X982" s="495">
        <f t="shared" si="1379"/>
        <v>0</v>
      </c>
      <c r="Y982" s="495">
        <f t="shared" si="1379"/>
        <v>0</v>
      </c>
      <c r="Z982" s="495">
        <f t="shared" si="1379"/>
        <v>0</v>
      </c>
      <c r="AA982" s="495">
        <f t="shared" si="1379"/>
        <v>0</v>
      </c>
      <c r="AB982" s="495">
        <f t="shared" si="1379"/>
        <v>0</v>
      </c>
      <c r="AC982" s="495">
        <f t="shared" si="1379"/>
        <v>0</v>
      </c>
      <c r="AD982" s="495">
        <f t="shared" si="1379"/>
        <v>0</v>
      </c>
      <c r="AE982" s="495">
        <f t="shared" si="1379"/>
        <v>0</v>
      </c>
      <c r="AF982" s="495">
        <f t="shared" si="1379"/>
        <v>0</v>
      </c>
      <c r="AG982" s="495">
        <f t="shared" si="1379"/>
        <v>0</v>
      </c>
      <c r="AH982" s="495">
        <f t="shared" si="1379"/>
        <v>0</v>
      </c>
      <c r="AI982" s="595">
        <f t="shared" si="1379"/>
        <v>-447992160.00000006</v>
      </c>
      <c r="AJ982" s="595">
        <f t="shared" si="1379"/>
        <v>-895984320.00000012</v>
      </c>
      <c r="AK982" s="595">
        <f t="shared" si="1379"/>
        <v>-895984320.00000012</v>
      </c>
    </row>
    <row r="983" spans="1:37" x14ac:dyDescent="0.2">
      <c r="A983" s="425" t="s">
        <v>298</v>
      </c>
      <c r="B983" s="463"/>
      <c r="C983" s="449"/>
      <c r="D983" s="493"/>
      <c r="E983" s="493"/>
      <c r="F983" s="493"/>
      <c r="G983" s="493"/>
      <c r="H983" s="493"/>
      <c r="I983" s="493"/>
      <c r="J983" s="493"/>
      <c r="K983" s="493"/>
      <c r="L983" s="493"/>
      <c r="M983" s="493"/>
      <c r="N983" s="493"/>
      <c r="O983" s="493"/>
      <c r="P983" s="493"/>
      <c r="Q983" s="493"/>
      <c r="R983" s="493"/>
      <c r="S983" s="493"/>
      <c r="T983" s="493"/>
      <c r="U983" s="493"/>
      <c r="V983" s="493"/>
      <c r="W983" s="493"/>
      <c r="X983" s="493"/>
      <c r="Y983" s="493"/>
      <c r="Z983" s="493"/>
      <c r="AA983" s="493"/>
      <c r="AB983" s="493"/>
      <c r="AC983" s="493"/>
      <c r="AD983" s="493"/>
      <c r="AE983" s="493"/>
      <c r="AF983" s="493"/>
      <c r="AG983" s="493"/>
      <c r="AH983" s="493"/>
      <c r="AI983" s="503">
        <f>SUM(D983:N983)</f>
        <v>0</v>
      </c>
      <c r="AJ983" s="503">
        <f>SUM(D983:X983)</f>
        <v>0</v>
      </c>
      <c r="AK983" s="503">
        <f>SUM(D983:AH983)</f>
        <v>0</v>
      </c>
    </row>
    <row r="984" spans="1:37" s="1361" customFormat="1" x14ac:dyDescent="0.2">
      <c r="A984" s="1355" t="s">
        <v>1165</v>
      </c>
      <c r="B984" s="1356"/>
      <c r="C984" s="1357" t="s">
        <v>33</v>
      </c>
      <c r="D984" s="1358">
        <f t="shared" ref="D984:AK984" si="1380">SUM(D37:D42,D45:D48)</f>
        <v>0</v>
      </c>
      <c r="E984" s="1358">
        <f t="shared" si="1380"/>
        <v>26800000</v>
      </c>
      <c r="F984" s="1358">
        <f t="shared" si="1380"/>
        <v>26800000</v>
      </c>
      <c r="G984" s="1358">
        <f t="shared" si="1380"/>
        <v>26800000</v>
      </c>
      <c r="H984" s="1358">
        <f t="shared" si="1380"/>
        <v>26800000</v>
      </c>
      <c r="I984" s="1358">
        <f t="shared" si="1380"/>
        <v>26800000</v>
      </c>
      <c r="J984" s="1358">
        <f t="shared" si="1380"/>
        <v>31800000</v>
      </c>
      <c r="K984" s="1358">
        <f t="shared" si="1380"/>
        <v>26800000</v>
      </c>
      <c r="L984" s="1358">
        <f t="shared" si="1380"/>
        <v>26800000</v>
      </c>
      <c r="M984" s="1358">
        <f t="shared" si="1380"/>
        <v>26800000</v>
      </c>
      <c r="N984" s="1358">
        <f t="shared" si="1380"/>
        <v>26800000</v>
      </c>
      <c r="O984" s="1358">
        <f t="shared" si="1380"/>
        <v>26800000</v>
      </c>
      <c r="P984" s="1358">
        <f t="shared" si="1380"/>
        <v>26800000</v>
      </c>
      <c r="Q984" s="1358">
        <f t="shared" si="1380"/>
        <v>26800000</v>
      </c>
      <c r="R984" s="1358">
        <f t="shared" si="1380"/>
        <v>26800000</v>
      </c>
      <c r="S984" s="1358">
        <f t="shared" si="1380"/>
        <v>26800000</v>
      </c>
      <c r="T984" s="1358">
        <f t="shared" si="1380"/>
        <v>26800000</v>
      </c>
      <c r="U984" s="1358">
        <f t="shared" si="1380"/>
        <v>26800000</v>
      </c>
      <c r="V984" s="1358">
        <f t="shared" si="1380"/>
        <v>26800000</v>
      </c>
      <c r="W984" s="1358">
        <f t="shared" si="1380"/>
        <v>26800000</v>
      </c>
      <c r="X984" s="1358">
        <f t="shared" si="1380"/>
        <v>26800000</v>
      </c>
      <c r="Y984" s="1358">
        <f t="shared" si="1380"/>
        <v>7300000</v>
      </c>
      <c r="Z984" s="1358">
        <f t="shared" si="1380"/>
        <v>7300000</v>
      </c>
      <c r="AA984" s="1358">
        <f t="shared" si="1380"/>
        <v>7300000</v>
      </c>
      <c r="AB984" s="1358">
        <f t="shared" si="1380"/>
        <v>7300000</v>
      </c>
      <c r="AC984" s="1358">
        <f t="shared" si="1380"/>
        <v>7300000</v>
      </c>
      <c r="AD984" s="1358">
        <f t="shared" si="1380"/>
        <v>7300000</v>
      </c>
      <c r="AE984" s="1358">
        <f t="shared" si="1380"/>
        <v>7300000</v>
      </c>
      <c r="AF984" s="1358">
        <f t="shared" si="1380"/>
        <v>7300000</v>
      </c>
      <c r="AG984" s="1358">
        <f t="shared" si="1380"/>
        <v>7300000</v>
      </c>
      <c r="AH984" s="1358">
        <f t="shared" si="1380"/>
        <v>7300000</v>
      </c>
      <c r="AI984" s="1359">
        <f t="shared" si="1380"/>
        <v>273000000</v>
      </c>
      <c r="AJ984" s="1359">
        <f t="shared" si="1380"/>
        <v>541000000</v>
      </c>
      <c r="AK984" s="1360">
        <f t="shared" si="1380"/>
        <v>614000000</v>
      </c>
    </row>
    <row r="985" spans="1:37" s="1361" customFormat="1" x14ac:dyDescent="0.2">
      <c r="A985" s="1362" t="s">
        <v>295</v>
      </c>
      <c r="B985" s="1355"/>
      <c r="C985" s="1357" t="s">
        <v>33</v>
      </c>
      <c r="D985" s="1358">
        <f>SUMIF($B$420:$B$689,"売上（税別）",D$420:D$689)+SUMIF($B$704:$B$883,"売上（税別）",D$704:D$883)</f>
        <v>0</v>
      </c>
      <c r="E985" s="1358">
        <f t="shared" ref="E985:AH985" si="1381">SUMIF($B$420:$B$689,"売上（税別）",E$420:E$689)+SUMIF($B$704:$B$883,"売上（税別）",E$704:E$883)</f>
        <v>16450000</v>
      </c>
      <c r="F985" s="1358">
        <f t="shared" si="1381"/>
        <v>16450000</v>
      </c>
      <c r="G985" s="1358">
        <f t="shared" si="1381"/>
        <v>16450000</v>
      </c>
      <c r="H985" s="1358">
        <f t="shared" si="1381"/>
        <v>16450000</v>
      </c>
      <c r="I985" s="1358">
        <f t="shared" si="1381"/>
        <v>16450000</v>
      </c>
      <c r="J985" s="1358">
        <f t="shared" si="1381"/>
        <v>16450000</v>
      </c>
      <c r="K985" s="1358">
        <f t="shared" si="1381"/>
        <v>16450000</v>
      </c>
      <c r="L985" s="1358">
        <f t="shared" si="1381"/>
        <v>16450000</v>
      </c>
      <c r="M985" s="1358">
        <f t="shared" si="1381"/>
        <v>16450000</v>
      </c>
      <c r="N985" s="1358">
        <f t="shared" si="1381"/>
        <v>16450000</v>
      </c>
      <c r="O985" s="1358">
        <f t="shared" si="1381"/>
        <v>16450000</v>
      </c>
      <c r="P985" s="1358">
        <f t="shared" si="1381"/>
        <v>16450000</v>
      </c>
      <c r="Q985" s="1358">
        <f t="shared" si="1381"/>
        <v>16450000</v>
      </c>
      <c r="R985" s="1358">
        <f t="shared" si="1381"/>
        <v>16450000</v>
      </c>
      <c r="S985" s="1358">
        <f t="shared" si="1381"/>
        <v>16450000</v>
      </c>
      <c r="T985" s="1358">
        <f t="shared" si="1381"/>
        <v>16450000</v>
      </c>
      <c r="U985" s="1358">
        <f t="shared" si="1381"/>
        <v>16450000</v>
      </c>
      <c r="V985" s="1358">
        <f t="shared" si="1381"/>
        <v>16450000</v>
      </c>
      <c r="W985" s="1358">
        <f t="shared" si="1381"/>
        <v>16450000</v>
      </c>
      <c r="X985" s="1358">
        <f t="shared" si="1381"/>
        <v>16450000</v>
      </c>
      <c r="Y985" s="1358">
        <f t="shared" si="1381"/>
        <v>3650000</v>
      </c>
      <c r="Z985" s="1358">
        <f t="shared" si="1381"/>
        <v>3650000</v>
      </c>
      <c r="AA985" s="1358">
        <f t="shared" si="1381"/>
        <v>3650000</v>
      </c>
      <c r="AB985" s="1358">
        <f t="shared" si="1381"/>
        <v>3650000</v>
      </c>
      <c r="AC985" s="1358">
        <f t="shared" si="1381"/>
        <v>3650000</v>
      </c>
      <c r="AD985" s="1358">
        <f t="shared" si="1381"/>
        <v>3650000</v>
      </c>
      <c r="AE985" s="1358">
        <f t="shared" si="1381"/>
        <v>3650000</v>
      </c>
      <c r="AF985" s="1358">
        <f t="shared" si="1381"/>
        <v>3650000</v>
      </c>
      <c r="AG985" s="1358">
        <f t="shared" si="1381"/>
        <v>3650000</v>
      </c>
      <c r="AH985" s="1358">
        <f t="shared" si="1381"/>
        <v>3650000</v>
      </c>
      <c r="AI985" s="1359">
        <f t="shared" ref="AI985:AK985" si="1382">SUMIF($B$126:$B$164,"売上（税別）",AI$126:AI$164)</f>
        <v>100000000</v>
      </c>
      <c r="AJ985" s="1359">
        <f t="shared" si="1382"/>
        <v>100000000</v>
      </c>
      <c r="AK985" s="1363">
        <f t="shared" si="1382"/>
        <v>100000000</v>
      </c>
    </row>
    <row r="986" spans="1:37" x14ac:dyDescent="0.2">
      <c r="A986" s="1361"/>
      <c r="B986" s="1356" t="s">
        <v>1156</v>
      </c>
      <c r="C986" s="1357" t="s">
        <v>33</v>
      </c>
      <c r="D986" s="1358">
        <f t="shared" ref="D986:D997" si="1383">SUMIF($B$420:$B$689,$B986,D$420:D$689)+SUMIF($B$704:$B$883,$B986,D$704:D$883)</f>
        <v>0</v>
      </c>
      <c r="E986" s="1358">
        <f t="shared" ref="E986:E997" si="1384">SUMIF($B$420:$B$689,$B986,E$420:E$689)+SUMIF($B$704:$B$883,$B986,E$704:E$883)</f>
        <v>180950</v>
      </c>
      <c r="F986" s="1358">
        <f t="shared" ref="F986:U997" si="1385">SUMIF($B$420:$B$689,$B986,F$420:F$689)+SUMIF($B$704:$B$883,$B986,F$704:F$883)</f>
        <v>180950</v>
      </c>
      <c r="G986" s="1358">
        <f t="shared" si="1385"/>
        <v>180950</v>
      </c>
      <c r="H986" s="1358">
        <f t="shared" si="1385"/>
        <v>180950</v>
      </c>
      <c r="I986" s="1358">
        <f t="shared" si="1385"/>
        <v>180950</v>
      </c>
      <c r="J986" s="1358">
        <f t="shared" si="1385"/>
        <v>180950</v>
      </c>
      <c r="K986" s="1358">
        <f t="shared" si="1385"/>
        <v>180950</v>
      </c>
      <c r="L986" s="1358">
        <f t="shared" si="1385"/>
        <v>180950</v>
      </c>
      <c r="M986" s="1358">
        <f t="shared" si="1385"/>
        <v>180950</v>
      </c>
      <c r="N986" s="1358">
        <f t="shared" si="1385"/>
        <v>180950</v>
      </c>
      <c r="O986" s="1358">
        <f t="shared" si="1385"/>
        <v>180950</v>
      </c>
      <c r="P986" s="1358">
        <f t="shared" si="1385"/>
        <v>180950</v>
      </c>
      <c r="Q986" s="1358">
        <f t="shared" si="1385"/>
        <v>180950</v>
      </c>
      <c r="R986" s="1358">
        <f t="shared" si="1385"/>
        <v>180950</v>
      </c>
      <c r="S986" s="1358">
        <f t="shared" si="1385"/>
        <v>180950</v>
      </c>
      <c r="T986" s="1358">
        <f t="shared" si="1385"/>
        <v>180950</v>
      </c>
      <c r="U986" s="1358">
        <f t="shared" si="1385"/>
        <v>180950</v>
      </c>
      <c r="V986" s="1358">
        <f t="shared" ref="V986:AK997" si="1386">SUMIF($B$420:$B$689,$B986,V$420:V$689)+SUMIF($B$704:$B$883,$B986,V$704:V$883)</f>
        <v>180950</v>
      </c>
      <c r="W986" s="1358">
        <f t="shared" si="1386"/>
        <v>180950</v>
      </c>
      <c r="X986" s="1358">
        <f t="shared" si="1386"/>
        <v>180950</v>
      </c>
      <c r="Y986" s="1358">
        <f t="shared" si="1386"/>
        <v>40150</v>
      </c>
      <c r="Z986" s="1358">
        <f t="shared" si="1386"/>
        <v>40150</v>
      </c>
      <c r="AA986" s="1358">
        <f t="shared" si="1386"/>
        <v>40150</v>
      </c>
      <c r="AB986" s="1358">
        <f t="shared" si="1386"/>
        <v>40150</v>
      </c>
      <c r="AC986" s="1358">
        <f t="shared" si="1386"/>
        <v>40150</v>
      </c>
      <c r="AD986" s="1358">
        <f t="shared" si="1386"/>
        <v>40150</v>
      </c>
      <c r="AE986" s="1358">
        <f t="shared" si="1386"/>
        <v>40150</v>
      </c>
      <c r="AF986" s="1358">
        <f t="shared" si="1386"/>
        <v>40150</v>
      </c>
      <c r="AG986" s="1358">
        <f t="shared" si="1386"/>
        <v>40150</v>
      </c>
      <c r="AH986" s="1358">
        <f t="shared" si="1386"/>
        <v>40150</v>
      </c>
      <c r="AI986" s="1363">
        <f t="shared" si="1386"/>
        <v>1809500</v>
      </c>
      <c r="AJ986" s="1363">
        <f t="shared" si="1386"/>
        <v>3619000</v>
      </c>
      <c r="AK986" s="1363">
        <f t="shared" si="1386"/>
        <v>4020500</v>
      </c>
    </row>
    <row r="987" spans="1:37" x14ac:dyDescent="0.2">
      <c r="A987" s="391"/>
      <c r="B987" s="463" t="s">
        <v>270</v>
      </c>
      <c r="C987" s="449" t="s">
        <v>33</v>
      </c>
      <c r="D987" s="493">
        <f t="shared" si="1383"/>
        <v>0</v>
      </c>
      <c r="E987" s="600">
        <f t="shared" si="1384"/>
        <v>180950</v>
      </c>
      <c r="F987" s="493">
        <f t="shared" si="1385"/>
        <v>180950</v>
      </c>
      <c r="G987" s="493">
        <f t="shared" si="1385"/>
        <v>180950</v>
      </c>
      <c r="H987" s="493">
        <f t="shared" si="1385"/>
        <v>180950</v>
      </c>
      <c r="I987" s="493">
        <f t="shared" si="1385"/>
        <v>180950</v>
      </c>
      <c r="J987" s="493">
        <f t="shared" si="1385"/>
        <v>180950</v>
      </c>
      <c r="K987" s="493">
        <f t="shared" si="1385"/>
        <v>180950</v>
      </c>
      <c r="L987" s="493">
        <f t="shared" si="1385"/>
        <v>180950</v>
      </c>
      <c r="M987" s="493">
        <f t="shared" si="1385"/>
        <v>180950</v>
      </c>
      <c r="N987" s="493">
        <f t="shared" si="1385"/>
        <v>180950</v>
      </c>
      <c r="O987" s="493">
        <f t="shared" si="1385"/>
        <v>180950</v>
      </c>
      <c r="P987" s="493">
        <f t="shared" si="1385"/>
        <v>180950</v>
      </c>
      <c r="Q987" s="493">
        <f t="shared" si="1385"/>
        <v>180950</v>
      </c>
      <c r="R987" s="493">
        <f t="shared" si="1385"/>
        <v>180950</v>
      </c>
      <c r="S987" s="493">
        <f t="shared" si="1385"/>
        <v>180950</v>
      </c>
      <c r="T987" s="493">
        <f t="shared" si="1385"/>
        <v>180950</v>
      </c>
      <c r="U987" s="493">
        <f t="shared" si="1385"/>
        <v>180950</v>
      </c>
      <c r="V987" s="493">
        <f t="shared" si="1386"/>
        <v>180950</v>
      </c>
      <c r="W987" s="493">
        <f t="shared" si="1386"/>
        <v>180950</v>
      </c>
      <c r="X987" s="493">
        <f t="shared" si="1386"/>
        <v>180950</v>
      </c>
      <c r="Y987" s="493">
        <f t="shared" si="1386"/>
        <v>40150</v>
      </c>
      <c r="Z987" s="493">
        <f t="shared" si="1386"/>
        <v>40150</v>
      </c>
      <c r="AA987" s="493">
        <f t="shared" si="1386"/>
        <v>40150</v>
      </c>
      <c r="AB987" s="493">
        <f t="shared" si="1386"/>
        <v>40150</v>
      </c>
      <c r="AC987" s="493">
        <f t="shared" si="1386"/>
        <v>40150</v>
      </c>
      <c r="AD987" s="493">
        <f t="shared" si="1386"/>
        <v>40150</v>
      </c>
      <c r="AE987" s="493">
        <f t="shared" si="1386"/>
        <v>40150</v>
      </c>
      <c r="AF987" s="493">
        <f t="shared" si="1386"/>
        <v>40150</v>
      </c>
      <c r="AG987" s="493">
        <f t="shared" si="1386"/>
        <v>40150</v>
      </c>
      <c r="AH987" s="493">
        <f t="shared" si="1386"/>
        <v>40150</v>
      </c>
      <c r="AI987" s="503">
        <f t="shared" si="1386"/>
        <v>1809500</v>
      </c>
      <c r="AJ987" s="503">
        <f t="shared" si="1386"/>
        <v>3619000</v>
      </c>
      <c r="AK987" s="594">
        <f t="shared" si="1386"/>
        <v>4020500</v>
      </c>
    </row>
    <row r="988" spans="1:37" x14ac:dyDescent="0.2">
      <c r="A988" s="391"/>
      <c r="B988" s="425" t="s">
        <v>577</v>
      </c>
      <c r="C988" s="449" t="s">
        <v>560</v>
      </c>
      <c r="D988" s="493">
        <f t="shared" si="1383"/>
        <v>0</v>
      </c>
      <c r="E988" s="493">
        <f t="shared" si="1384"/>
        <v>536666.7739402802</v>
      </c>
      <c r="F988" s="493">
        <f t="shared" si="1385"/>
        <v>536666.7739402802</v>
      </c>
      <c r="G988" s="493">
        <f t="shared" si="1385"/>
        <v>536666.7739402802</v>
      </c>
      <c r="H988" s="493">
        <f t="shared" si="1385"/>
        <v>536666.7739402802</v>
      </c>
      <c r="I988" s="493">
        <f t="shared" si="1385"/>
        <v>536666.7739402802</v>
      </c>
      <c r="J988" s="493">
        <f t="shared" si="1385"/>
        <v>536666.7739402802</v>
      </c>
      <c r="K988" s="493">
        <f t="shared" si="1385"/>
        <v>536666.7739402802</v>
      </c>
      <c r="L988" s="493">
        <f t="shared" si="1385"/>
        <v>536666.7739402802</v>
      </c>
      <c r="M988" s="493">
        <f t="shared" si="1385"/>
        <v>536666.7739402802</v>
      </c>
      <c r="N988" s="493">
        <f t="shared" si="1385"/>
        <v>536666.7739402802</v>
      </c>
      <c r="O988" s="493">
        <f t="shared" si="1385"/>
        <v>536666.7739402802</v>
      </c>
      <c r="P988" s="493">
        <f t="shared" si="1385"/>
        <v>536666.7739402802</v>
      </c>
      <c r="Q988" s="493">
        <f t="shared" si="1385"/>
        <v>536666.7739402802</v>
      </c>
      <c r="R988" s="493">
        <f t="shared" si="1385"/>
        <v>536666.7739402802</v>
      </c>
      <c r="S988" s="493">
        <f t="shared" si="1385"/>
        <v>536666.7739402802</v>
      </c>
      <c r="T988" s="493">
        <f t="shared" si="1385"/>
        <v>536666.7739402802</v>
      </c>
      <c r="U988" s="493">
        <f t="shared" si="1385"/>
        <v>536666.7739402802</v>
      </c>
      <c r="V988" s="493">
        <f t="shared" si="1386"/>
        <v>536666.7739402802</v>
      </c>
      <c r="W988" s="493">
        <f t="shared" si="1386"/>
        <v>536666.7739402802</v>
      </c>
      <c r="X988" s="493">
        <f t="shared" si="1386"/>
        <v>536666.7739402802</v>
      </c>
      <c r="Y988" s="493">
        <f t="shared" si="1386"/>
        <v>211031.21740758524</v>
      </c>
      <c r="Z988" s="493">
        <f t="shared" si="1386"/>
        <v>211031.21740758524</v>
      </c>
      <c r="AA988" s="493">
        <f t="shared" si="1386"/>
        <v>211031.21740758524</v>
      </c>
      <c r="AB988" s="493">
        <f t="shared" si="1386"/>
        <v>211031.21740758524</v>
      </c>
      <c r="AC988" s="493">
        <f t="shared" si="1386"/>
        <v>211031.21740758524</v>
      </c>
      <c r="AD988" s="493">
        <f t="shared" si="1386"/>
        <v>211031.21740758524</v>
      </c>
      <c r="AE988" s="493">
        <f t="shared" si="1386"/>
        <v>211031.21740758524</v>
      </c>
      <c r="AF988" s="493">
        <f t="shared" si="1386"/>
        <v>211031.21740758524</v>
      </c>
      <c r="AG988" s="493">
        <f t="shared" si="1386"/>
        <v>211031.21740758524</v>
      </c>
      <c r="AH988" s="493">
        <f t="shared" si="1386"/>
        <v>211031.21740758524</v>
      </c>
      <c r="AI988" s="503">
        <f t="shared" si="1386"/>
        <v>5366667.7394028008</v>
      </c>
      <c r="AJ988" s="503">
        <f t="shared" si="1386"/>
        <v>10733335.478805602</v>
      </c>
      <c r="AK988" s="594">
        <f t="shared" si="1386"/>
        <v>12843647.652881451</v>
      </c>
    </row>
    <row r="989" spans="1:37" x14ac:dyDescent="0.2">
      <c r="A989" s="391"/>
      <c r="B989" s="425" t="s">
        <v>576</v>
      </c>
      <c r="C989" s="449" t="s">
        <v>560</v>
      </c>
      <c r="D989" s="493">
        <f t="shared" si="1383"/>
        <v>0</v>
      </c>
      <c r="E989" s="493">
        <f t="shared" si="1384"/>
        <v>147320.51870701404</v>
      </c>
      <c r="F989" s="493">
        <f t="shared" si="1385"/>
        <v>147320.51870701404</v>
      </c>
      <c r="G989" s="493">
        <f t="shared" si="1385"/>
        <v>147320.51870701404</v>
      </c>
      <c r="H989" s="493">
        <f t="shared" si="1385"/>
        <v>147320.51870701404</v>
      </c>
      <c r="I989" s="493">
        <f t="shared" si="1385"/>
        <v>147320.51870701404</v>
      </c>
      <c r="J989" s="493">
        <f t="shared" si="1385"/>
        <v>147320.51870701404</v>
      </c>
      <c r="K989" s="493">
        <f t="shared" si="1385"/>
        <v>147320.51870701404</v>
      </c>
      <c r="L989" s="493">
        <f t="shared" si="1385"/>
        <v>147320.51870701404</v>
      </c>
      <c r="M989" s="493">
        <f t="shared" si="1385"/>
        <v>147320.51870701404</v>
      </c>
      <c r="N989" s="493">
        <f t="shared" si="1385"/>
        <v>147320.51870701404</v>
      </c>
      <c r="O989" s="493">
        <f t="shared" si="1385"/>
        <v>147320.51870701404</v>
      </c>
      <c r="P989" s="493">
        <f t="shared" si="1385"/>
        <v>147320.51870701404</v>
      </c>
      <c r="Q989" s="493">
        <f t="shared" si="1385"/>
        <v>147320.51870701404</v>
      </c>
      <c r="R989" s="493">
        <f t="shared" si="1385"/>
        <v>147320.51870701404</v>
      </c>
      <c r="S989" s="493">
        <f t="shared" si="1385"/>
        <v>147320.51870701404</v>
      </c>
      <c r="T989" s="493">
        <f t="shared" si="1385"/>
        <v>147320.51870701404</v>
      </c>
      <c r="U989" s="493">
        <f t="shared" si="1385"/>
        <v>147320.51870701404</v>
      </c>
      <c r="V989" s="493">
        <f t="shared" si="1386"/>
        <v>147320.51870701404</v>
      </c>
      <c r="W989" s="493">
        <f t="shared" si="1386"/>
        <v>147320.51870701404</v>
      </c>
      <c r="X989" s="493">
        <f t="shared" si="1386"/>
        <v>147320.51870701404</v>
      </c>
      <c r="Y989" s="493">
        <f t="shared" si="1386"/>
        <v>34088.58147904378</v>
      </c>
      <c r="Z989" s="493">
        <f t="shared" si="1386"/>
        <v>34088.58147904378</v>
      </c>
      <c r="AA989" s="493">
        <f t="shared" si="1386"/>
        <v>34088.58147904378</v>
      </c>
      <c r="AB989" s="493">
        <f t="shared" si="1386"/>
        <v>34088.58147904378</v>
      </c>
      <c r="AC989" s="493">
        <f t="shared" si="1386"/>
        <v>34088.58147904378</v>
      </c>
      <c r="AD989" s="493">
        <f t="shared" si="1386"/>
        <v>34088.58147904378</v>
      </c>
      <c r="AE989" s="493">
        <f t="shared" si="1386"/>
        <v>34088.58147904378</v>
      </c>
      <c r="AF989" s="493">
        <f t="shared" si="1386"/>
        <v>34088.58147904378</v>
      </c>
      <c r="AG989" s="493">
        <f t="shared" si="1386"/>
        <v>34088.58147904378</v>
      </c>
      <c r="AH989" s="493">
        <f t="shared" si="1386"/>
        <v>34088.58147904378</v>
      </c>
      <c r="AI989" s="503">
        <f t="shared" si="1386"/>
        <v>1473205.1870701404</v>
      </c>
      <c r="AJ989" s="503">
        <f t="shared" si="1386"/>
        <v>2946410.3741402812</v>
      </c>
      <c r="AK989" s="594">
        <f t="shared" si="1386"/>
        <v>3287296.1889307192</v>
      </c>
    </row>
    <row r="990" spans="1:37" x14ac:dyDescent="0.2">
      <c r="A990" s="491"/>
      <c r="B990" s="425" t="s">
        <v>556</v>
      </c>
      <c r="C990" s="449" t="s">
        <v>33</v>
      </c>
      <c r="D990" s="493">
        <f t="shared" si="1383"/>
        <v>0</v>
      </c>
      <c r="E990" s="600">
        <f t="shared" si="1384"/>
        <v>1871853.1264026165</v>
      </c>
      <c r="F990" s="493">
        <f t="shared" si="1385"/>
        <v>1871853.1264026165</v>
      </c>
      <c r="G990" s="493">
        <f t="shared" si="1385"/>
        <v>1871853.1264026165</v>
      </c>
      <c r="H990" s="493">
        <f t="shared" si="1385"/>
        <v>1871853.1264026165</v>
      </c>
      <c r="I990" s="493">
        <f t="shared" si="1385"/>
        <v>1871853.1264026165</v>
      </c>
      <c r="J990" s="493">
        <f t="shared" si="1385"/>
        <v>1871853.1264026165</v>
      </c>
      <c r="K990" s="493">
        <f t="shared" si="1385"/>
        <v>1871853.1264026165</v>
      </c>
      <c r="L990" s="493">
        <f t="shared" si="1385"/>
        <v>1871853.1264026165</v>
      </c>
      <c r="M990" s="493">
        <f t="shared" si="1385"/>
        <v>1871853.1264026165</v>
      </c>
      <c r="N990" s="493">
        <f t="shared" si="1385"/>
        <v>1871853.1264026165</v>
      </c>
      <c r="O990" s="493">
        <f t="shared" si="1385"/>
        <v>1871853.1264026165</v>
      </c>
      <c r="P990" s="493">
        <f t="shared" si="1385"/>
        <v>1871853.1264026165</v>
      </c>
      <c r="Q990" s="493">
        <f t="shared" si="1385"/>
        <v>1871853.1264026165</v>
      </c>
      <c r="R990" s="493">
        <f t="shared" si="1385"/>
        <v>1871853.1264026165</v>
      </c>
      <c r="S990" s="493">
        <f t="shared" si="1385"/>
        <v>1871853.1264026165</v>
      </c>
      <c r="T990" s="493">
        <f t="shared" si="1385"/>
        <v>1871853.1264026165</v>
      </c>
      <c r="U990" s="493">
        <f t="shared" si="1385"/>
        <v>1871853.1264026165</v>
      </c>
      <c r="V990" s="493">
        <f t="shared" si="1386"/>
        <v>1871853.1264026165</v>
      </c>
      <c r="W990" s="493">
        <f t="shared" si="1386"/>
        <v>1871853.1264026165</v>
      </c>
      <c r="X990" s="493">
        <f t="shared" si="1386"/>
        <v>1871853.1264026165</v>
      </c>
      <c r="Y990" s="493">
        <f t="shared" si="1386"/>
        <v>736060.92878203059</v>
      </c>
      <c r="Z990" s="493">
        <f t="shared" si="1386"/>
        <v>736060.92878203059</v>
      </c>
      <c r="AA990" s="493">
        <f t="shared" si="1386"/>
        <v>736060.92878203059</v>
      </c>
      <c r="AB990" s="493">
        <f t="shared" si="1386"/>
        <v>736060.92878203059</v>
      </c>
      <c r="AC990" s="493">
        <f t="shared" si="1386"/>
        <v>736060.92878203059</v>
      </c>
      <c r="AD990" s="493">
        <f t="shared" si="1386"/>
        <v>736060.92878203059</v>
      </c>
      <c r="AE990" s="493">
        <f t="shared" si="1386"/>
        <v>736060.92878203059</v>
      </c>
      <c r="AF990" s="493">
        <f t="shared" si="1386"/>
        <v>736060.92878203059</v>
      </c>
      <c r="AG990" s="493">
        <f t="shared" si="1386"/>
        <v>736060.92878203059</v>
      </c>
      <c r="AH990" s="493">
        <f t="shared" si="1386"/>
        <v>736060.92878203059</v>
      </c>
      <c r="AI990" s="503">
        <f t="shared" si="1386"/>
        <v>18718531.264026165</v>
      </c>
      <c r="AJ990" s="503">
        <f t="shared" si="1386"/>
        <v>37437062.528052337</v>
      </c>
      <c r="AK990" s="594">
        <f t="shared" si="1386"/>
        <v>44797671.815872647</v>
      </c>
    </row>
    <row r="991" spans="1:37" x14ac:dyDescent="0.2">
      <c r="A991" s="491"/>
      <c r="B991" s="425" t="s">
        <v>557</v>
      </c>
      <c r="C991" s="449" t="s">
        <v>33</v>
      </c>
      <c r="D991" s="493">
        <f t="shared" si="1383"/>
        <v>0</v>
      </c>
      <c r="E991" s="600">
        <f t="shared" si="1384"/>
        <v>727598.6946923465</v>
      </c>
      <c r="F991" s="493">
        <f t="shared" si="1385"/>
        <v>727598.6946923465</v>
      </c>
      <c r="G991" s="493">
        <f t="shared" si="1385"/>
        <v>727598.6946923465</v>
      </c>
      <c r="H991" s="493">
        <f t="shared" si="1385"/>
        <v>727598.6946923465</v>
      </c>
      <c r="I991" s="493">
        <f t="shared" si="1385"/>
        <v>727598.6946923465</v>
      </c>
      <c r="J991" s="493">
        <f t="shared" si="1385"/>
        <v>727598.6946923465</v>
      </c>
      <c r="K991" s="493">
        <f t="shared" si="1385"/>
        <v>727598.6946923465</v>
      </c>
      <c r="L991" s="493">
        <f t="shared" si="1385"/>
        <v>727598.6946923465</v>
      </c>
      <c r="M991" s="493">
        <f t="shared" si="1385"/>
        <v>727598.6946923465</v>
      </c>
      <c r="N991" s="493">
        <f t="shared" si="1385"/>
        <v>727598.6946923465</v>
      </c>
      <c r="O991" s="493">
        <f t="shared" si="1385"/>
        <v>727598.6946923465</v>
      </c>
      <c r="P991" s="493">
        <f t="shared" si="1385"/>
        <v>727598.6946923465</v>
      </c>
      <c r="Q991" s="493">
        <f t="shared" si="1385"/>
        <v>727598.6946923465</v>
      </c>
      <c r="R991" s="493">
        <f t="shared" si="1385"/>
        <v>727598.6946923465</v>
      </c>
      <c r="S991" s="493">
        <f t="shared" si="1385"/>
        <v>727598.6946923465</v>
      </c>
      <c r="T991" s="493">
        <f t="shared" si="1385"/>
        <v>727598.6946923465</v>
      </c>
      <c r="U991" s="493">
        <f t="shared" si="1385"/>
        <v>727598.6946923465</v>
      </c>
      <c r="V991" s="493">
        <f t="shared" si="1386"/>
        <v>727598.6946923465</v>
      </c>
      <c r="W991" s="493">
        <f t="shared" si="1386"/>
        <v>727598.6946923465</v>
      </c>
      <c r="X991" s="493">
        <f t="shared" si="1386"/>
        <v>727598.6946923465</v>
      </c>
      <c r="Y991" s="493">
        <f t="shared" si="1386"/>
        <v>168359.48994581617</v>
      </c>
      <c r="Z991" s="493">
        <f t="shared" si="1386"/>
        <v>168359.48994581617</v>
      </c>
      <c r="AA991" s="493">
        <f t="shared" si="1386"/>
        <v>168359.48994581617</v>
      </c>
      <c r="AB991" s="493">
        <f t="shared" si="1386"/>
        <v>168359.48994581617</v>
      </c>
      <c r="AC991" s="493">
        <f t="shared" si="1386"/>
        <v>168359.48994581617</v>
      </c>
      <c r="AD991" s="493">
        <f t="shared" si="1386"/>
        <v>168359.48994581617</v>
      </c>
      <c r="AE991" s="493">
        <f t="shared" si="1386"/>
        <v>168359.48994581617</v>
      </c>
      <c r="AF991" s="493">
        <f t="shared" si="1386"/>
        <v>168359.48994581617</v>
      </c>
      <c r="AG991" s="493">
        <f t="shared" si="1386"/>
        <v>168359.48994581617</v>
      </c>
      <c r="AH991" s="493">
        <f t="shared" si="1386"/>
        <v>168359.48994581617</v>
      </c>
      <c r="AI991" s="503">
        <f t="shared" si="1386"/>
        <v>7275986.9469234636</v>
      </c>
      <c r="AJ991" s="503">
        <f t="shared" si="1386"/>
        <v>14551973.893846933</v>
      </c>
      <c r="AK991" s="594">
        <f t="shared" si="1386"/>
        <v>16235568.793305095</v>
      </c>
    </row>
    <row r="992" spans="1:37" x14ac:dyDescent="0.2">
      <c r="A992" s="491"/>
      <c r="B992" s="425" t="s">
        <v>558</v>
      </c>
      <c r="C992" s="449" t="s">
        <v>33</v>
      </c>
      <c r="D992" s="493">
        <f t="shared" si="1383"/>
        <v>0</v>
      </c>
      <c r="E992" s="600">
        <f t="shared" si="1384"/>
        <v>260557.93716929611</v>
      </c>
      <c r="F992" s="493">
        <f t="shared" si="1385"/>
        <v>260557.93716929611</v>
      </c>
      <c r="G992" s="493">
        <f t="shared" si="1385"/>
        <v>260557.93716929611</v>
      </c>
      <c r="H992" s="493">
        <f t="shared" si="1385"/>
        <v>260557.93716929611</v>
      </c>
      <c r="I992" s="493">
        <f t="shared" si="1385"/>
        <v>260557.93716929611</v>
      </c>
      <c r="J992" s="493">
        <f t="shared" si="1385"/>
        <v>260557.93716929611</v>
      </c>
      <c r="K992" s="493">
        <f t="shared" si="1385"/>
        <v>260557.93716929611</v>
      </c>
      <c r="L992" s="493">
        <f t="shared" si="1385"/>
        <v>260557.93716929611</v>
      </c>
      <c r="M992" s="493">
        <f t="shared" si="1385"/>
        <v>260557.93716929611</v>
      </c>
      <c r="N992" s="493">
        <f t="shared" si="1385"/>
        <v>260557.93716929611</v>
      </c>
      <c r="O992" s="493">
        <f t="shared" si="1385"/>
        <v>260557.93716929611</v>
      </c>
      <c r="P992" s="493">
        <f t="shared" si="1385"/>
        <v>260557.93716929611</v>
      </c>
      <c r="Q992" s="493">
        <f t="shared" si="1385"/>
        <v>260557.93716929611</v>
      </c>
      <c r="R992" s="493">
        <f t="shared" si="1385"/>
        <v>260557.93716929611</v>
      </c>
      <c r="S992" s="493">
        <f t="shared" si="1385"/>
        <v>260557.93716929611</v>
      </c>
      <c r="T992" s="493">
        <f t="shared" si="1385"/>
        <v>260557.93716929611</v>
      </c>
      <c r="U992" s="493">
        <f t="shared" si="1385"/>
        <v>260557.93716929611</v>
      </c>
      <c r="V992" s="493">
        <f t="shared" si="1386"/>
        <v>260557.93716929611</v>
      </c>
      <c r="W992" s="493">
        <f t="shared" si="1386"/>
        <v>260557.93716929611</v>
      </c>
      <c r="X992" s="493">
        <f t="shared" si="1386"/>
        <v>260557.93716929611</v>
      </c>
      <c r="Y992" s="493">
        <f t="shared" si="1386"/>
        <v>86912.97790308253</v>
      </c>
      <c r="Z992" s="493">
        <f t="shared" si="1386"/>
        <v>86912.97790308253</v>
      </c>
      <c r="AA992" s="493">
        <f t="shared" si="1386"/>
        <v>86912.97790308253</v>
      </c>
      <c r="AB992" s="493">
        <f t="shared" si="1386"/>
        <v>86912.97790308253</v>
      </c>
      <c r="AC992" s="493">
        <f t="shared" si="1386"/>
        <v>86912.97790308253</v>
      </c>
      <c r="AD992" s="493">
        <f t="shared" si="1386"/>
        <v>86912.97790308253</v>
      </c>
      <c r="AE992" s="493">
        <f t="shared" si="1386"/>
        <v>86912.97790308253</v>
      </c>
      <c r="AF992" s="493">
        <f t="shared" si="1386"/>
        <v>86912.97790308253</v>
      </c>
      <c r="AG992" s="493">
        <f t="shared" si="1386"/>
        <v>86912.97790308253</v>
      </c>
      <c r="AH992" s="493">
        <f t="shared" si="1386"/>
        <v>86912.97790308253</v>
      </c>
      <c r="AI992" s="503">
        <f t="shared" si="1386"/>
        <v>2605579.3716929611</v>
      </c>
      <c r="AJ992" s="503">
        <f t="shared" si="1386"/>
        <v>5211158.7433859212</v>
      </c>
      <c r="AK992" s="594">
        <f t="shared" si="1386"/>
        <v>6080288.5224167462</v>
      </c>
    </row>
    <row r="993" spans="1:37" x14ac:dyDescent="0.2">
      <c r="B993" s="425" t="s">
        <v>559</v>
      </c>
      <c r="C993" s="449" t="s">
        <v>33</v>
      </c>
      <c r="D993" s="493">
        <f t="shared" si="1383"/>
        <v>0</v>
      </c>
      <c r="E993" s="600">
        <f t="shared" si="1384"/>
        <v>121473.61016994144</v>
      </c>
      <c r="F993" s="493">
        <f t="shared" si="1385"/>
        <v>121473.61016994144</v>
      </c>
      <c r="G993" s="493">
        <f t="shared" si="1385"/>
        <v>121473.61016994144</v>
      </c>
      <c r="H993" s="493">
        <f t="shared" si="1385"/>
        <v>121473.61016994144</v>
      </c>
      <c r="I993" s="493">
        <f t="shared" si="1385"/>
        <v>121473.61016994144</v>
      </c>
      <c r="J993" s="493">
        <f t="shared" si="1385"/>
        <v>121473.61016994144</v>
      </c>
      <c r="K993" s="493">
        <f t="shared" si="1385"/>
        <v>121473.61016994144</v>
      </c>
      <c r="L993" s="493">
        <f t="shared" si="1385"/>
        <v>121473.61016994144</v>
      </c>
      <c r="M993" s="493">
        <f t="shared" si="1385"/>
        <v>121473.61016994144</v>
      </c>
      <c r="N993" s="493">
        <f t="shared" si="1385"/>
        <v>121473.61016994144</v>
      </c>
      <c r="O993" s="493">
        <f t="shared" si="1385"/>
        <v>121473.61016994144</v>
      </c>
      <c r="P993" s="493">
        <f t="shared" si="1385"/>
        <v>121473.61016994144</v>
      </c>
      <c r="Q993" s="493">
        <f t="shared" si="1385"/>
        <v>121473.61016994144</v>
      </c>
      <c r="R993" s="493">
        <f t="shared" si="1385"/>
        <v>121473.61016994144</v>
      </c>
      <c r="S993" s="493">
        <f t="shared" si="1385"/>
        <v>121473.61016994144</v>
      </c>
      <c r="T993" s="493">
        <f t="shared" si="1385"/>
        <v>121473.61016994144</v>
      </c>
      <c r="U993" s="493">
        <f t="shared" si="1385"/>
        <v>121473.61016994144</v>
      </c>
      <c r="V993" s="493">
        <f t="shared" si="1386"/>
        <v>121473.61016994144</v>
      </c>
      <c r="W993" s="493">
        <f t="shared" si="1386"/>
        <v>121473.61016994144</v>
      </c>
      <c r="X993" s="493">
        <f t="shared" si="1386"/>
        <v>121473.61016994144</v>
      </c>
      <c r="Y993" s="493">
        <f t="shared" si="1386"/>
        <v>45960.101380659828</v>
      </c>
      <c r="Z993" s="493">
        <f t="shared" si="1386"/>
        <v>45960.101380659828</v>
      </c>
      <c r="AA993" s="493">
        <f t="shared" si="1386"/>
        <v>45960.101380659828</v>
      </c>
      <c r="AB993" s="493">
        <f t="shared" si="1386"/>
        <v>45960.101380659828</v>
      </c>
      <c r="AC993" s="493">
        <f t="shared" si="1386"/>
        <v>45960.101380659828</v>
      </c>
      <c r="AD993" s="493">
        <f t="shared" si="1386"/>
        <v>45960.101380659828</v>
      </c>
      <c r="AE993" s="493">
        <f t="shared" si="1386"/>
        <v>45960.101380659828</v>
      </c>
      <c r="AF993" s="493">
        <f t="shared" si="1386"/>
        <v>45960.101380659828</v>
      </c>
      <c r="AG993" s="493">
        <f t="shared" si="1386"/>
        <v>45960.101380659828</v>
      </c>
      <c r="AH993" s="493">
        <f t="shared" si="1386"/>
        <v>45960.101380659828</v>
      </c>
      <c r="AI993" s="503">
        <f t="shared" si="1386"/>
        <v>1214736.1016994147</v>
      </c>
      <c r="AJ993" s="503">
        <f t="shared" si="1386"/>
        <v>2429472.2033988298</v>
      </c>
      <c r="AK993" s="594">
        <f t="shared" si="1386"/>
        <v>2889073.2172054276</v>
      </c>
    </row>
    <row r="994" spans="1:37" x14ac:dyDescent="0.2">
      <c r="B994" s="425" t="s">
        <v>561</v>
      </c>
      <c r="C994" s="449" t="s">
        <v>33</v>
      </c>
      <c r="D994" s="493">
        <f t="shared" si="1383"/>
        <v>0</v>
      </c>
      <c r="E994" s="600">
        <f t="shared" si="1384"/>
        <v>1140494.1093320022</v>
      </c>
      <c r="F994" s="493">
        <f t="shared" si="1385"/>
        <v>1140494.1093320022</v>
      </c>
      <c r="G994" s="493">
        <f t="shared" si="1385"/>
        <v>1140494.1093320022</v>
      </c>
      <c r="H994" s="493">
        <f t="shared" si="1385"/>
        <v>1140494.1093320022</v>
      </c>
      <c r="I994" s="493">
        <f t="shared" si="1385"/>
        <v>1140494.1093320022</v>
      </c>
      <c r="J994" s="493">
        <f t="shared" si="1385"/>
        <v>1140494.1093320022</v>
      </c>
      <c r="K994" s="493">
        <f t="shared" si="1385"/>
        <v>1140494.1093320022</v>
      </c>
      <c r="L994" s="493">
        <f t="shared" si="1385"/>
        <v>1140494.1093320022</v>
      </c>
      <c r="M994" s="493">
        <f t="shared" si="1385"/>
        <v>1140494.1093320022</v>
      </c>
      <c r="N994" s="493">
        <f t="shared" si="1385"/>
        <v>1140494.1093320022</v>
      </c>
      <c r="O994" s="493">
        <f t="shared" si="1385"/>
        <v>1140494.1093320022</v>
      </c>
      <c r="P994" s="493">
        <f t="shared" si="1385"/>
        <v>1140494.1093320022</v>
      </c>
      <c r="Q994" s="493">
        <f t="shared" si="1385"/>
        <v>1140494.1093320022</v>
      </c>
      <c r="R994" s="493">
        <f t="shared" si="1385"/>
        <v>1140494.1093320022</v>
      </c>
      <c r="S994" s="493">
        <f t="shared" si="1385"/>
        <v>1140494.1093320022</v>
      </c>
      <c r="T994" s="493">
        <f t="shared" si="1385"/>
        <v>1140494.1093320022</v>
      </c>
      <c r="U994" s="493">
        <f t="shared" si="1385"/>
        <v>1140494.1093320022</v>
      </c>
      <c r="V994" s="493">
        <f t="shared" si="1386"/>
        <v>1140494.1093320022</v>
      </c>
      <c r="W994" s="493">
        <f t="shared" si="1386"/>
        <v>1140494.1093320022</v>
      </c>
      <c r="X994" s="493">
        <f t="shared" si="1386"/>
        <v>1140494.1093320022</v>
      </c>
      <c r="Y994" s="493">
        <f t="shared" si="1386"/>
        <v>275672.13743881509</v>
      </c>
      <c r="Z994" s="493">
        <f t="shared" si="1386"/>
        <v>275672.13743881509</v>
      </c>
      <c r="AA994" s="493">
        <f t="shared" si="1386"/>
        <v>275672.13743881509</v>
      </c>
      <c r="AB994" s="493">
        <f t="shared" si="1386"/>
        <v>275672.13743881509</v>
      </c>
      <c r="AC994" s="493">
        <f t="shared" si="1386"/>
        <v>275672.13743881509</v>
      </c>
      <c r="AD994" s="493">
        <f t="shared" si="1386"/>
        <v>275672.13743881509</v>
      </c>
      <c r="AE994" s="493">
        <f t="shared" si="1386"/>
        <v>275672.13743881509</v>
      </c>
      <c r="AF994" s="493">
        <f t="shared" si="1386"/>
        <v>275672.13743881509</v>
      </c>
      <c r="AG994" s="493">
        <f t="shared" si="1386"/>
        <v>275672.13743881509</v>
      </c>
      <c r="AH994" s="493">
        <f t="shared" si="1386"/>
        <v>275672.13743881509</v>
      </c>
      <c r="AI994" s="503">
        <f t="shared" si="1386"/>
        <v>11404941.093320023</v>
      </c>
      <c r="AJ994" s="503">
        <f t="shared" si="1386"/>
        <v>22809882.18664005</v>
      </c>
      <c r="AK994" s="594">
        <f t="shared" si="1386"/>
        <v>25566603.561028201</v>
      </c>
    </row>
    <row r="995" spans="1:37" x14ac:dyDescent="0.2">
      <c r="B995" s="425" t="s">
        <v>562</v>
      </c>
      <c r="C995" s="449" t="s">
        <v>33</v>
      </c>
      <c r="D995" s="493">
        <f t="shared" si="1383"/>
        <v>0</v>
      </c>
      <c r="E995" s="600">
        <f t="shared" si="1384"/>
        <v>797421.30259827175</v>
      </c>
      <c r="F995" s="493">
        <f t="shared" si="1385"/>
        <v>797421.30259827175</v>
      </c>
      <c r="G995" s="493">
        <f t="shared" si="1385"/>
        <v>797421.30259827175</v>
      </c>
      <c r="H995" s="493">
        <f t="shared" si="1385"/>
        <v>797421.30259827175</v>
      </c>
      <c r="I995" s="493">
        <f t="shared" si="1385"/>
        <v>797421.30259827175</v>
      </c>
      <c r="J995" s="493">
        <f t="shared" si="1385"/>
        <v>797421.30259827175</v>
      </c>
      <c r="K995" s="493">
        <f t="shared" si="1385"/>
        <v>797421.30259827175</v>
      </c>
      <c r="L995" s="493">
        <f t="shared" si="1385"/>
        <v>797421.30259827175</v>
      </c>
      <c r="M995" s="493">
        <f t="shared" si="1385"/>
        <v>797421.30259827175</v>
      </c>
      <c r="N995" s="493">
        <f t="shared" si="1385"/>
        <v>797421.30259827175</v>
      </c>
      <c r="O995" s="493">
        <f t="shared" si="1385"/>
        <v>797421.30259827175</v>
      </c>
      <c r="P995" s="493">
        <f t="shared" si="1385"/>
        <v>797421.30259827175</v>
      </c>
      <c r="Q995" s="493">
        <f t="shared" si="1385"/>
        <v>797421.30259827175</v>
      </c>
      <c r="R995" s="493">
        <f t="shared" si="1385"/>
        <v>797421.30259827175</v>
      </c>
      <c r="S995" s="493">
        <f t="shared" si="1385"/>
        <v>797421.30259827175</v>
      </c>
      <c r="T995" s="493">
        <f t="shared" si="1385"/>
        <v>797421.30259827175</v>
      </c>
      <c r="U995" s="493">
        <f t="shared" si="1385"/>
        <v>797421.30259827175</v>
      </c>
      <c r="V995" s="493">
        <f t="shared" si="1386"/>
        <v>797421.30259827175</v>
      </c>
      <c r="W995" s="493">
        <f t="shared" si="1386"/>
        <v>797421.30259827175</v>
      </c>
      <c r="X995" s="493">
        <f t="shared" si="1386"/>
        <v>797421.30259827175</v>
      </c>
      <c r="Y995" s="493">
        <f t="shared" si="1386"/>
        <v>158750.14073963527</v>
      </c>
      <c r="Z995" s="493">
        <f t="shared" si="1386"/>
        <v>158750.14073963527</v>
      </c>
      <c r="AA995" s="493">
        <f t="shared" si="1386"/>
        <v>158750.14073963527</v>
      </c>
      <c r="AB995" s="493">
        <f t="shared" si="1386"/>
        <v>158750.14073963527</v>
      </c>
      <c r="AC995" s="493">
        <f t="shared" si="1386"/>
        <v>158750.14073963527</v>
      </c>
      <c r="AD995" s="493">
        <f t="shared" si="1386"/>
        <v>158750.14073963527</v>
      </c>
      <c r="AE995" s="493">
        <f t="shared" si="1386"/>
        <v>158750.14073963527</v>
      </c>
      <c r="AF995" s="493">
        <f t="shared" si="1386"/>
        <v>158750.14073963527</v>
      </c>
      <c r="AG995" s="493">
        <f t="shared" si="1386"/>
        <v>158750.14073963527</v>
      </c>
      <c r="AH995" s="493">
        <f t="shared" si="1386"/>
        <v>158750.14073963527</v>
      </c>
      <c r="AI995" s="503">
        <f t="shared" si="1386"/>
        <v>7974213.025982718</v>
      </c>
      <c r="AJ995" s="503">
        <f t="shared" si="1386"/>
        <v>15948426.05196543</v>
      </c>
      <c r="AK995" s="594">
        <f t="shared" si="1386"/>
        <v>17535927.459361784</v>
      </c>
    </row>
    <row r="996" spans="1:37" x14ac:dyDescent="0.2">
      <c r="B996" s="425" t="s">
        <v>563</v>
      </c>
      <c r="C996" s="449" t="s">
        <v>33</v>
      </c>
      <c r="D996" s="493">
        <f t="shared" si="1383"/>
        <v>0</v>
      </c>
      <c r="E996" s="600">
        <f t="shared" si="1384"/>
        <v>205502.21665258671</v>
      </c>
      <c r="F996" s="493">
        <f t="shared" si="1385"/>
        <v>205502.21665258671</v>
      </c>
      <c r="G996" s="493">
        <f t="shared" si="1385"/>
        <v>205502.21665258671</v>
      </c>
      <c r="H996" s="493">
        <f t="shared" si="1385"/>
        <v>205502.21665258671</v>
      </c>
      <c r="I996" s="493">
        <f t="shared" si="1385"/>
        <v>205502.21665258671</v>
      </c>
      <c r="J996" s="493">
        <f t="shared" si="1385"/>
        <v>205502.21665258671</v>
      </c>
      <c r="K996" s="493">
        <f t="shared" si="1385"/>
        <v>205502.21665258671</v>
      </c>
      <c r="L996" s="493">
        <f t="shared" si="1385"/>
        <v>205502.21665258671</v>
      </c>
      <c r="M996" s="493">
        <f t="shared" si="1385"/>
        <v>205502.21665258671</v>
      </c>
      <c r="N996" s="493">
        <f t="shared" si="1385"/>
        <v>205502.21665258671</v>
      </c>
      <c r="O996" s="493">
        <f t="shared" si="1385"/>
        <v>205502.21665258671</v>
      </c>
      <c r="P996" s="493">
        <f t="shared" si="1385"/>
        <v>205502.21665258671</v>
      </c>
      <c r="Q996" s="493">
        <f t="shared" si="1385"/>
        <v>205502.21665258671</v>
      </c>
      <c r="R996" s="493">
        <f t="shared" si="1385"/>
        <v>205502.21665258671</v>
      </c>
      <c r="S996" s="493">
        <f t="shared" si="1385"/>
        <v>205502.21665258671</v>
      </c>
      <c r="T996" s="493">
        <f t="shared" si="1385"/>
        <v>205502.21665258671</v>
      </c>
      <c r="U996" s="493">
        <f t="shared" si="1385"/>
        <v>205502.21665258671</v>
      </c>
      <c r="V996" s="493">
        <f t="shared" si="1386"/>
        <v>205502.21665258671</v>
      </c>
      <c r="W996" s="493">
        <f t="shared" si="1386"/>
        <v>205502.21665258671</v>
      </c>
      <c r="X996" s="493">
        <f t="shared" si="1386"/>
        <v>205502.21665258671</v>
      </c>
      <c r="Y996" s="493">
        <f t="shared" si="1386"/>
        <v>45184.377386537439</v>
      </c>
      <c r="Z996" s="493">
        <f t="shared" si="1386"/>
        <v>45184.377386537439</v>
      </c>
      <c r="AA996" s="493">
        <f t="shared" si="1386"/>
        <v>45184.377386537439</v>
      </c>
      <c r="AB996" s="493">
        <f t="shared" si="1386"/>
        <v>45184.377386537439</v>
      </c>
      <c r="AC996" s="493">
        <f t="shared" si="1386"/>
        <v>45184.377386537439</v>
      </c>
      <c r="AD996" s="493">
        <f t="shared" si="1386"/>
        <v>45184.377386537439</v>
      </c>
      <c r="AE996" s="493">
        <f t="shared" si="1386"/>
        <v>45184.377386537439</v>
      </c>
      <c r="AF996" s="493">
        <f t="shared" si="1386"/>
        <v>45184.377386537439</v>
      </c>
      <c r="AG996" s="493">
        <f t="shared" si="1386"/>
        <v>45184.377386537439</v>
      </c>
      <c r="AH996" s="493">
        <f t="shared" si="1386"/>
        <v>45184.377386537439</v>
      </c>
      <c r="AI996" s="503">
        <f t="shared" si="1386"/>
        <v>2055022.1665258668</v>
      </c>
      <c r="AJ996" s="503">
        <f t="shared" si="1386"/>
        <v>4110044.3330517337</v>
      </c>
      <c r="AK996" s="594">
        <f t="shared" si="1386"/>
        <v>4561888.1069171075</v>
      </c>
    </row>
    <row r="997" spans="1:37" x14ac:dyDescent="0.2">
      <c r="B997" s="425" t="s">
        <v>564</v>
      </c>
      <c r="C997" s="449" t="s">
        <v>33</v>
      </c>
      <c r="D997" s="493">
        <f t="shared" si="1383"/>
        <v>0</v>
      </c>
      <c r="E997" s="600">
        <f t="shared" si="1384"/>
        <v>79444.624059416179</v>
      </c>
      <c r="F997" s="493">
        <f t="shared" si="1385"/>
        <v>79444.624059416179</v>
      </c>
      <c r="G997" s="493">
        <f t="shared" si="1385"/>
        <v>79444.624059416179</v>
      </c>
      <c r="H997" s="493">
        <f t="shared" si="1385"/>
        <v>79444.624059416179</v>
      </c>
      <c r="I997" s="493">
        <f t="shared" si="1385"/>
        <v>79444.624059416179</v>
      </c>
      <c r="J997" s="493">
        <f t="shared" si="1385"/>
        <v>79444.624059416179</v>
      </c>
      <c r="K997" s="493">
        <f t="shared" si="1385"/>
        <v>79444.624059416179</v>
      </c>
      <c r="L997" s="493">
        <f t="shared" si="1385"/>
        <v>79444.624059416179</v>
      </c>
      <c r="M997" s="493">
        <f t="shared" si="1385"/>
        <v>79444.624059416179</v>
      </c>
      <c r="N997" s="493">
        <f t="shared" si="1385"/>
        <v>79444.624059416179</v>
      </c>
      <c r="O997" s="493">
        <f t="shared" si="1385"/>
        <v>79444.624059416179</v>
      </c>
      <c r="P997" s="493">
        <f t="shared" si="1385"/>
        <v>79444.624059416179</v>
      </c>
      <c r="Q997" s="493">
        <f t="shared" si="1385"/>
        <v>79444.624059416179</v>
      </c>
      <c r="R997" s="493">
        <f t="shared" si="1385"/>
        <v>79444.624059416179</v>
      </c>
      <c r="S997" s="493">
        <f t="shared" si="1385"/>
        <v>79444.624059416179</v>
      </c>
      <c r="T997" s="493">
        <f t="shared" si="1385"/>
        <v>79444.624059416179</v>
      </c>
      <c r="U997" s="493">
        <f t="shared" si="1385"/>
        <v>79444.624059416179</v>
      </c>
      <c r="V997" s="493">
        <f t="shared" si="1386"/>
        <v>79444.624059416179</v>
      </c>
      <c r="W997" s="493">
        <f t="shared" si="1386"/>
        <v>79444.624059416179</v>
      </c>
      <c r="X997" s="493">
        <f t="shared" si="1386"/>
        <v>79444.624059416179</v>
      </c>
      <c r="Y997" s="493">
        <f t="shared" si="1386"/>
        <v>18681.233992533322</v>
      </c>
      <c r="Z997" s="493">
        <f t="shared" si="1386"/>
        <v>18681.233992533322</v>
      </c>
      <c r="AA997" s="493">
        <f t="shared" si="1386"/>
        <v>18681.233992533322</v>
      </c>
      <c r="AB997" s="493">
        <f t="shared" si="1386"/>
        <v>18681.233992533322</v>
      </c>
      <c r="AC997" s="493">
        <f t="shared" si="1386"/>
        <v>18681.233992533322</v>
      </c>
      <c r="AD997" s="493">
        <f t="shared" si="1386"/>
        <v>18681.233992533322</v>
      </c>
      <c r="AE997" s="493">
        <f t="shared" si="1386"/>
        <v>18681.233992533322</v>
      </c>
      <c r="AF997" s="493">
        <f t="shared" si="1386"/>
        <v>18681.233992533322</v>
      </c>
      <c r="AG997" s="493">
        <f t="shared" si="1386"/>
        <v>18681.233992533322</v>
      </c>
      <c r="AH997" s="493">
        <f t="shared" si="1386"/>
        <v>18681.233992533322</v>
      </c>
      <c r="AI997" s="503">
        <f t="shared" si="1386"/>
        <v>794446.24059416167</v>
      </c>
      <c r="AJ997" s="503">
        <f t="shared" si="1386"/>
        <v>1588892.4811883233</v>
      </c>
      <c r="AK997" s="594">
        <f t="shared" si="1386"/>
        <v>1775704.8211136563</v>
      </c>
    </row>
    <row r="998" spans="1:37" s="463" customFormat="1" x14ac:dyDescent="0.2">
      <c r="A998" s="1347" t="s">
        <v>1157</v>
      </c>
      <c r="B998" s="425"/>
      <c r="C998" s="449" t="s">
        <v>33</v>
      </c>
      <c r="D998" s="493">
        <f t="shared" ref="D998:D999" si="1387">SUMIF($A$420:$A$689,$A998,D$420:D$689)+SUMIF($A$704:$A$883,$A998,D$704:D$883)</f>
        <v>0</v>
      </c>
      <c r="E998" s="600">
        <f>SUMIF($A$420:$A$689,$A998,E$420:E$689)+SUMIF($A$704:$A$883,$A998,E$704:E$883)</f>
        <v>5566245.6210764768</v>
      </c>
      <c r="F998" s="493">
        <f t="shared" ref="F998:AK999" si="1388">SUMIF($A$420:$A$689,$A998,F$420:F$689)+SUMIF($A$704:$A$883,$A998,F$704:F$883)</f>
        <v>5566245.6210764768</v>
      </c>
      <c r="G998" s="493">
        <f t="shared" si="1388"/>
        <v>5566245.6210764768</v>
      </c>
      <c r="H998" s="493">
        <f t="shared" si="1388"/>
        <v>5566245.6210764768</v>
      </c>
      <c r="I998" s="493">
        <f t="shared" si="1388"/>
        <v>5566245.6210764768</v>
      </c>
      <c r="J998" s="493">
        <f t="shared" si="1388"/>
        <v>5566245.6210764768</v>
      </c>
      <c r="K998" s="493">
        <f t="shared" si="1388"/>
        <v>5566245.6210764768</v>
      </c>
      <c r="L998" s="493">
        <f t="shared" si="1388"/>
        <v>5566245.6210764768</v>
      </c>
      <c r="M998" s="493">
        <f t="shared" si="1388"/>
        <v>5566245.6210764768</v>
      </c>
      <c r="N998" s="493">
        <f t="shared" si="1388"/>
        <v>5566245.6210764768</v>
      </c>
      <c r="O998" s="493">
        <f t="shared" si="1388"/>
        <v>5566245.6210764768</v>
      </c>
      <c r="P998" s="493">
        <f t="shared" si="1388"/>
        <v>5566245.6210764768</v>
      </c>
      <c r="Q998" s="493">
        <f t="shared" si="1388"/>
        <v>5566245.6210764768</v>
      </c>
      <c r="R998" s="493">
        <f t="shared" si="1388"/>
        <v>5566245.6210764768</v>
      </c>
      <c r="S998" s="493">
        <f t="shared" si="1388"/>
        <v>5566245.6210764768</v>
      </c>
      <c r="T998" s="493">
        <f t="shared" si="1388"/>
        <v>5566245.6210764768</v>
      </c>
      <c r="U998" s="493">
        <f t="shared" si="1388"/>
        <v>5566245.6210764768</v>
      </c>
      <c r="V998" s="493">
        <f t="shared" si="1388"/>
        <v>5566245.6210764768</v>
      </c>
      <c r="W998" s="493">
        <f t="shared" si="1388"/>
        <v>5566245.6210764768</v>
      </c>
      <c r="X998" s="493">
        <f t="shared" si="1388"/>
        <v>5566245.6210764768</v>
      </c>
      <c r="Y998" s="493">
        <f t="shared" si="1388"/>
        <v>1615881.3875691101</v>
      </c>
      <c r="Z998" s="493">
        <f t="shared" si="1388"/>
        <v>1615881.3875691101</v>
      </c>
      <c r="AA998" s="493">
        <f t="shared" si="1388"/>
        <v>1615881.3875691101</v>
      </c>
      <c r="AB998" s="493">
        <f t="shared" si="1388"/>
        <v>1615881.3875691101</v>
      </c>
      <c r="AC998" s="493">
        <f t="shared" si="1388"/>
        <v>1615881.3875691101</v>
      </c>
      <c r="AD998" s="493">
        <f t="shared" si="1388"/>
        <v>1615881.3875691101</v>
      </c>
      <c r="AE998" s="493">
        <f t="shared" si="1388"/>
        <v>1615881.3875691101</v>
      </c>
      <c r="AF998" s="493">
        <f t="shared" si="1388"/>
        <v>1615881.3875691101</v>
      </c>
      <c r="AG998" s="493">
        <f t="shared" si="1388"/>
        <v>1615881.3875691101</v>
      </c>
      <c r="AH998" s="493">
        <f t="shared" si="1388"/>
        <v>1615881.3875691101</v>
      </c>
      <c r="AI998" s="503">
        <f t="shared" si="1388"/>
        <v>55662456.210764781</v>
      </c>
      <c r="AJ998" s="503">
        <f t="shared" si="1388"/>
        <v>111324912.42152956</v>
      </c>
      <c r="AK998" s="594">
        <f t="shared" si="1388"/>
        <v>127483726.29722068</v>
      </c>
    </row>
    <row r="999" spans="1:37" x14ac:dyDescent="0.2">
      <c r="A999" s="1348" t="s">
        <v>1159</v>
      </c>
      <c r="B999" s="489"/>
      <c r="C999" s="450" t="s">
        <v>33</v>
      </c>
      <c r="D999" s="495">
        <f t="shared" si="1387"/>
        <v>0</v>
      </c>
      <c r="E999" s="601">
        <f>SUMIF($A$420:$A$689,$A999,E$420:E$689)+SUMIF($A$704:$A$883,$A999,E$704:E$883)</f>
        <v>23913754.378923528</v>
      </c>
      <c r="F999" s="495">
        <f t="shared" si="1388"/>
        <v>23913754.378923528</v>
      </c>
      <c r="G999" s="495">
        <f t="shared" si="1388"/>
        <v>23913754.378923528</v>
      </c>
      <c r="H999" s="495">
        <f t="shared" si="1388"/>
        <v>23913754.378923528</v>
      </c>
      <c r="I999" s="495">
        <f t="shared" si="1388"/>
        <v>23913754.378923528</v>
      </c>
      <c r="J999" s="495">
        <f t="shared" si="1388"/>
        <v>29413754.378923528</v>
      </c>
      <c r="K999" s="495">
        <f t="shared" si="1388"/>
        <v>23913754.378923528</v>
      </c>
      <c r="L999" s="495">
        <f t="shared" si="1388"/>
        <v>23913754.378923528</v>
      </c>
      <c r="M999" s="495">
        <f t="shared" si="1388"/>
        <v>23913754.378923528</v>
      </c>
      <c r="N999" s="495">
        <f t="shared" si="1388"/>
        <v>23913754.378923528</v>
      </c>
      <c r="O999" s="495">
        <f t="shared" si="1388"/>
        <v>23913754.378923528</v>
      </c>
      <c r="P999" s="495">
        <f t="shared" si="1388"/>
        <v>23913754.378923528</v>
      </c>
      <c r="Q999" s="495">
        <f t="shared" si="1388"/>
        <v>23913754.378923528</v>
      </c>
      <c r="R999" s="495">
        <f t="shared" si="1388"/>
        <v>23913754.378923528</v>
      </c>
      <c r="S999" s="495">
        <f t="shared" si="1388"/>
        <v>23913754.378923528</v>
      </c>
      <c r="T999" s="495">
        <f t="shared" si="1388"/>
        <v>23913754.378923528</v>
      </c>
      <c r="U999" s="495">
        <f t="shared" si="1388"/>
        <v>23913754.378923528</v>
      </c>
      <c r="V999" s="495">
        <f t="shared" si="1388"/>
        <v>23913754.378923528</v>
      </c>
      <c r="W999" s="495">
        <f t="shared" si="1388"/>
        <v>23913754.378923528</v>
      </c>
      <c r="X999" s="495">
        <f t="shared" si="1388"/>
        <v>23913754.378923528</v>
      </c>
      <c r="Y999" s="495">
        <f t="shared" si="1388"/>
        <v>6414118.612430891</v>
      </c>
      <c r="Z999" s="495">
        <f t="shared" si="1388"/>
        <v>6414118.612430891</v>
      </c>
      <c r="AA999" s="495">
        <f t="shared" si="1388"/>
        <v>6414118.612430891</v>
      </c>
      <c r="AB999" s="495">
        <f t="shared" si="1388"/>
        <v>6414118.612430891</v>
      </c>
      <c r="AC999" s="495">
        <f t="shared" si="1388"/>
        <v>6414118.612430891</v>
      </c>
      <c r="AD999" s="495">
        <f t="shared" si="1388"/>
        <v>6414118.612430891</v>
      </c>
      <c r="AE999" s="495">
        <f t="shared" si="1388"/>
        <v>6414118.612430891</v>
      </c>
      <c r="AF999" s="495">
        <f t="shared" si="1388"/>
        <v>6414118.612430891</v>
      </c>
      <c r="AG999" s="495">
        <f t="shared" si="1388"/>
        <v>6414118.612430891</v>
      </c>
      <c r="AH999" s="495">
        <f t="shared" si="1388"/>
        <v>6414118.612430891</v>
      </c>
      <c r="AI999" s="502">
        <f t="shared" si="1388"/>
        <v>244637543.78923523</v>
      </c>
      <c r="AJ999" s="502">
        <f t="shared" si="1388"/>
        <v>483775087.57847047</v>
      </c>
      <c r="AK999" s="502">
        <f t="shared" si="1388"/>
        <v>547916273.70277941</v>
      </c>
    </row>
    <row r="1000" spans="1:37" x14ac:dyDescent="0.2">
      <c r="A1000" s="451" t="s">
        <v>296</v>
      </c>
      <c r="B1000" s="489"/>
      <c r="C1000" s="450" t="s">
        <v>33</v>
      </c>
      <c r="D1000" s="495">
        <f>D998+D999</f>
        <v>0</v>
      </c>
      <c r="E1000" s="495">
        <f t="shared" ref="E1000:AK1000" si="1389">E998+E999</f>
        <v>29480000.000000004</v>
      </c>
      <c r="F1000" s="495">
        <f t="shared" si="1389"/>
        <v>29480000.000000004</v>
      </c>
      <c r="G1000" s="495">
        <f t="shared" si="1389"/>
        <v>29480000.000000004</v>
      </c>
      <c r="H1000" s="495">
        <f t="shared" si="1389"/>
        <v>29480000.000000004</v>
      </c>
      <c r="I1000" s="495">
        <f t="shared" si="1389"/>
        <v>29480000.000000004</v>
      </c>
      <c r="J1000" s="495">
        <f t="shared" si="1389"/>
        <v>34980000.000000007</v>
      </c>
      <c r="K1000" s="495">
        <f t="shared" si="1389"/>
        <v>29480000.000000004</v>
      </c>
      <c r="L1000" s="495">
        <f t="shared" si="1389"/>
        <v>29480000.000000004</v>
      </c>
      <c r="M1000" s="495">
        <f t="shared" si="1389"/>
        <v>29480000.000000004</v>
      </c>
      <c r="N1000" s="495">
        <f t="shared" si="1389"/>
        <v>29480000.000000004</v>
      </c>
      <c r="O1000" s="495">
        <f t="shared" si="1389"/>
        <v>29480000.000000004</v>
      </c>
      <c r="P1000" s="495">
        <f t="shared" si="1389"/>
        <v>29480000.000000004</v>
      </c>
      <c r="Q1000" s="495">
        <f t="shared" si="1389"/>
        <v>29480000.000000004</v>
      </c>
      <c r="R1000" s="495">
        <f t="shared" si="1389"/>
        <v>29480000.000000004</v>
      </c>
      <c r="S1000" s="495">
        <f t="shared" si="1389"/>
        <v>29480000.000000004</v>
      </c>
      <c r="T1000" s="495">
        <f t="shared" si="1389"/>
        <v>29480000.000000004</v>
      </c>
      <c r="U1000" s="495">
        <f t="shared" si="1389"/>
        <v>29480000.000000004</v>
      </c>
      <c r="V1000" s="495">
        <f t="shared" si="1389"/>
        <v>29480000.000000004</v>
      </c>
      <c r="W1000" s="495">
        <f t="shared" si="1389"/>
        <v>29480000.000000004</v>
      </c>
      <c r="X1000" s="495">
        <f t="shared" si="1389"/>
        <v>29480000.000000004</v>
      </c>
      <c r="Y1000" s="495">
        <f t="shared" si="1389"/>
        <v>8030000.0000000009</v>
      </c>
      <c r="Z1000" s="495">
        <f t="shared" si="1389"/>
        <v>8030000.0000000009</v>
      </c>
      <c r="AA1000" s="495">
        <f t="shared" si="1389"/>
        <v>8030000.0000000009</v>
      </c>
      <c r="AB1000" s="495">
        <f t="shared" si="1389"/>
        <v>8030000.0000000009</v>
      </c>
      <c r="AC1000" s="495">
        <f t="shared" si="1389"/>
        <v>8030000.0000000009</v>
      </c>
      <c r="AD1000" s="495">
        <f t="shared" si="1389"/>
        <v>8030000.0000000009</v>
      </c>
      <c r="AE1000" s="495">
        <f t="shared" si="1389"/>
        <v>8030000.0000000009</v>
      </c>
      <c r="AF1000" s="495">
        <f t="shared" si="1389"/>
        <v>8030000.0000000009</v>
      </c>
      <c r="AG1000" s="495">
        <f t="shared" si="1389"/>
        <v>8030000.0000000009</v>
      </c>
      <c r="AH1000" s="495">
        <f t="shared" si="1389"/>
        <v>8030000.0000000009</v>
      </c>
      <c r="AI1000" s="595">
        <f t="shared" si="1389"/>
        <v>300300000</v>
      </c>
      <c r="AJ1000" s="595">
        <f t="shared" si="1389"/>
        <v>595100000</v>
      </c>
      <c r="AK1000" s="595">
        <f t="shared" si="1389"/>
        <v>675400000.00000012</v>
      </c>
    </row>
    <row r="1001" spans="1:37" ht="11.5" x14ac:dyDescent="0.25">
      <c r="A1001" s="1355" t="s">
        <v>207</v>
      </c>
      <c r="B1001" s="391"/>
      <c r="C1001" s="448" t="s">
        <v>33</v>
      </c>
      <c r="D1001" s="493">
        <f t="shared" ref="D1001:AH1001" si="1390">D690</f>
        <v>0</v>
      </c>
      <c r="E1001" s="493">
        <f t="shared" si="1390"/>
        <v>4800000</v>
      </c>
      <c r="F1001" s="493">
        <f t="shared" si="1390"/>
        <v>4800000</v>
      </c>
      <c r="G1001" s="493">
        <f t="shared" si="1390"/>
        <v>4800000</v>
      </c>
      <c r="H1001" s="493">
        <f t="shared" si="1390"/>
        <v>4800000</v>
      </c>
      <c r="I1001" s="493">
        <f t="shared" si="1390"/>
        <v>4800000</v>
      </c>
      <c r="J1001" s="493">
        <f t="shared" si="1390"/>
        <v>4800000</v>
      </c>
      <c r="K1001" s="493">
        <f t="shared" si="1390"/>
        <v>4800000</v>
      </c>
      <c r="L1001" s="493">
        <f t="shared" si="1390"/>
        <v>4800000</v>
      </c>
      <c r="M1001" s="493">
        <f t="shared" si="1390"/>
        <v>4800000</v>
      </c>
      <c r="N1001" s="493">
        <f t="shared" si="1390"/>
        <v>4800000</v>
      </c>
      <c r="O1001" s="493">
        <f t="shared" si="1390"/>
        <v>4800000</v>
      </c>
      <c r="P1001" s="493">
        <f t="shared" si="1390"/>
        <v>4800000</v>
      </c>
      <c r="Q1001" s="493">
        <f t="shared" si="1390"/>
        <v>4800000</v>
      </c>
      <c r="R1001" s="493">
        <f t="shared" si="1390"/>
        <v>4800000</v>
      </c>
      <c r="S1001" s="493">
        <f t="shared" si="1390"/>
        <v>4800000</v>
      </c>
      <c r="T1001" s="493">
        <f t="shared" si="1390"/>
        <v>4800000</v>
      </c>
      <c r="U1001" s="493">
        <f t="shared" si="1390"/>
        <v>4800000</v>
      </c>
      <c r="V1001" s="493">
        <f t="shared" si="1390"/>
        <v>4800000</v>
      </c>
      <c r="W1001" s="493">
        <f t="shared" si="1390"/>
        <v>4800000</v>
      </c>
      <c r="X1001" s="493">
        <f t="shared" si="1390"/>
        <v>4800000</v>
      </c>
      <c r="Y1001" s="493">
        <f t="shared" si="1390"/>
        <v>4800000</v>
      </c>
      <c r="Z1001" s="493">
        <f t="shared" si="1390"/>
        <v>4800000</v>
      </c>
      <c r="AA1001" s="493">
        <f t="shared" si="1390"/>
        <v>4800000</v>
      </c>
      <c r="AB1001" s="493">
        <f t="shared" si="1390"/>
        <v>4800000</v>
      </c>
      <c r="AC1001" s="493">
        <f t="shared" si="1390"/>
        <v>4800000</v>
      </c>
      <c r="AD1001" s="493">
        <f t="shared" si="1390"/>
        <v>4800000</v>
      </c>
      <c r="AE1001" s="493">
        <f t="shared" si="1390"/>
        <v>4800000</v>
      </c>
      <c r="AF1001" s="493">
        <f t="shared" si="1390"/>
        <v>4800000</v>
      </c>
      <c r="AG1001" s="493">
        <f t="shared" si="1390"/>
        <v>4800000</v>
      </c>
      <c r="AH1001" s="493">
        <f t="shared" si="1390"/>
        <v>4800000</v>
      </c>
      <c r="AI1001" s="535">
        <f>AI44</f>
        <v>48000000</v>
      </c>
      <c r="AJ1001" s="535">
        <f>AJ44</f>
        <v>96000000</v>
      </c>
      <c r="AK1001" s="497">
        <f>AK44</f>
        <v>144000000</v>
      </c>
    </row>
    <row r="1002" spans="1:37" ht="11.5" x14ac:dyDescent="0.25">
      <c r="A1002" s="1361" t="s">
        <v>272</v>
      </c>
      <c r="B1002" s="391"/>
      <c r="C1002" s="448" t="s">
        <v>33</v>
      </c>
      <c r="D1002" s="493">
        <f t="shared" ref="D1002:AH1002" si="1391">D691</f>
        <v>0</v>
      </c>
      <c r="E1002" s="493">
        <f t="shared" si="1391"/>
        <v>3840000</v>
      </c>
      <c r="F1002" s="493">
        <f t="shared" si="1391"/>
        <v>3840000</v>
      </c>
      <c r="G1002" s="493">
        <f t="shared" si="1391"/>
        <v>3840000</v>
      </c>
      <c r="H1002" s="493">
        <f t="shared" si="1391"/>
        <v>3840000</v>
      </c>
      <c r="I1002" s="493">
        <f t="shared" si="1391"/>
        <v>3840000</v>
      </c>
      <c r="J1002" s="493">
        <f t="shared" si="1391"/>
        <v>3840000</v>
      </c>
      <c r="K1002" s="493">
        <f t="shared" si="1391"/>
        <v>3840000</v>
      </c>
      <c r="L1002" s="493">
        <f t="shared" si="1391"/>
        <v>3840000</v>
      </c>
      <c r="M1002" s="493">
        <f t="shared" si="1391"/>
        <v>3840000</v>
      </c>
      <c r="N1002" s="493">
        <f t="shared" si="1391"/>
        <v>3840000</v>
      </c>
      <c r="O1002" s="493">
        <f t="shared" si="1391"/>
        <v>3840000</v>
      </c>
      <c r="P1002" s="493">
        <f t="shared" si="1391"/>
        <v>3840000</v>
      </c>
      <c r="Q1002" s="493">
        <f t="shared" si="1391"/>
        <v>3840000</v>
      </c>
      <c r="R1002" s="493">
        <f t="shared" si="1391"/>
        <v>3840000</v>
      </c>
      <c r="S1002" s="493">
        <f t="shared" si="1391"/>
        <v>3840000</v>
      </c>
      <c r="T1002" s="493">
        <f t="shared" si="1391"/>
        <v>3840000</v>
      </c>
      <c r="U1002" s="493">
        <f t="shared" si="1391"/>
        <v>3840000</v>
      </c>
      <c r="V1002" s="493">
        <f t="shared" si="1391"/>
        <v>3840000</v>
      </c>
      <c r="W1002" s="493">
        <f t="shared" si="1391"/>
        <v>3840000</v>
      </c>
      <c r="X1002" s="493">
        <f t="shared" si="1391"/>
        <v>3840000</v>
      </c>
      <c r="Y1002" s="493">
        <f t="shared" si="1391"/>
        <v>3840000</v>
      </c>
      <c r="Z1002" s="493">
        <f t="shared" si="1391"/>
        <v>3840000</v>
      </c>
      <c r="AA1002" s="493">
        <f t="shared" si="1391"/>
        <v>3840000</v>
      </c>
      <c r="AB1002" s="493">
        <f t="shared" si="1391"/>
        <v>3840000</v>
      </c>
      <c r="AC1002" s="493">
        <f t="shared" si="1391"/>
        <v>3840000</v>
      </c>
      <c r="AD1002" s="493">
        <f t="shared" si="1391"/>
        <v>3840000</v>
      </c>
      <c r="AE1002" s="493">
        <f t="shared" si="1391"/>
        <v>3840000</v>
      </c>
      <c r="AF1002" s="493">
        <f t="shared" si="1391"/>
        <v>3840000</v>
      </c>
      <c r="AG1002" s="493">
        <f t="shared" si="1391"/>
        <v>3840000</v>
      </c>
      <c r="AH1002" s="493">
        <f t="shared" si="1391"/>
        <v>3840000</v>
      </c>
      <c r="AI1002" s="535">
        <f t="shared" ref="AI1002:AK1012" si="1392">AI845</f>
        <v>0</v>
      </c>
      <c r="AJ1002" s="535">
        <f t="shared" si="1392"/>
        <v>0</v>
      </c>
      <c r="AK1002" s="497">
        <f t="shared" si="1392"/>
        <v>0</v>
      </c>
    </row>
    <row r="1003" spans="1:37" ht="11.5" x14ac:dyDescent="0.25">
      <c r="A1003" s="1362"/>
      <c r="B1003" s="425" t="s">
        <v>275</v>
      </c>
      <c r="C1003" s="448" t="s">
        <v>33</v>
      </c>
      <c r="D1003" s="493">
        <f t="shared" ref="D1003:AH1003" si="1393">D692</f>
        <v>0</v>
      </c>
      <c r="E1003" s="493">
        <f t="shared" si="1393"/>
        <v>2678725.9261874529</v>
      </c>
      <c r="F1003" s="493">
        <f t="shared" si="1393"/>
        <v>2678725.9261874529</v>
      </c>
      <c r="G1003" s="493">
        <f t="shared" si="1393"/>
        <v>2678725.9261874529</v>
      </c>
      <c r="H1003" s="493">
        <f t="shared" si="1393"/>
        <v>2678725.9261874529</v>
      </c>
      <c r="I1003" s="493">
        <f t="shared" si="1393"/>
        <v>2678725.9261874529</v>
      </c>
      <c r="J1003" s="493">
        <f t="shared" si="1393"/>
        <v>2678725.9261874529</v>
      </c>
      <c r="K1003" s="493">
        <f t="shared" si="1393"/>
        <v>2678725.9261874529</v>
      </c>
      <c r="L1003" s="493">
        <f t="shared" si="1393"/>
        <v>2678725.9261874529</v>
      </c>
      <c r="M1003" s="493">
        <f t="shared" si="1393"/>
        <v>2678725.9261874529</v>
      </c>
      <c r="N1003" s="493">
        <f t="shared" si="1393"/>
        <v>2678725.9261874529</v>
      </c>
      <c r="O1003" s="493">
        <f t="shared" si="1393"/>
        <v>2678725.9261874529</v>
      </c>
      <c r="P1003" s="493">
        <f t="shared" si="1393"/>
        <v>2678725.9261874529</v>
      </c>
      <c r="Q1003" s="493">
        <f t="shared" si="1393"/>
        <v>2678725.9261874529</v>
      </c>
      <c r="R1003" s="493">
        <f t="shared" si="1393"/>
        <v>2678725.9261874529</v>
      </c>
      <c r="S1003" s="493">
        <f t="shared" si="1393"/>
        <v>2678725.9261874529</v>
      </c>
      <c r="T1003" s="493">
        <f t="shared" si="1393"/>
        <v>2678725.9261874529</v>
      </c>
      <c r="U1003" s="493">
        <f t="shared" si="1393"/>
        <v>2678725.9261874529</v>
      </c>
      <c r="V1003" s="493">
        <f t="shared" si="1393"/>
        <v>2678725.9261874529</v>
      </c>
      <c r="W1003" s="493">
        <f t="shared" si="1393"/>
        <v>2678725.9261874529</v>
      </c>
      <c r="X1003" s="493">
        <f t="shared" si="1393"/>
        <v>2678725.9261874529</v>
      </c>
      <c r="Y1003" s="493">
        <f t="shared" si="1393"/>
        <v>2678725.9261874529</v>
      </c>
      <c r="Z1003" s="493">
        <f t="shared" si="1393"/>
        <v>2678725.9261874529</v>
      </c>
      <c r="AA1003" s="493">
        <f t="shared" si="1393"/>
        <v>2678725.9261874529</v>
      </c>
      <c r="AB1003" s="493">
        <f t="shared" si="1393"/>
        <v>2678725.9261874529</v>
      </c>
      <c r="AC1003" s="493">
        <f t="shared" si="1393"/>
        <v>2678725.9261874529</v>
      </c>
      <c r="AD1003" s="493">
        <f t="shared" si="1393"/>
        <v>2678725.9261874529</v>
      </c>
      <c r="AE1003" s="493">
        <f t="shared" si="1393"/>
        <v>2678725.9261874529</v>
      </c>
      <c r="AF1003" s="493">
        <f t="shared" si="1393"/>
        <v>2678725.9261874529</v>
      </c>
      <c r="AG1003" s="493">
        <f t="shared" si="1393"/>
        <v>2678725.9261874529</v>
      </c>
      <c r="AH1003" s="493">
        <f t="shared" si="1393"/>
        <v>2678725.9261874529</v>
      </c>
      <c r="AI1003" s="535">
        <f t="shared" si="1392"/>
        <v>0</v>
      </c>
      <c r="AJ1003" s="535">
        <f t="shared" si="1392"/>
        <v>0</v>
      </c>
      <c r="AK1003" s="497">
        <f t="shared" si="1392"/>
        <v>0</v>
      </c>
    </row>
    <row r="1004" spans="1:37" ht="11.5" x14ac:dyDescent="0.25">
      <c r="A1004" s="1364"/>
      <c r="B1004" s="425" t="s">
        <v>1167</v>
      </c>
      <c r="C1004" s="449" t="s">
        <v>33</v>
      </c>
      <c r="D1004" s="493">
        <f t="shared" ref="D1004:AH1004" si="1394">D693</f>
        <v>0</v>
      </c>
      <c r="E1004" s="493">
        <f t="shared" si="1394"/>
        <v>768000</v>
      </c>
      <c r="F1004" s="493">
        <f t="shared" si="1394"/>
        <v>768000</v>
      </c>
      <c r="G1004" s="493">
        <f t="shared" si="1394"/>
        <v>768000</v>
      </c>
      <c r="H1004" s="493">
        <f t="shared" si="1394"/>
        <v>768000</v>
      </c>
      <c r="I1004" s="493">
        <f t="shared" si="1394"/>
        <v>768000</v>
      </c>
      <c r="J1004" s="493">
        <f t="shared" si="1394"/>
        <v>768000</v>
      </c>
      <c r="K1004" s="493">
        <f t="shared" si="1394"/>
        <v>768000</v>
      </c>
      <c r="L1004" s="493">
        <f t="shared" si="1394"/>
        <v>768000</v>
      </c>
      <c r="M1004" s="493">
        <f t="shared" si="1394"/>
        <v>768000</v>
      </c>
      <c r="N1004" s="493">
        <f t="shared" si="1394"/>
        <v>768000</v>
      </c>
      <c r="O1004" s="493">
        <f t="shared" si="1394"/>
        <v>768000</v>
      </c>
      <c r="P1004" s="493">
        <f t="shared" si="1394"/>
        <v>768000</v>
      </c>
      <c r="Q1004" s="493">
        <f t="shared" si="1394"/>
        <v>768000</v>
      </c>
      <c r="R1004" s="493">
        <f t="shared" si="1394"/>
        <v>768000</v>
      </c>
      <c r="S1004" s="493">
        <f t="shared" si="1394"/>
        <v>768000</v>
      </c>
      <c r="T1004" s="493">
        <f t="shared" si="1394"/>
        <v>768000</v>
      </c>
      <c r="U1004" s="493">
        <f t="shared" si="1394"/>
        <v>768000</v>
      </c>
      <c r="V1004" s="493">
        <f t="shared" si="1394"/>
        <v>768000</v>
      </c>
      <c r="W1004" s="493">
        <f t="shared" si="1394"/>
        <v>768000</v>
      </c>
      <c r="X1004" s="493">
        <f t="shared" si="1394"/>
        <v>768000</v>
      </c>
      <c r="Y1004" s="493">
        <f t="shared" si="1394"/>
        <v>768000</v>
      </c>
      <c r="Z1004" s="493">
        <f t="shared" si="1394"/>
        <v>768000</v>
      </c>
      <c r="AA1004" s="493">
        <f t="shared" si="1394"/>
        <v>768000</v>
      </c>
      <c r="AB1004" s="493">
        <f t="shared" si="1394"/>
        <v>768000</v>
      </c>
      <c r="AC1004" s="493">
        <f t="shared" si="1394"/>
        <v>768000</v>
      </c>
      <c r="AD1004" s="493">
        <f t="shared" si="1394"/>
        <v>768000</v>
      </c>
      <c r="AE1004" s="493">
        <f t="shared" si="1394"/>
        <v>768000</v>
      </c>
      <c r="AF1004" s="493">
        <f t="shared" si="1394"/>
        <v>768000</v>
      </c>
      <c r="AG1004" s="493">
        <f t="shared" si="1394"/>
        <v>768000</v>
      </c>
      <c r="AH1004" s="493">
        <f t="shared" si="1394"/>
        <v>768000</v>
      </c>
      <c r="AI1004" s="535">
        <f t="shared" si="1392"/>
        <v>0</v>
      </c>
      <c r="AJ1004" s="535">
        <f t="shared" si="1392"/>
        <v>0</v>
      </c>
      <c r="AK1004" s="497">
        <f t="shared" si="1392"/>
        <v>0</v>
      </c>
    </row>
    <row r="1005" spans="1:37" ht="11.5" x14ac:dyDescent="0.25">
      <c r="A1005" s="1362"/>
      <c r="B1005" s="425" t="s">
        <v>269</v>
      </c>
      <c r="C1005" s="448" t="s">
        <v>33</v>
      </c>
      <c r="D1005" s="493">
        <f t="shared" ref="D1005:AH1005" si="1395">D694</f>
        <v>0</v>
      </c>
      <c r="E1005" s="493">
        <f t="shared" si="1395"/>
        <v>235412.47286272538</v>
      </c>
      <c r="F1005" s="493">
        <f t="shared" si="1395"/>
        <v>235412.47286272538</v>
      </c>
      <c r="G1005" s="493">
        <f t="shared" si="1395"/>
        <v>235412.47286272538</v>
      </c>
      <c r="H1005" s="493">
        <f t="shared" si="1395"/>
        <v>235412.47286272538</v>
      </c>
      <c r="I1005" s="493">
        <f t="shared" si="1395"/>
        <v>235412.47286272538</v>
      </c>
      <c r="J1005" s="493">
        <f t="shared" si="1395"/>
        <v>235412.47286272538</v>
      </c>
      <c r="K1005" s="493">
        <f t="shared" si="1395"/>
        <v>235412.47286272538</v>
      </c>
      <c r="L1005" s="493">
        <f t="shared" si="1395"/>
        <v>235412.47286272538</v>
      </c>
      <c r="M1005" s="493">
        <f t="shared" si="1395"/>
        <v>235412.47286272538</v>
      </c>
      <c r="N1005" s="493">
        <f t="shared" si="1395"/>
        <v>235412.47286272538</v>
      </c>
      <c r="O1005" s="493">
        <f t="shared" si="1395"/>
        <v>235412.47286272538</v>
      </c>
      <c r="P1005" s="493">
        <f t="shared" si="1395"/>
        <v>235412.47286272538</v>
      </c>
      <c r="Q1005" s="493">
        <f t="shared" si="1395"/>
        <v>235412.47286272538</v>
      </c>
      <c r="R1005" s="493">
        <f t="shared" si="1395"/>
        <v>235412.47286272538</v>
      </c>
      <c r="S1005" s="493">
        <f t="shared" si="1395"/>
        <v>235412.47286272538</v>
      </c>
      <c r="T1005" s="493">
        <f t="shared" si="1395"/>
        <v>235412.47286272538</v>
      </c>
      <c r="U1005" s="493">
        <f t="shared" si="1395"/>
        <v>235412.47286272538</v>
      </c>
      <c r="V1005" s="493">
        <f t="shared" si="1395"/>
        <v>235412.47286272538</v>
      </c>
      <c r="W1005" s="493">
        <f t="shared" si="1395"/>
        <v>235412.47286272538</v>
      </c>
      <c r="X1005" s="493">
        <f t="shared" si="1395"/>
        <v>235412.47286272538</v>
      </c>
      <c r="Y1005" s="493">
        <f t="shared" si="1395"/>
        <v>235412.47286272538</v>
      </c>
      <c r="Z1005" s="493">
        <f t="shared" si="1395"/>
        <v>235412.47286272538</v>
      </c>
      <c r="AA1005" s="493">
        <f t="shared" si="1395"/>
        <v>235412.47286272538</v>
      </c>
      <c r="AB1005" s="493">
        <f t="shared" si="1395"/>
        <v>235412.47286272538</v>
      </c>
      <c r="AC1005" s="493">
        <f t="shared" si="1395"/>
        <v>235412.47286272538</v>
      </c>
      <c r="AD1005" s="493">
        <f t="shared" si="1395"/>
        <v>235412.47286272538</v>
      </c>
      <c r="AE1005" s="493">
        <f t="shared" si="1395"/>
        <v>235412.47286272538</v>
      </c>
      <c r="AF1005" s="493">
        <f t="shared" si="1395"/>
        <v>235412.47286272538</v>
      </c>
      <c r="AG1005" s="493">
        <f t="shared" si="1395"/>
        <v>235412.47286272538</v>
      </c>
      <c r="AH1005" s="493">
        <f t="shared" si="1395"/>
        <v>235412.47286272538</v>
      </c>
      <c r="AI1005" s="535">
        <f t="shared" si="1392"/>
        <v>0</v>
      </c>
      <c r="AJ1005" s="535">
        <f t="shared" si="1392"/>
        <v>0</v>
      </c>
      <c r="AK1005" s="497">
        <f t="shared" si="1392"/>
        <v>0</v>
      </c>
    </row>
    <row r="1006" spans="1:37" ht="11.5" x14ac:dyDescent="0.25">
      <c r="A1006" s="1362"/>
      <c r="B1006" s="425" t="s">
        <v>271</v>
      </c>
      <c r="C1006" s="449" t="s">
        <v>33</v>
      </c>
      <c r="D1006" s="493">
        <f t="shared" ref="D1006:AH1006" si="1396">D695</f>
        <v>0</v>
      </c>
      <c r="E1006" s="493">
        <f t="shared" si="1396"/>
        <v>157861.60094982191</v>
      </c>
      <c r="F1006" s="493">
        <f t="shared" si="1396"/>
        <v>157861.60094982191</v>
      </c>
      <c r="G1006" s="493">
        <f t="shared" si="1396"/>
        <v>157861.60094982191</v>
      </c>
      <c r="H1006" s="493">
        <f t="shared" si="1396"/>
        <v>157861.60094982191</v>
      </c>
      <c r="I1006" s="493">
        <f t="shared" si="1396"/>
        <v>157861.60094982191</v>
      </c>
      <c r="J1006" s="493">
        <f t="shared" si="1396"/>
        <v>157861.60094982191</v>
      </c>
      <c r="K1006" s="493">
        <f t="shared" si="1396"/>
        <v>157861.60094982191</v>
      </c>
      <c r="L1006" s="493">
        <f t="shared" si="1396"/>
        <v>157861.60094982191</v>
      </c>
      <c r="M1006" s="493">
        <f t="shared" si="1396"/>
        <v>157861.60094982191</v>
      </c>
      <c r="N1006" s="493">
        <f t="shared" si="1396"/>
        <v>157861.60094982191</v>
      </c>
      <c r="O1006" s="493">
        <f t="shared" si="1396"/>
        <v>157861.60094982191</v>
      </c>
      <c r="P1006" s="493">
        <f t="shared" si="1396"/>
        <v>157861.60094982191</v>
      </c>
      <c r="Q1006" s="493">
        <f t="shared" si="1396"/>
        <v>157861.60094982191</v>
      </c>
      <c r="R1006" s="493">
        <f t="shared" si="1396"/>
        <v>157861.60094982191</v>
      </c>
      <c r="S1006" s="493">
        <f t="shared" si="1396"/>
        <v>157861.60094982191</v>
      </c>
      <c r="T1006" s="493">
        <f t="shared" si="1396"/>
        <v>157861.60094982191</v>
      </c>
      <c r="U1006" s="493">
        <f t="shared" si="1396"/>
        <v>157861.60094982191</v>
      </c>
      <c r="V1006" s="493">
        <f t="shared" si="1396"/>
        <v>157861.60094982191</v>
      </c>
      <c r="W1006" s="493">
        <f t="shared" si="1396"/>
        <v>157861.60094982191</v>
      </c>
      <c r="X1006" s="493">
        <f t="shared" si="1396"/>
        <v>157861.60094982191</v>
      </c>
      <c r="Y1006" s="493">
        <f t="shared" si="1396"/>
        <v>157861.60094982191</v>
      </c>
      <c r="Z1006" s="493">
        <f t="shared" si="1396"/>
        <v>157861.60094982191</v>
      </c>
      <c r="AA1006" s="493">
        <f t="shared" si="1396"/>
        <v>157861.60094982191</v>
      </c>
      <c r="AB1006" s="493">
        <f t="shared" si="1396"/>
        <v>157861.60094982191</v>
      </c>
      <c r="AC1006" s="493">
        <f t="shared" si="1396"/>
        <v>157861.60094982191</v>
      </c>
      <c r="AD1006" s="493">
        <f t="shared" si="1396"/>
        <v>157861.60094982191</v>
      </c>
      <c r="AE1006" s="493">
        <f t="shared" si="1396"/>
        <v>157861.60094982191</v>
      </c>
      <c r="AF1006" s="493">
        <f t="shared" si="1396"/>
        <v>157861.60094982191</v>
      </c>
      <c r="AG1006" s="493">
        <f t="shared" si="1396"/>
        <v>157861.60094982191</v>
      </c>
      <c r="AH1006" s="493">
        <f t="shared" si="1396"/>
        <v>157861.60094982191</v>
      </c>
      <c r="AI1006" s="535">
        <f t="shared" si="1392"/>
        <v>0</v>
      </c>
      <c r="AJ1006" s="535">
        <f t="shared" si="1392"/>
        <v>0</v>
      </c>
      <c r="AK1006" s="497">
        <f t="shared" si="1392"/>
        <v>0</v>
      </c>
    </row>
    <row r="1007" spans="1:37" ht="11.5" x14ac:dyDescent="0.25">
      <c r="A1007" s="1355" t="s">
        <v>273</v>
      </c>
      <c r="B1007" s="391"/>
      <c r="C1007" s="448" t="s">
        <v>33</v>
      </c>
      <c r="D1007" s="493">
        <f t="shared" ref="D1007:AH1007" si="1397">D696</f>
        <v>0</v>
      </c>
      <c r="E1007" s="493">
        <f t="shared" si="1397"/>
        <v>480000</v>
      </c>
      <c r="F1007" s="493">
        <f t="shared" si="1397"/>
        <v>480000</v>
      </c>
      <c r="G1007" s="493">
        <f t="shared" si="1397"/>
        <v>480000</v>
      </c>
      <c r="H1007" s="493">
        <f t="shared" si="1397"/>
        <v>480000</v>
      </c>
      <c r="I1007" s="493">
        <f t="shared" si="1397"/>
        <v>480000</v>
      </c>
      <c r="J1007" s="493">
        <f t="shared" si="1397"/>
        <v>480000</v>
      </c>
      <c r="K1007" s="493">
        <f t="shared" si="1397"/>
        <v>480000</v>
      </c>
      <c r="L1007" s="493">
        <f t="shared" si="1397"/>
        <v>480000</v>
      </c>
      <c r="M1007" s="493">
        <f t="shared" si="1397"/>
        <v>480000</v>
      </c>
      <c r="N1007" s="493">
        <f t="shared" si="1397"/>
        <v>480000</v>
      </c>
      <c r="O1007" s="493">
        <f t="shared" si="1397"/>
        <v>480000</v>
      </c>
      <c r="P1007" s="493">
        <f t="shared" si="1397"/>
        <v>480000</v>
      </c>
      <c r="Q1007" s="493">
        <f t="shared" si="1397"/>
        <v>480000</v>
      </c>
      <c r="R1007" s="493">
        <f t="shared" si="1397"/>
        <v>480000</v>
      </c>
      <c r="S1007" s="493">
        <f t="shared" si="1397"/>
        <v>480000</v>
      </c>
      <c r="T1007" s="493">
        <f t="shared" si="1397"/>
        <v>480000</v>
      </c>
      <c r="U1007" s="493">
        <f t="shared" si="1397"/>
        <v>480000</v>
      </c>
      <c r="V1007" s="493">
        <f t="shared" si="1397"/>
        <v>480000</v>
      </c>
      <c r="W1007" s="493">
        <f t="shared" si="1397"/>
        <v>480000</v>
      </c>
      <c r="X1007" s="493">
        <f t="shared" si="1397"/>
        <v>480000</v>
      </c>
      <c r="Y1007" s="493">
        <f t="shared" si="1397"/>
        <v>480000</v>
      </c>
      <c r="Z1007" s="493">
        <f t="shared" si="1397"/>
        <v>480000</v>
      </c>
      <c r="AA1007" s="493">
        <f t="shared" si="1397"/>
        <v>480000</v>
      </c>
      <c r="AB1007" s="493">
        <f t="shared" si="1397"/>
        <v>480000</v>
      </c>
      <c r="AC1007" s="493">
        <f t="shared" si="1397"/>
        <v>480000</v>
      </c>
      <c r="AD1007" s="493">
        <f t="shared" si="1397"/>
        <v>480000</v>
      </c>
      <c r="AE1007" s="493">
        <f t="shared" si="1397"/>
        <v>480000</v>
      </c>
      <c r="AF1007" s="493">
        <f t="shared" si="1397"/>
        <v>480000</v>
      </c>
      <c r="AG1007" s="493">
        <f t="shared" si="1397"/>
        <v>480000</v>
      </c>
      <c r="AH1007" s="493">
        <f t="shared" si="1397"/>
        <v>480000</v>
      </c>
      <c r="AI1007" s="535">
        <f t="shared" si="1392"/>
        <v>0</v>
      </c>
      <c r="AJ1007" s="535">
        <f t="shared" si="1392"/>
        <v>0</v>
      </c>
      <c r="AK1007" s="497">
        <f t="shared" si="1392"/>
        <v>0</v>
      </c>
    </row>
    <row r="1008" spans="1:37" ht="11.5" x14ac:dyDescent="0.25">
      <c r="A1008" s="1362"/>
      <c r="B1008" s="425" t="s">
        <v>275</v>
      </c>
      <c r="C1008" s="448" t="s">
        <v>33</v>
      </c>
      <c r="D1008" s="493">
        <f t="shared" ref="D1008:AH1008" si="1398">D697</f>
        <v>0</v>
      </c>
      <c r="E1008" s="493">
        <f t="shared" si="1398"/>
        <v>334840.74077343161</v>
      </c>
      <c r="F1008" s="493">
        <f t="shared" si="1398"/>
        <v>334840.74077343161</v>
      </c>
      <c r="G1008" s="493">
        <f t="shared" si="1398"/>
        <v>334840.74077343161</v>
      </c>
      <c r="H1008" s="493">
        <f t="shared" si="1398"/>
        <v>334840.74077343161</v>
      </c>
      <c r="I1008" s="493">
        <f t="shared" si="1398"/>
        <v>334840.74077343161</v>
      </c>
      <c r="J1008" s="493">
        <f t="shared" si="1398"/>
        <v>334840.74077343161</v>
      </c>
      <c r="K1008" s="493">
        <f t="shared" si="1398"/>
        <v>334840.74077343161</v>
      </c>
      <c r="L1008" s="493">
        <f t="shared" si="1398"/>
        <v>334840.74077343161</v>
      </c>
      <c r="M1008" s="493">
        <f t="shared" si="1398"/>
        <v>334840.74077343161</v>
      </c>
      <c r="N1008" s="493">
        <f t="shared" si="1398"/>
        <v>334840.74077343161</v>
      </c>
      <c r="O1008" s="493">
        <f t="shared" si="1398"/>
        <v>334840.74077343161</v>
      </c>
      <c r="P1008" s="493">
        <f t="shared" si="1398"/>
        <v>334840.74077343161</v>
      </c>
      <c r="Q1008" s="493">
        <f t="shared" si="1398"/>
        <v>334840.74077343161</v>
      </c>
      <c r="R1008" s="493">
        <f t="shared" si="1398"/>
        <v>334840.74077343161</v>
      </c>
      <c r="S1008" s="493">
        <f t="shared" si="1398"/>
        <v>334840.74077343161</v>
      </c>
      <c r="T1008" s="493">
        <f t="shared" si="1398"/>
        <v>334840.74077343161</v>
      </c>
      <c r="U1008" s="493">
        <f t="shared" si="1398"/>
        <v>334840.74077343161</v>
      </c>
      <c r="V1008" s="493">
        <f t="shared" si="1398"/>
        <v>334840.74077343161</v>
      </c>
      <c r="W1008" s="493">
        <f t="shared" si="1398"/>
        <v>334840.74077343161</v>
      </c>
      <c r="X1008" s="493">
        <f t="shared" si="1398"/>
        <v>334840.74077343161</v>
      </c>
      <c r="Y1008" s="493">
        <f t="shared" si="1398"/>
        <v>334840.74077343161</v>
      </c>
      <c r="Z1008" s="493">
        <f t="shared" si="1398"/>
        <v>334840.74077343161</v>
      </c>
      <c r="AA1008" s="493">
        <f t="shared" si="1398"/>
        <v>334840.74077343161</v>
      </c>
      <c r="AB1008" s="493">
        <f t="shared" si="1398"/>
        <v>334840.74077343161</v>
      </c>
      <c r="AC1008" s="493">
        <f t="shared" si="1398"/>
        <v>334840.74077343161</v>
      </c>
      <c r="AD1008" s="493">
        <f t="shared" si="1398"/>
        <v>334840.74077343161</v>
      </c>
      <c r="AE1008" s="493">
        <f t="shared" si="1398"/>
        <v>334840.74077343161</v>
      </c>
      <c r="AF1008" s="493">
        <f t="shared" si="1398"/>
        <v>334840.74077343161</v>
      </c>
      <c r="AG1008" s="493">
        <f t="shared" si="1398"/>
        <v>334840.74077343161</v>
      </c>
      <c r="AH1008" s="493">
        <f t="shared" si="1398"/>
        <v>334840.74077343161</v>
      </c>
      <c r="AI1008" s="535">
        <f t="shared" si="1392"/>
        <v>0</v>
      </c>
      <c r="AJ1008" s="535">
        <f t="shared" si="1392"/>
        <v>0</v>
      </c>
      <c r="AK1008" s="497">
        <f t="shared" si="1392"/>
        <v>0</v>
      </c>
    </row>
    <row r="1009" spans="1:37" ht="11.5" x14ac:dyDescent="0.25">
      <c r="A1009" s="1364"/>
      <c r="B1009" s="425" t="s">
        <v>1167</v>
      </c>
      <c r="C1009" s="449" t="s">
        <v>33</v>
      </c>
      <c r="D1009" s="493">
        <f t="shared" ref="D1009:AH1009" si="1399">D698</f>
        <v>0</v>
      </c>
      <c r="E1009" s="493">
        <f t="shared" si="1399"/>
        <v>96000</v>
      </c>
      <c r="F1009" s="493">
        <f t="shared" si="1399"/>
        <v>96000</v>
      </c>
      <c r="G1009" s="493">
        <f t="shared" si="1399"/>
        <v>96000</v>
      </c>
      <c r="H1009" s="493">
        <f t="shared" si="1399"/>
        <v>96000</v>
      </c>
      <c r="I1009" s="493">
        <f t="shared" si="1399"/>
        <v>96000</v>
      </c>
      <c r="J1009" s="493">
        <f t="shared" si="1399"/>
        <v>96000</v>
      </c>
      <c r="K1009" s="493">
        <f t="shared" si="1399"/>
        <v>96000</v>
      </c>
      <c r="L1009" s="493">
        <f t="shared" si="1399"/>
        <v>96000</v>
      </c>
      <c r="M1009" s="493">
        <f t="shared" si="1399"/>
        <v>96000</v>
      </c>
      <c r="N1009" s="493">
        <f t="shared" si="1399"/>
        <v>96000</v>
      </c>
      <c r="O1009" s="493">
        <f t="shared" si="1399"/>
        <v>96000</v>
      </c>
      <c r="P1009" s="493">
        <f t="shared" si="1399"/>
        <v>96000</v>
      </c>
      <c r="Q1009" s="493">
        <f t="shared" si="1399"/>
        <v>96000</v>
      </c>
      <c r="R1009" s="493">
        <f t="shared" si="1399"/>
        <v>96000</v>
      </c>
      <c r="S1009" s="493">
        <f t="shared" si="1399"/>
        <v>96000</v>
      </c>
      <c r="T1009" s="493">
        <f t="shared" si="1399"/>
        <v>96000</v>
      </c>
      <c r="U1009" s="493">
        <f t="shared" si="1399"/>
        <v>96000</v>
      </c>
      <c r="V1009" s="493">
        <f t="shared" si="1399"/>
        <v>96000</v>
      </c>
      <c r="W1009" s="493">
        <f t="shared" si="1399"/>
        <v>96000</v>
      </c>
      <c r="X1009" s="493">
        <f t="shared" si="1399"/>
        <v>96000</v>
      </c>
      <c r="Y1009" s="493">
        <f t="shared" si="1399"/>
        <v>96000</v>
      </c>
      <c r="Z1009" s="493">
        <f t="shared" si="1399"/>
        <v>96000</v>
      </c>
      <c r="AA1009" s="493">
        <f t="shared" si="1399"/>
        <v>96000</v>
      </c>
      <c r="AB1009" s="493">
        <f t="shared" si="1399"/>
        <v>96000</v>
      </c>
      <c r="AC1009" s="493">
        <f t="shared" si="1399"/>
        <v>96000</v>
      </c>
      <c r="AD1009" s="493">
        <f t="shared" si="1399"/>
        <v>96000</v>
      </c>
      <c r="AE1009" s="493">
        <f t="shared" si="1399"/>
        <v>96000</v>
      </c>
      <c r="AF1009" s="493">
        <f t="shared" si="1399"/>
        <v>96000</v>
      </c>
      <c r="AG1009" s="493">
        <f t="shared" si="1399"/>
        <v>96000</v>
      </c>
      <c r="AH1009" s="493">
        <f t="shared" si="1399"/>
        <v>96000</v>
      </c>
      <c r="AI1009" s="535">
        <f t="shared" si="1392"/>
        <v>0</v>
      </c>
      <c r="AJ1009" s="535">
        <f t="shared" si="1392"/>
        <v>0</v>
      </c>
      <c r="AK1009" s="497">
        <f t="shared" si="1392"/>
        <v>0</v>
      </c>
    </row>
    <row r="1010" spans="1:37" ht="11.5" x14ac:dyDescent="0.25">
      <c r="A1010" s="1362"/>
      <c r="B1010" s="425" t="s">
        <v>269</v>
      </c>
      <c r="C1010" s="448" t="s">
        <v>33</v>
      </c>
      <c r="D1010" s="493">
        <f t="shared" ref="D1010:AH1010" si="1400">D699</f>
        <v>0</v>
      </c>
      <c r="E1010" s="493">
        <f t="shared" si="1400"/>
        <v>29426.559107840672</v>
      </c>
      <c r="F1010" s="493">
        <f t="shared" si="1400"/>
        <v>29426.559107840672</v>
      </c>
      <c r="G1010" s="493">
        <f t="shared" si="1400"/>
        <v>29426.559107840672</v>
      </c>
      <c r="H1010" s="493">
        <f t="shared" si="1400"/>
        <v>29426.559107840672</v>
      </c>
      <c r="I1010" s="493">
        <f t="shared" si="1400"/>
        <v>29426.559107840672</v>
      </c>
      <c r="J1010" s="493">
        <f t="shared" si="1400"/>
        <v>29426.559107840672</v>
      </c>
      <c r="K1010" s="493">
        <f t="shared" si="1400"/>
        <v>29426.559107840672</v>
      </c>
      <c r="L1010" s="493">
        <f t="shared" si="1400"/>
        <v>29426.559107840672</v>
      </c>
      <c r="M1010" s="493">
        <f t="shared" si="1400"/>
        <v>29426.559107840672</v>
      </c>
      <c r="N1010" s="493">
        <f t="shared" si="1400"/>
        <v>29426.559107840672</v>
      </c>
      <c r="O1010" s="493">
        <f t="shared" si="1400"/>
        <v>29426.559107840672</v>
      </c>
      <c r="P1010" s="493">
        <f t="shared" si="1400"/>
        <v>29426.559107840672</v>
      </c>
      <c r="Q1010" s="493">
        <f t="shared" si="1400"/>
        <v>29426.559107840672</v>
      </c>
      <c r="R1010" s="493">
        <f t="shared" si="1400"/>
        <v>29426.559107840672</v>
      </c>
      <c r="S1010" s="493">
        <f t="shared" si="1400"/>
        <v>29426.559107840672</v>
      </c>
      <c r="T1010" s="493">
        <f t="shared" si="1400"/>
        <v>29426.559107840672</v>
      </c>
      <c r="U1010" s="493">
        <f t="shared" si="1400"/>
        <v>29426.559107840672</v>
      </c>
      <c r="V1010" s="493">
        <f t="shared" si="1400"/>
        <v>29426.559107840672</v>
      </c>
      <c r="W1010" s="493">
        <f t="shared" si="1400"/>
        <v>29426.559107840672</v>
      </c>
      <c r="X1010" s="493">
        <f t="shared" si="1400"/>
        <v>29426.559107840672</v>
      </c>
      <c r="Y1010" s="493">
        <f t="shared" si="1400"/>
        <v>29426.559107840672</v>
      </c>
      <c r="Z1010" s="493">
        <f t="shared" si="1400"/>
        <v>29426.559107840672</v>
      </c>
      <c r="AA1010" s="493">
        <f t="shared" si="1400"/>
        <v>29426.559107840672</v>
      </c>
      <c r="AB1010" s="493">
        <f t="shared" si="1400"/>
        <v>29426.559107840672</v>
      </c>
      <c r="AC1010" s="493">
        <f t="shared" si="1400"/>
        <v>29426.559107840672</v>
      </c>
      <c r="AD1010" s="493">
        <f t="shared" si="1400"/>
        <v>29426.559107840672</v>
      </c>
      <c r="AE1010" s="493">
        <f t="shared" si="1400"/>
        <v>29426.559107840672</v>
      </c>
      <c r="AF1010" s="493">
        <f t="shared" si="1400"/>
        <v>29426.559107840672</v>
      </c>
      <c r="AG1010" s="493">
        <f t="shared" si="1400"/>
        <v>29426.559107840672</v>
      </c>
      <c r="AH1010" s="493">
        <f t="shared" si="1400"/>
        <v>29426.559107840672</v>
      </c>
      <c r="AI1010" s="535">
        <f t="shared" si="1392"/>
        <v>0</v>
      </c>
      <c r="AJ1010" s="535">
        <f t="shared" si="1392"/>
        <v>0</v>
      </c>
      <c r="AK1010" s="497">
        <f t="shared" si="1392"/>
        <v>0</v>
      </c>
    </row>
    <row r="1011" spans="1:37" ht="11.5" x14ac:dyDescent="0.25">
      <c r="A1011" s="1362"/>
      <c r="B1011" s="425" t="s">
        <v>271</v>
      </c>
      <c r="C1011" s="449" t="s">
        <v>33</v>
      </c>
      <c r="D1011" s="493">
        <f t="shared" ref="D1011:AH1011" si="1401">D700</f>
        <v>0</v>
      </c>
      <c r="E1011" s="493">
        <f t="shared" si="1401"/>
        <v>19732.700118727738</v>
      </c>
      <c r="F1011" s="493">
        <f t="shared" si="1401"/>
        <v>19732.700118727738</v>
      </c>
      <c r="G1011" s="493">
        <f t="shared" si="1401"/>
        <v>19732.700118727738</v>
      </c>
      <c r="H1011" s="493">
        <f t="shared" si="1401"/>
        <v>19732.700118727738</v>
      </c>
      <c r="I1011" s="493">
        <f t="shared" si="1401"/>
        <v>19732.700118727738</v>
      </c>
      <c r="J1011" s="493">
        <f t="shared" si="1401"/>
        <v>19732.700118727738</v>
      </c>
      <c r="K1011" s="493">
        <f t="shared" si="1401"/>
        <v>19732.700118727738</v>
      </c>
      <c r="L1011" s="493">
        <f t="shared" si="1401"/>
        <v>19732.700118727738</v>
      </c>
      <c r="M1011" s="493">
        <f t="shared" si="1401"/>
        <v>19732.700118727738</v>
      </c>
      <c r="N1011" s="493">
        <f t="shared" si="1401"/>
        <v>19732.700118727738</v>
      </c>
      <c r="O1011" s="493">
        <f t="shared" si="1401"/>
        <v>19732.700118727738</v>
      </c>
      <c r="P1011" s="493">
        <f t="shared" si="1401"/>
        <v>19732.700118727738</v>
      </c>
      <c r="Q1011" s="493">
        <f t="shared" si="1401"/>
        <v>19732.700118727738</v>
      </c>
      <c r="R1011" s="493">
        <f t="shared" si="1401"/>
        <v>19732.700118727738</v>
      </c>
      <c r="S1011" s="493">
        <f t="shared" si="1401"/>
        <v>19732.700118727738</v>
      </c>
      <c r="T1011" s="493">
        <f t="shared" si="1401"/>
        <v>19732.700118727738</v>
      </c>
      <c r="U1011" s="493">
        <f t="shared" si="1401"/>
        <v>19732.700118727738</v>
      </c>
      <c r="V1011" s="493">
        <f t="shared" si="1401"/>
        <v>19732.700118727738</v>
      </c>
      <c r="W1011" s="493">
        <f t="shared" si="1401"/>
        <v>19732.700118727738</v>
      </c>
      <c r="X1011" s="493">
        <f t="shared" si="1401"/>
        <v>19732.700118727738</v>
      </c>
      <c r="Y1011" s="493">
        <f t="shared" si="1401"/>
        <v>19732.700118727738</v>
      </c>
      <c r="Z1011" s="493">
        <f t="shared" si="1401"/>
        <v>19732.700118727738</v>
      </c>
      <c r="AA1011" s="493">
        <f t="shared" si="1401"/>
        <v>19732.700118727738</v>
      </c>
      <c r="AB1011" s="493">
        <f t="shared" si="1401"/>
        <v>19732.700118727738</v>
      </c>
      <c r="AC1011" s="493">
        <f t="shared" si="1401"/>
        <v>19732.700118727738</v>
      </c>
      <c r="AD1011" s="493">
        <f t="shared" si="1401"/>
        <v>19732.700118727738</v>
      </c>
      <c r="AE1011" s="493">
        <f t="shared" si="1401"/>
        <v>19732.700118727738</v>
      </c>
      <c r="AF1011" s="493">
        <f t="shared" si="1401"/>
        <v>19732.700118727738</v>
      </c>
      <c r="AG1011" s="493">
        <f t="shared" si="1401"/>
        <v>19732.700118727738</v>
      </c>
      <c r="AH1011" s="493">
        <f t="shared" si="1401"/>
        <v>19732.700118727738</v>
      </c>
      <c r="AI1011" s="535">
        <f t="shared" si="1392"/>
        <v>0</v>
      </c>
      <c r="AJ1011" s="535">
        <f t="shared" si="1392"/>
        <v>0</v>
      </c>
      <c r="AK1011" s="497">
        <f t="shared" si="1392"/>
        <v>0</v>
      </c>
    </row>
    <row r="1012" spans="1:37" ht="11.5" x14ac:dyDescent="0.25">
      <c r="A1012" s="1365" t="s">
        <v>274</v>
      </c>
      <c r="B1012" s="1349"/>
      <c r="C1012" s="338" t="s">
        <v>33</v>
      </c>
      <c r="D1012" s="1350">
        <f t="shared" ref="D1012:AH1012" si="1402">D701</f>
        <v>0</v>
      </c>
      <c r="E1012" s="1350">
        <f t="shared" si="1402"/>
        <v>480000</v>
      </c>
      <c r="F1012" s="1350">
        <f t="shared" si="1402"/>
        <v>480000</v>
      </c>
      <c r="G1012" s="1350">
        <f t="shared" si="1402"/>
        <v>480000</v>
      </c>
      <c r="H1012" s="1350">
        <f t="shared" si="1402"/>
        <v>480000</v>
      </c>
      <c r="I1012" s="1350">
        <f t="shared" si="1402"/>
        <v>480000</v>
      </c>
      <c r="J1012" s="1350">
        <f t="shared" si="1402"/>
        <v>480000</v>
      </c>
      <c r="K1012" s="1350">
        <f t="shared" si="1402"/>
        <v>480000</v>
      </c>
      <c r="L1012" s="1350">
        <f t="shared" si="1402"/>
        <v>480000</v>
      </c>
      <c r="M1012" s="1350">
        <f t="shared" si="1402"/>
        <v>480000</v>
      </c>
      <c r="N1012" s="1350">
        <f t="shared" si="1402"/>
        <v>480000</v>
      </c>
      <c r="O1012" s="1350">
        <f t="shared" si="1402"/>
        <v>480000</v>
      </c>
      <c r="P1012" s="1350">
        <f t="shared" si="1402"/>
        <v>480000</v>
      </c>
      <c r="Q1012" s="1350">
        <f t="shared" si="1402"/>
        <v>480000</v>
      </c>
      <c r="R1012" s="1350">
        <f t="shared" si="1402"/>
        <v>480000</v>
      </c>
      <c r="S1012" s="1350">
        <f t="shared" si="1402"/>
        <v>480000</v>
      </c>
      <c r="T1012" s="1350">
        <f t="shared" si="1402"/>
        <v>480000</v>
      </c>
      <c r="U1012" s="1350">
        <f t="shared" si="1402"/>
        <v>480000</v>
      </c>
      <c r="V1012" s="1350">
        <f t="shared" si="1402"/>
        <v>480000</v>
      </c>
      <c r="W1012" s="1350">
        <f t="shared" si="1402"/>
        <v>480000</v>
      </c>
      <c r="X1012" s="1350">
        <f t="shared" si="1402"/>
        <v>480000</v>
      </c>
      <c r="Y1012" s="1350">
        <f t="shared" si="1402"/>
        <v>480000</v>
      </c>
      <c r="Z1012" s="1350">
        <f t="shared" si="1402"/>
        <v>480000</v>
      </c>
      <c r="AA1012" s="1350">
        <f t="shared" si="1402"/>
        <v>480000</v>
      </c>
      <c r="AB1012" s="1350">
        <f t="shared" si="1402"/>
        <v>480000</v>
      </c>
      <c r="AC1012" s="1350">
        <f t="shared" si="1402"/>
        <v>480000</v>
      </c>
      <c r="AD1012" s="1350">
        <f t="shared" si="1402"/>
        <v>480000</v>
      </c>
      <c r="AE1012" s="1350">
        <f t="shared" si="1402"/>
        <v>480000</v>
      </c>
      <c r="AF1012" s="1350">
        <f t="shared" si="1402"/>
        <v>480000</v>
      </c>
      <c r="AG1012" s="1350">
        <f t="shared" si="1402"/>
        <v>480000</v>
      </c>
      <c r="AH1012" s="1350">
        <f t="shared" si="1402"/>
        <v>480000</v>
      </c>
      <c r="AI1012" s="537">
        <f t="shared" si="1392"/>
        <v>0</v>
      </c>
      <c r="AJ1012" s="537">
        <f t="shared" si="1392"/>
        <v>0</v>
      </c>
      <c r="AK1012" s="538">
        <f t="shared" si="1392"/>
        <v>0</v>
      </c>
    </row>
    <row r="1013" spans="1:37" ht="11.5" x14ac:dyDescent="0.25">
      <c r="A1013" s="1347" t="s">
        <v>1157</v>
      </c>
      <c r="B1013" s="425"/>
      <c r="C1013" s="449" t="s">
        <v>1158</v>
      </c>
      <c r="D1013" s="493">
        <f t="shared" ref="D1013:AH1013" si="1403">D702</f>
        <v>0</v>
      </c>
      <c r="E1013" s="493">
        <f t="shared" si="1403"/>
        <v>3455999.9999999995</v>
      </c>
      <c r="F1013" s="493">
        <f t="shared" si="1403"/>
        <v>3455999.9999999995</v>
      </c>
      <c r="G1013" s="493">
        <f t="shared" si="1403"/>
        <v>3455999.9999999995</v>
      </c>
      <c r="H1013" s="493">
        <f t="shared" si="1403"/>
        <v>3455999.9999999995</v>
      </c>
      <c r="I1013" s="493">
        <f t="shared" si="1403"/>
        <v>3455999.9999999995</v>
      </c>
      <c r="J1013" s="493">
        <f t="shared" si="1403"/>
        <v>3455999.9999999995</v>
      </c>
      <c r="K1013" s="493">
        <f t="shared" si="1403"/>
        <v>3455999.9999999995</v>
      </c>
      <c r="L1013" s="493">
        <f t="shared" si="1403"/>
        <v>3455999.9999999995</v>
      </c>
      <c r="M1013" s="493">
        <f t="shared" si="1403"/>
        <v>3455999.9999999995</v>
      </c>
      <c r="N1013" s="493">
        <f t="shared" si="1403"/>
        <v>3455999.9999999995</v>
      </c>
      <c r="O1013" s="493">
        <f t="shared" si="1403"/>
        <v>3455999.9999999995</v>
      </c>
      <c r="P1013" s="493">
        <f t="shared" si="1403"/>
        <v>3455999.9999999995</v>
      </c>
      <c r="Q1013" s="493">
        <f t="shared" si="1403"/>
        <v>3455999.9999999995</v>
      </c>
      <c r="R1013" s="493">
        <f t="shared" si="1403"/>
        <v>3455999.9999999995</v>
      </c>
      <c r="S1013" s="493">
        <f t="shared" si="1403"/>
        <v>3455999.9999999995</v>
      </c>
      <c r="T1013" s="493">
        <f t="shared" si="1403"/>
        <v>3455999.9999999995</v>
      </c>
      <c r="U1013" s="493">
        <f t="shared" si="1403"/>
        <v>3455999.9999999995</v>
      </c>
      <c r="V1013" s="493">
        <f t="shared" si="1403"/>
        <v>3455999.9999999995</v>
      </c>
      <c r="W1013" s="493">
        <f t="shared" si="1403"/>
        <v>3455999.9999999995</v>
      </c>
      <c r="X1013" s="493">
        <f t="shared" si="1403"/>
        <v>3455999.9999999995</v>
      </c>
      <c r="Y1013" s="493">
        <f t="shared" si="1403"/>
        <v>3455999.9999999995</v>
      </c>
      <c r="Z1013" s="493">
        <f t="shared" si="1403"/>
        <v>3455999.9999999995</v>
      </c>
      <c r="AA1013" s="493">
        <f t="shared" si="1403"/>
        <v>3455999.9999999995</v>
      </c>
      <c r="AB1013" s="493">
        <f t="shared" si="1403"/>
        <v>3455999.9999999995</v>
      </c>
      <c r="AC1013" s="493">
        <f t="shared" si="1403"/>
        <v>3455999.9999999995</v>
      </c>
      <c r="AD1013" s="493">
        <f t="shared" si="1403"/>
        <v>3455999.9999999995</v>
      </c>
      <c r="AE1013" s="493">
        <f t="shared" si="1403"/>
        <v>3455999.9999999995</v>
      </c>
      <c r="AF1013" s="493">
        <f t="shared" si="1403"/>
        <v>3455999.9999999995</v>
      </c>
      <c r="AG1013" s="493">
        <f t="shared" si="1403"/>
        <v>3455999.9999999995</v>
      </c>
      <c r="AH1013" s="493">
        <f t="shared" si="1403"/>
        <v>3455999.9999999995</v>
      </c>
      <c r="AI1013" s="535">
        <f t="shared" ref="AI1013:AK1013" si="1404">SUM(AI1003,AI1005:AI1006,AI1008,AI1010:AI1011)</f>
        <v>0</v>
      </c>
      <c r="AJ1013" s="535">
        <f t="shared" si="1404"/>
        <v>0</v>
      </c>
      <c r="AK1013" s="497">
        <f t="shared" si="1404"/>
        <v>0</v>
      </c>
    </row>
    <row r="1014" spans="1:37" ht="11.5" x14ac:dyDescent="0.25">
      <c r="A1014" s="1348" t="s">
        <v>1159</v>
      </c>
      <c r="B1014" s="1349"/>
      <c r="C1014" s="450" t="s">
        <v>33</v>
      </c>
      <c r="D1014" s="1350">
        <f t="shared" ref="D1014:AH1014" si="1405">D703</f>
        <v>0</v>
      </c>
      <c r="E1014" s="1350">
        <f t="shared" si="1405"/>
        <v>1344000</v>
      </c>
      <c r="F1014" s="1350">
        <f t="shared" si="1405"/>
        <v>1344000</v>
      </c>
      <c r="G1014" s="1350">
        <f t="shared" si="1405"/>
        <v>1344000</v>
      </c>
      <c r="H1014" s="1350">
        <f t="shared" si="1405"/>
        <v>1344000</v>
      </c>
      <c r="I1014" s="1350">
        <f t="shared" si="1405"/>
        <v>1344000</v>
      </c>
      <c r="J1014" s="1350">
        <f t="shared" si="1405"/>
        <v>1344000</v>
      </c>
      <c r="K1014" s="1350">
        <f t="shared" si="1405"/>
        <v>1344000</v>
      </c>
      <c r="L1014" s="1350">
        <f t="shared" si="1405"/>
        <v>1344000</v>
      </c>
      <c r="M1014" s="1350">
        <f t="shared" si="1405"/>
        <v>1344000</v>
      </c>
      <c r="N1014" s="1350">
        <f t="shared" si="1405"/>
        <v>1344000</v>
      </c>
      <c r="O1014" s="1350">
        <f t="shared" si="1405"/>
        <v>1344000</v>
      </c>
      <c r="P1014" s="1350">
        <f t="shared" si="1405"/>
        <v>1344000</v>
      </c>
      <c r="Q1014" s="1350">
        <f t="shared" si="1405"/>
        <v>1344000</v>
      </c>
      <c r="R1014" s="1350">
        <f t="shared" si="1405"/>
        <v>1344000</v>
      </c>
      <c r="S1014" s="1350">
        <f t="shared" si="1405"/>
        <v>1344000</v>
      </c>
      <c r="T1014" s="1350">
        <f t="shared" si="1405"/>
        <v>1344000</v>
      </c>
      <c r="U1014" s="1350">
        <f t="shared" si="1405"/>
        <v>1344000</v>
      </c>
      <c r="V1014" s="1350">
        <f t="shared" si="1405"/>
        <v>1344000</v>
      </c>
      <c r="W1014" s="1350">
        <f t="shared" si="1405"/>
        <v>1344000</v>
      </c>
      <c r="X1014" s="1350">
        <f t="shared" si="1405"/>
        <v>1344000</v>
      </c>
      <c r="Y1014" s="1350">
        <f t="shared" si="1405"/>
        <v>1344000</v>
      </c>
      <c r="Z1014" s="1350">
        <f t="shared" si="1405"/>
        <v>1344000</v>
      </c>
      <c r="AA1014" s="1350">
        <f t="shared" si="1405"/>
        <v>1344000</v>
      </c>
      <c r="AB1014" s="1350">
        <f t="shared" si="1405"/>
        <v>1344000</v>
      </c>
      <c r="AC1014" s="1350">
        <f t="shared" si="1405"/>
        <v>1344000</v>
      </c>
      <c r="AD1014" s="1350">
        <f t="shared" si="1405"/>
        <v>1344000</v>
      </c>
      <c r="AE1014" s="1350">
        <f t="shared" si="1405"/>
        <v>1344000</v>
      </c>
      <c r="AF1014" s="1350">
        <f t="shared" si="1405"/>
        <v>1344000</v>
      </c>
      <c r="AG1014" s="1350">
        <f t="shared" si="1405"/>
        <v>1344000</v>
      </c>
      <c r="AH1014" s="1350">
        <f t="shared" si="1405"/>
        <v>1344000</v>
      </c>
      <c r="AI1014" s="537">
        <f t="shared" ref="AI1014:AK1014" si="1406">SUM(AI1012,AI1009,AI1004)</f>
        <v>0</v>
      </c>
      <c r="AJ1014" s="537">
        <f t="shared" si="1406"/>
        <v>0</v>
      </c>
      <c r="AK1014" s="538">
        <f t="shared" si="1406"/>
        <v>0</v>
      </c>
    </row>
    <row r="1015" spans="1:37" x14ac:dyDescent="0.2">
      <c r="A1015" s="1366" t="s">
        <v>296</v>
      </c>
      <c r="B1015" s="1349"/>
      <c r="C1015" s="450" t="s">
        <v>33</v>
      </c>
      <c r="D1015" s="1350">
        <f t="shared" ref="D1015" si="1407">SUM(D1014,D1013)</f>
        <v>0</v>
      </c>
      <c r="E1015" s="1350">
        <f>SUM(E1014,E1013)</f>
        <v>4800000</v>
      </c>
      <c r="F1015" s="1350">
        <f t="shared" ref="F1015:AK1015" si="1408">SUM(F1014,F1013)</f>
        <v>4800000</v>
      </c>
      <c r="G1015" s="1350">
        <f t="shared" si="1408"/>
        <v>4800000</v>
      </c>
      <c r="H1015" s="1350">
        <f t="shared" si="1408"/>
        <v>4800000</v>
      </c>
      <c r="I1015" s="1350">
        <f t="shared" si="1408"/>
        <v>4800000</v>
      </c>
      <c r="J1015" s="1350">
        <f t="shared" si="1408"/>
        <v>4800000</v>
      </c>
      <c r="K1015" s="1350">
        <f t="shared" si="1408"/>
        <v>4800000</v>
      </c>
      <c r="L1015" s="1350">
        <f t="shared" si="1408"/>
        <v>4800000</v>
      </c>
      <c r="M1015" s="1350">
        <f t="shared" si="1408"/>
        <v>4800000</v>
      </c>
      <c r="N1015" s="1350">
        <f t="shared" si="1408"/>
        <v>4800000</v>
      </c>
      <c r="O1015" s="1350">
        <f t="shared" si="1408"/>
        <v>4800000</v>
      </c>
      <c r="P1015" s="1350">
        <f t="shared" si="1408"/>
        <v>4800000</v>
      </c>
      <c r="Q1015" s="1350">
        <f t="shared" si="1408"/>
        <v>4800000</v>
      </c>
      <c r="R1015" s="1350">
        <f t="shared" si="1408"/>
        <v>4800000</v>
      </c>
      <c r="S1015" s="1350">
        <f t="shared" si="1408"/>
        <v>4800000</v>
      </c>
      <c r="T1015" s="1350">
        <f t="shared" si="1408"/>
        <v>4800000</v>
      </c>
      <c r="U1015" s="1350">
        <f t="shared" si="1408"/>
        <v>4800000</v>
      </c>
      <c r="V1015" s="1350">
        <f t="shared" si="1408"/>
        <v>4800000</v>
      </c>
      <c r="W1015" s="1350">
        <f t="shared" si="1408"/>
        <v>4800000</v>
      </c>
      <c r="X1015" s="1350">
        <f t="shared" si="1408"/>
        <v>4800000</v>
      </c>
      <c r="Y1015" s="1350">
        <f t="shared" si="1408"/>
        <v>4800000</v>
      </c>
      <c r="Z1015" s="1350">
        <f t="shared" si="1408"/>
        <v>4800000</v>
      </c>
      <c r="AA1015" s="1350">
        <f t="shared" si="1408"/>
        <v>4800000</v>
      </c>
      <c r="AB1015" s="1350">
        <f t="shared" si="1408"/>
        <v>4800000</v>
      </c>
      <c r="AC1015" s="1350">
        <f t="shared" si="1408"/>
        <v>4800000</v>
      </c>
      <c r="AD1015" s="1350">
        <f t="shared" si="1408"/>
        <v>4800000</v>
      </c>
      <c r="AE1015" s="1350">
        <f t="shared" si="1408"/>
        <v>4800000</v>
      </c>
      <c r="AF1015" s="1350">
        <f t="shared" si="1408"/>
        <v>4800000</v>
      </c>
      <c r="AG1015" s="1350">
        <f t="shared" si="1408"/>
        <v>4800000</v>
      </c>
      <c r="AH1015" s="1350">
        <f t="shared" si="1408"/>
        <v>4800000</v>
      </c>
      <c r="AI1015" s="595">
        <f t="shared" si="1408"/>
        <v>0</v>
      </c>
      <c r="AJ1015" s="595">
        <f t="shared" si="1408"/>
        <v>0</v>
      </c>
      <c r="AK1015" s="595">
        <f t="shared" si="1408"/>
        <v>0</v>
      </c>
    </row>
    <row r="1016" spans="1:37" x14ac:dyDescent="0.2">
      <c r="A1016" s="463" t="s">
        <v>214</v>
      </c>
      <c r="B1016" s="425"/>
      <c r="C1016" s="449"/>
      <c r="D1016" s="493"/>
      <c r="E1016" s="493"/>
      <c r="F1016" s="493"/>
      <c r="G1016" s="493"/>
      <c r="H1016" s="493"/>
      <c r="I1016" s="493"/>
      <c r="J1016" s="493"/>
      <c r="K1016" s="493"/>
      <c r="L1016" s="493"/>
      <c r="M1016" s="493"/>
      <c r="N1016" s="493"/>
      <c r="O1016" s="493"/>
      <c r="P1016" s="493"/>
      <c r="Q1016" s="493"/>
      <c r="R1016" s="493"/>
      <c r="S1016" s="493"/>
      <c r="T1016" s="493"/>
      <c r="U1016" s="493"/>
      <c r="V1016" s="493"/>
      <c r="W1016" s="493"/>
      <c r="X1016" s="493"/>
      <c r="Y1016" s="493"/>
      <c r="Z1016" s="493"/>
      <c r="AA1016" s="493"/>
      <c r="AB1016" s="493"/>
      <c r="AC1016" s="493"/>
      <c r="AD1016" s="493"/>
      <c r="AE1016" s="493"/>
      <c r="AF1016" s="493"/>
      <c r="AG1016" s="493"/>
      <c r="AH1016" s="493"/>
      <c r="AI1016" s="503"/>
      <c r="AJ1016" s="503"/>
      <c r="AK1016" s="503"/>
    </row>
    <row r="1017" spans="1:37" x14ac:dyDescent="0.2">
      <c r="A1017" s="425" t="s">
        <v>215</v>
      </c>
      <c r="B1017" s="463"/>
      <c r="C1017" s="449"/>
      <c r="D1017" s="493"/>
      <c r="E1017" s="493"/>
      <c r="F1017" s="493"/>
      <c r="G1017" s="493"/>
      <c r="H1017" s="493"/>
      <c r="I1017" s="493"/>
      <c r="J1017" s="493"/>
      <c r="K1017" s="493"/>
      <c r="L1017" s="493"/>
      <c r="M1017" s="493"/>
      <c r="N1017" s="493"/>
      <c r="O1017" s="493"/>
      <c r="P1017" s="493"/>
      <c r="Q1017" s="493"/>
      <c r="R1017" s="493"/>
      <c r="S1017" s="493"/>
      <c r="T1017" s="493"/>
      <c r="U1017" s="493"/>
      <c r="V1017" s="493"/>
      <c r="W1017" s="493"/>
      <c r="X1017" s="493"/>
      <c r="Y1017" s="493"/>
      <c r="Z1017" s="493"/>
      <c r="AA1017" s="493"/>
      <c r="AB1017" s="493"/>
      <c r="AC1017" s="493"/>
      <c r="AD1017" s="493"/>
      <c r="AE1017" s="493"/>
      <c r="AF1017" s="493"/>
      <c r="AG1017" s="493"/>
      <c r="AH1017" s="493"/>
      <c r="AI1017" s="503"/>
      <c r="AJ1017" s="503"/>
      <c r="AK1017" s="503"/>
    </row>
    <row r="1018" spans="1:37" x14ac:dyDescent="0.2">
      <c r="A1018" s="491"/>
      <c r="B1018" s="425" t="s">
        <v>215</v>
      </c>
      <c r="C1018" s="449" t="s">
        <v>33</v>
      </c>
      <c r="D1018" s="493">
        <f t="shared" ref="D1018:AK1018" si="1409">D885</f>
        <v>0</v>
      </c>
      <c r="E1018" s="493">
        <f t="shared" si="1409"/>
        <v>500000</v>
      </c>
      <c r="F1018" s="493">
        <f t="shared" si="1409"/>
        <v>450000</v>
      </c>
      <c r="G1018" s="493">
        <f t="shared" si="1409"/>
        <v>400000</v>
      </c>
      <c r="H1018" s="493">
        <f t="shared" si="1409"/>
        <v>350000</v>
      </c>
      <c r="I1018" s="493">
        <f t="shared" si="1409"/>
        <v>300000</v>
      </c>
      <c r="J1018" s="493">
        <f t="shared" si="1409"/>
        <v>250000</v>
      </c>
      <c r="K1018" s="493">
        <f t="shared" si="1409"/>
        <v>200000</v>
      </c>
      <c r="L1018" s="493">
        <f t="shared" si="1409"/>
        <v>150000</v>
      </c>
      <c r="M1018" s="493">
        <f t="shared" si="1409"/>
        <v>100000</v>
      </c>
      <c r="N1018" s="493">
        <f t="shared" si="1409"/>
        <v>50000</v>
      </c>
      <c r="O1018" s="493">
        <f t="shared" si="1409"/>
        <v>0</v>
      </c>
      <c r="P1018" s="493">
        <f t="shared" si="1409"/>
        <v>0</v>
      </c>
      <c r="Q1018" s="493">
        <f t="shared" si="1409"/>
        <v>0</v>
      </c>
      <c r="R1018" s="493">
        <f t="shared" si="1409"/>
        <v>0</v>
      </c>
      <c r="S1018" s="493">
        <f t="shared" si="1409"/>
        <v>0</v>
      </c>
      <c r="T1018" s="493">
        <f t="shared" si="1409"/>
        <v>0</v>
      </c>
      <c r="U1018" s="493">
        <f t="shared" si="1409"/>
        <v>0</v>
      </c>
      <c r="V1018" s="493">
        <f t="shared" si="1409"/>
        <v>0</v>
      </c>
      <c r="W1018" s="493">
        <f t="shared" si="1409"/>
        <v>0</v>
      </c>
      <c r="X1018" s="493">
        <f t="shared" si="1409"/>
        <v>0</v>
      </c>
      <c r="Y1018" s="493">
        <f t="shared" si="1409"/>
        <v>0</v>
      </c>
      <c r="Z1018" s="493">
        <f t="shared" si="1409"/>
        <v>0</v>
      </c>
      <c r="AA1018" s="493">
        <f t="shared" si="1409"/>
        <v>0</v>
      </c>
      <c r="AB1018" s="493">
        <f t="shared" si="1409"/>
        <v>0</v>
      </c>
      <c r="AC1018" s="493">
        <f t="shared" si="1409"/>
        <v>0</v>
      </c>
      <c r="AD1018" s="493">
        <f t="shared" si="1409"/>
        <v>0</v>
      </c>
      <c r="AE1018" s="493">
        <f t="shared" si="1409"/>
        <v>0</v>
      </c>
      <c r="AF1018" s="493">
        <f t="shared" si="1409"/>
        <v>0</v>
      </c>
      <c r="AG1018" s="493">
        <f t="shared" si="1409"/>
        <v>0</v>
      </c>
      <c r="AH1018" s="493">
        <f t="shared" si="1409"/>
        <v>0</v>
      </c>
      <c r="AI1018" s="503">
        <f t="shared" si="1409"/>
        <v>2750000</v>
      </c>
      <c r="AJ1018" s="503">
        <f t="shared" si="1409"/>
        <v>2750000</v>
      </c>
      <c r="AK1018" s="503">
        <f t="shared" si="1409"/>
        <v>2750000</v>
      </c>
    </row>
    <row r="1019" spans="1:37" x14ac:dyDescent="0.2">
      <c r="A1019" s="491"/>
      <c r="B1019" s="425" t="s">
        <v>287</v>
      </c>
      <c r="C1019" s="449" t="s">
        <v>33</v>
      </c>
      <c r="D1019" s="493">
        <f t="shared" ref="D1019:AK1019" si="1410">D886</f>
        <v>0</v>
      </c>
      <c r="E1019" s="600">
        <f t="shared" si="1410"/>
        <v>50336.267243572445</v>
      </c>
      <c r="F1019" s="493">
        <f t="shared" si="1410"/>
        <v>45302.640519215201</v>
      </c>
      <c r="G1019" s="493">
        <f t="shared" si="1410"/>
        <v>40269.013794857958</v>
      </c>
      <c r="H1019" s="493">
        <f t="shared" si="1410"/>
        <v>35235.387070500714</v>
      </c>
      <c r="I1019" s="493">
        <f t="shared" si="1410"/>
        <v>30201.760346143466</v>
      </c>
      <c r="J1019" s="493">
        <f t="shared" si="1410"/>
        <v>25168.133621786223</v>
      </c>
      <c r="K1019" s="493">
        <f t="shared" si="1410"/>
        <v>20134.506897428979</v>
      </c>
      <c r="L1019" s="493">
        <f t="shared" si="1410"/>
        <v>15100.880173071733</v>
      </c>
      <c r="M1019" s="493">
        <f t="shared" si="1410"/>
        <v>10067.253448714489</v>
      </c>
      <c r="N1019" s="493">
        <f t="shared" si="1410"/>
        <v>5033.6267243572447</v>
      </c>
      <c r="O1019" s="493">
        <f t="shared" si="1410"/>
        <v>0</v>
      </c>
      <c r="P1019" s="493">
        <f t="shared" si="1410"/>
        <v>0</v>
      </c>
      <c r="Q1019" s="493">
        <f t="shared" si="1410"/>
        <v>0</v>
      </c>
      <c r="R1019" s="493">
        <f t="shared" si="1410"/>
        <v>0</v>
      </c>
      <c r="S1019" s="493">
        <f t="shared" si="1410"/>
        <v>0</v>
      </c>
      <c r="T1019" s="493">
        <f t="shared" si="1410"/>
        <v>0</v>
      </c>
      <c r="U1019" s="493">
        <f t="shared" si="1410"/>
        <v>0</v>
      </c>
      <c r="V1019" s="493">
        <f t="shared" si="1410"/>
        <v>0</v>
      </c>
      <c r="W1019" s="493">
        <f t="shared" si="1410"/>
        <v>0</v>
      </c>
      <c r="X1019" s="493">
        <f t="shared" si="1410"/>
        <v>0</v>
      </c>
      <c r="Y1019" s="493">
        <f t="shared" si="1410"/>
        <v>0</v>
      </c>
      <c r="Z1019" s="493">
        <f t="shared" si="1410"/>
        <v>0</v>
      </c>
      <c r="AA1019" s="493">
        <f t="shared" si="1410"/>
        <v>0</v>
      </c>
      <c r="AB1019" s="493">
        <f t="shared" si="1410"/>
        <v>0</v>
      </c>
      <c r="AC1019" s="493">
        <f t="shared" si="1410"/>
        <v>0</v>
      </c>
      <c r="AD1019" s="493">
        <f t="shared" si="1410"/>
        <v>0</v>
      </c>
      <c r="AE1019" s="493">
        <f t="shared" si="1410"/>
        <v>0</v>
      </c>
      <c r="AF1019" s="493">
        <f t="shared" si="1410"/>
        <v>0</v>
      </c>
      <c r="AG1019" s="493">
        <f t="shared" si="1410"/>
        <v>0</v>
      </c>
      <c r="AH1019" s="493">
        <f t="shared" si="1410"/>
        <v>0</v>
      </c>
      <c r="AI1019" s="503">
        <f t="shared" si="1410"/>
        <v>276849.46983964846</v>
      </c>
      <c r="AJ1019" s="503">
        <f t="shared" si="1410"/>
        <v>276849.46983964846</v>
      </c>
      <c r="AK1019" s="503">
        <f t="shared" si="1410"/>
        <v>276849.46983964846</v>
      </c>
    </row>
    <row r="1020" spans="1:37" x14ac:dyDescent="0.2">
      <c r="A1020" s="491"/>
      <c r="B1020" s="425" t="s">
        <v>288</v>
      </c>
      <c r="C1020" s="449" t="s">
        <v>33</v>
      </c>
      <c r="D1020" s="493">
        <f t="shared" ref="D1020:AK1020" si="1411">D887</f>
        <v>0</v>
      </c>
      <c r="E1020" s="600">
        <f t="shared" si="1411"/>
        <v>74641.471460905668</v>
      </c>
      <c r="F1020" s="493">
        <f t="shared" si="1411"/>
        <v>67177.324314815094</v>
      </c>
      <c r="G1020" s="493">
        <f t="shared" si="1411"/>
        <v>59713.177168724527</v>
      </c>
      <c r="H1020" s="493">
        <f t="shared" si="1411"/>
        <v>52249.03002263396</v>
      </c>
      <c r="I1020" s="493">
        <f t="shared" si="1411"/>
        <v>44784.882876543394</v>
      </c>
      <c r="J1020" s="493">
        <f t="shared" si="1411"/>
        <v>37320.735730452834</v>
      </c>
      <c r="K1020" s="493">
        <f t="shared" si="1411"/>
        <v>29856.588584362264</v>
      </c>
      <c r="L1020" s="493">
        <f t="shared" si="1411"/>
        <v>22392.441438271697</v>
      </c>
      <c r="M1020" s="493">
        <f t="shared" si="1411"/>
        <v>14928.294292181132</v>
      </c>
      <c r="N1020" s="493">
        <f t="shared" si="1411"/>
        <v>7464.1471460905659</v>
      </c>
      <c r="O1020" s="493">
        <f t="shared" si="1411"/>
        <v>0</v>
      </c>
      <c r="P1020" s="493">
        <f t="shared" si="1411"/>
        <v>0</v>
      </c>
      <c r="Q1020" s="493">
        <f t="shared" si="1411"/>
        <v>0</v>
      </c>
      <c r="R1020" s="493">
        <f t="shared" si="1411"/>
        <v>0</v>
      </c>
      <c r="S1020" s="493">
        <f t="shared" si="1411"/>
        <v>0</v>
      </c>
      <c r="T1020" s="493">
        <f t="shared" si="1411"/>
        <v>0</v>
      </c>
      <c r="U1020" s="493">
        <f t="shared" si="1411"/>
        <v>0</v>
      </c>
      <c r="V1020" s="493">
        <f t="shared" si="1411"/>
        <v>0</v>
      </c>
      <c r="W1020" s="493">
        <f t="shared" si="1411"/>
        <v>0</v>
      </c>
      <c r="X1020" s="493">
        <f t="shared" si="1411"/>
        <v>0</v>
      </c>
      <c r="Y1020" s="493">
        <f t="shared" si="1411"/>
        <v>0</v>
      </c>
      <c r="Z1020" s="493">
        <f t="shared" si="1411"/>
        <v>0</v>
      </c>
      <c r="AA1020" s="493">
        <f t="shared" si="1411"/>
        <v>0</v>
      </c>
      <c r="AB1020" s="493">
        <f t="shared" si="1411"/>
        <v>0</v>
      </c>
      <c r="AC1020" s="493">
        <f t="shared" si="1411"/>
        <v>0</v>
      </c>
      <c r="AD1020" s="493">
        <f t="shared" si="1411"/>
        <v>0</v>
      </c>
      <c r="AE1020" s="493">
        <f t="shared" si="1411"/>
        <v>0</v>
      </c>
      <c r="AF1020" s="493">
        <f t="shared" si="1411"/>
        <v>0</v>
      </c>
      <c r="AG1020" s="493">
        <f t="shared" si="1411"/>
        <v>0</v>
      </c>
      <c r="AH1020" s="493">
        <f t="shared" si="1411"/>
        <v>0</v>
      </c>
      <c r="AI1020" s="503">
        <f t="shared" si="1411"/>
        <v>410528.09303498117</v>
      </c>
      <c r="AJ1020" s="503">
        <f t="shared" si="1411"/>
        <v>410528.09303498117</v>
      </c>
      <c r="AK1020" s="503">
        <f t="shared" si="1411"/>
        <v>410528.09303498117</v>
      </c>
    </row>
    <row r="1021" spans="1:37" x14ac:dyDescent="0.2">
      <c r="A1021" s="391"/>
      <c r="B1021" s="425" t="s">
        <v>577</v>
      </c>
      <c r="C1021" s="449" t="s">
        <v>560</v>
      </c>
      <c r="D1021" s="493">
        <f t="shared" ref="D1021:AK1021" si="1412">D888</f>
        <v>0</v>
      </c>
      <c r="E1021" s="493">
        <f t="shared" si="1412"/>
        <v>14431.582143263431</v>
      </c>
      <c r="F1021" s="493">
        <f t="shared" si="1412"/>
        <v>12988.423928937087</v>
      </c>
      <c r="G1021" s="493">
        <f t="shared" si="1412"/>
        <v>11545.265714610745</v>
      </c>
      <c r="H1021" s="493">
        <f t="shared" si="1412"/>
        <v>10102.107500284401</v>
      </c>
      <c r="I1021" s="493">
        <f t="shared" si="1412"/>
        <v>8658.9492859580587</v>
      </c>
      <c r="J1021" s="493">
        <f t="shared" si="1412"/>
        <v>7215.7910716317156</v>
      </c>
      <c r="K1021" s="493">
        <f t="shared" si="1412"/>
        <v>5772.6328573053725</v>
      </c>
      <c r="L1021" s="493">
        <f t="shared" si="1412"/>
        <v>4329.4746429790293</v>
      </c>
      <c r="M1021" s="493">
        <f t="shared" si="1412"/>
        <v>2886.3164286526862</v>
      </c>
      <c r="N1021" s="493">
        <f t="shared" si="1412"/>
        <v>1443.1582143263431</v>
      </c>
      <c r="O1021" s="493">
        <f t="shared" si="1412"/>
        <v>0</v>
      </c>
      <c r="P1021" s="493">
        <f t="shared" si="1412"/>
        <v>0</v>
      </c>
      <c r="Q1021" s="493">
        <f t="shared" si="1412"/>
        <v>0</v>
      </c>
      <c r="R1021" s="493">
        <f t="shared" si="1412"/>
        <v>0</v>
      </c>
      <c r="S1021" s="493">
        <f t="shared" si="1412"/>
        <v>0</v>
      </c>
      <c r="T1021" s="493">
        <f t="shared" si="1412"/>
        <v>0</v>
      </c>
      <c r="U1021" s="493">
        <f t="shared" si="1412"/>
        <v>0</v>
      </c>
      <c r="V1021" s="493">
        <f t="shared" si="1412"/>
        <v>0</v>
      </c>
      <c r="W1021" s="493">
        <f t="shared" si="1412"/>
        <v>0</v>
      </c>
      <c r="X1021" s="493">
        <f t="shared" si="1412"/>
        <v>0</v>
      </c>
      <c r="Y1021" s="493">
        <f t="shared" si="1412"/>
        <v>0</v>
      </c>
      <c r="Z1021" s="493">
        <f t="shared" si="1412"/>
        <v>0</v>
      </c>
      <c r="AA1021" s="493">
        <f t="shared" si="1412"/>
        <v>0</v>
      </c>
      <c r="AB1021" s="493">
        <f t="shared" si="1412"/>
        <v>0</v>
      </c>
      <c r="AC1021" s="493">
        <f t="shared" si="1412"/>
        <v>0</v>
      </c>
      <c r="AD1021" s="493">
        <f t="shared" si="1412"/>
        <v>0</v>
      </c>
      <c r="AE1021" s="493">
        <f t="shared" si="1412"/>
        <v>0</v>
      </c>
      <c r="AF1021" s="493">
        <f t="shared" si="1412"/>
        <v>0</v>
      </c>
      <c r="AG1021" s="493">
        <f t="shared" si="1412"/>
        <v>0</v>
      </c>
      <c r="AH1021" s="493">
        <f t="shared" si="1412"/>
        <v>0</v>
      </c>
      <c r="AI1021" s="503">
        <f t="shared" si="1412"/>
        <v>79373.701787948856</v>
      </c>
      <c r="AJ1021" s="503">
        <f t="shared" si="1412"/>
        <v>79373.701787948856</v>
      </c>
      <c r="AK1021" s="594">
        <f t="shared" si="1412"/>
        <v>79373.701787948856</v>
      </c>
    </row>
    <row r="1022" spans="1:37" x14ac:dyDescent="0.2">
      <c r="A1022" s="391"/>
      <c r="B1022" s="425" t="s">
        <v>576</v>
      </c>
      <c r="C1022" s="449" t="s">
        <v>560</v>
      </c>
      <c r="D1022" s="493">
        <f t="shared" ref="D1022:AK1022" si="1413">D889</f>
        <v>0</v>
      </c>
      <c r="E1022" s="493">
        <f t="shared" si="1413"/>
        <v>15113.029164139696</v>
      </c>
      <c r="F1022" s="493">
        <f t="shared" si="1413"/>
        <v>13601.726247725726</v>
      </c>
      <c r="G1022" s="493">
        <f t="shared" si="1413"/>
        <v>12090.423331311757</v>
      </c>
      <c r="H1022" s="493">
        <f t="shared" si="1413"/>
        <v>10579.120414897789</v>
      </c>
      <c r="I1022" s="493">
        <f t="shared" si="1413"/>
        <v>9067.8174984838188</v>
      </c>
      <c r="J1022" s="493">
        <f t="shared" si="1413"/>
        <v>7556.5145820698481</v>
      </c>
      <c r="K1022" s="493">
        <f t="shared" si="1413"/>
        <v>6045.2116656558783</v>
      </c>
      <c r="L1022" s="493">
        <f t="shared" si="1413"/>
        <v>4533.9087492419094</v>
      </c>
      <c r="M1022" s="493">
        <f t="shared" si="1413"/>
        <v>3022.6058328279391</v>
      </c>
      <c r="N1022" s="493">
        <f t="shared" si="1413"/>
        <v>1511.3029164139696</v>
      </c>
      <c r="O1022" s="493">
        <f t="shared" si="1413"/>
        <v>0</v>
      </c>
      <c r="P1022" s="493">
        <f t="shared" si="1413"/>
        <v>0</v>
      </c>
      <c r="Q1022" s="493">
        <f t="shared" si="1413"/>
        <v>0</v>
      </c>
      <c r="R1022" s="493">
        <f t="shared" si="1413"/>
        <v>0</v>
      </c>
      <c r="S1022" s="493">
        <f t="shared" si="1413"/>
        <v>0</v>
      </c>
      <c r="T1022" s="493">
        <f t="shared" si="1413"/>
        <v>0</v>
      </c>
      <c r="U1022" s="493">
        <f t="shared" si="1413"/>
        <v>0</v>
      </c>
      <c r="V1022" s="493">
        <f t="shared" si="1413"/>
        <v>0</v>
      </c>
      <c r="W1022" s="493">
        <f t="shared" si="1413"/>
        <v>0</v>
      </c>
      <c r="X1022" s="493">
        <f t="shared" si="1413"/>
        <v>0</v>
      </c>
      <c r="Y1022" s="493">
        <f t="shared" si="1413"/>
        <v>0</v>
      </c>
      <c r="Z1022" s="493">
        <f t="shared" si="1413"/>
        <v>0</v>
      </c>
      <c r="AA1022" s="493">
        <f t="shared" si="1413"/>
        <v>0</v>
      </c>
      <c r="AB1022" s="493">
        <f t="shared" si="1413"/>
        <v>0</v>
      </c>
      <c r="AC1022" s="493">
        <f t="shared" si="1413"/>
        <v>0</v>
      </c>
      <c r="AD1022" s="493">
        <f t="shared" si="1413"/>
        <v>0</v>
      </c>
      <c r="AE1022" s="493">
        <f t="shared" si="1413"/>
        <v>0</v>
      </c>
      <c r="AF1022" s="493">
        <f t="shared" si="1413"/>
        <v>0</v>
      </c>
      <c r="AG1022" s="493">
        <f t="shared" si="1413"/>
        <v>0</v>
      </c>
      <c r="AH1022" s="493">
        <f t="shared" si="1413"/>
        <v>0</v>
      </c>
      <c r="AI1022" s="503">
        <f t="shared" si="1413"/>
        <v>83121.660402768321</v>
      </c>
      <c r="AJ1022" s="503">
        <f t="shared" si="1413"/>
        <v>83121.660402768321</v>
      </c>
      <c r="AK1022" s="594">
        <f t="shared" si="1413"/>
        <v>83121.660402768321</v>
      </c>
    </row>
    <row r="1023" spans="1:37" x14ac:dyDescent="0.2">
      <c r="A1023" s="491"/>
      <c r="B1023" s="425" t="s">
        <v>558</v>
      </c>
      <c r="C1023" s="449" t="s">
        <v>33</v>
      </c>
      <c r="D1023" s="493">
        <f t="shared" ref="D1023:AK1023" si="1414">D890</f>
        <v>0</v>
      </c>
      <c r="E1023" s="600">
        <f t="shared" si="1414"/>
        <v>14277.594226642856</v>
      </c>
      <c r="F1023" s="493">
        <f t="shared" si="1414"/>
        <v>12849.834803978569</v>
      </c>
      <c r="G1023" s="493">
        <f t="shared" si="1414"/>
        <v>11422.075381314284</v>
      </c>
      <c r="H1023" s="493">
        <f t="shared" si="1414"/>
        <v>9994.3159586499987</v>
      </c>
      <c r="I1023" s="493">
        <f t="shared" si="1414"/>
        <v>8566.5565359857137</v>
      </c>
      <c r="J1023" s="493">
        <f t="shared" si="1414"/>
        <v>7138.7971133214278</v>
      </c>
      <c r="K1023" s="493">
        <f t="shared" si="1414"/>
        <v>5711.0376906571419</v>
      </c>
      <c r="L1023" s="493">
        <f t="shared" si="1414"/>
        <v>4283.2782679928569</v>
      </c>
      <c r="M1023" s="493">
        <f t="shared" si="1414"/>
        <v>2855.5188453285709</v>
      </c>
      <c r="N1023" s="493">
        <f t="shared" si="1414"/>
        <v>1427.7594226642855</v>
      </c>
      <c r="O1023" s="493">
        <f t="shared" si="1414"/>
        <v>0</v>
      </c>
      <c r="P1023" s="493">
        <f t="shared" si="1414"/>
        <v>0</v>
      </c>
      <c r="Q1023" s="493">
        <f t="shared" si="1414"/>
        <v>0</v>
      </c>
      <c r="R1023" s="493">
        <f t="shared" si="1414"/>
        <v>0</v>
      </c>
      <c r="S1023" s="493">
        <f t="shared" si="1414"/>
        <v>0</v>
      </c>
      <c r="T1023" s="493">
        <f t="shared" si="1414"/>
        <v>0</v>
      </c>
      <c r="U1023" s="493">
        <f t="shared" si="1414"/>
        <v>0</v>
      </c>
      <c r="V1023" s="493">
        <f t="shared" si="1414"/>
        <v>0</v>
      </c>
      <c r="W1023" s="493">
        <f t="shared" si="1414"/>
        <v>0</v>
      </c>
      <c r="X1023" s="493">
        <f t="shared" si="1414"/>
        <v>0</v>
      </c>
      <c r="Y1023" s="493">
        <f t="shared" si="1414"/>
        <v>0</v>
      </c>
      <c r="Z1023" s="493">
        <f t="shared" si="1414"/>
        <v>0</v>
      </c>
      <c r="AA1023" s="493">
        <f t="shared" si="1414"/>
        <v>0</v>
      </c>
      <c r="AB1023" s="493">
        <f t="shared" si="1414"/>
        <v>0</v>
      </c>
      <c r="AC1023" s="493">
        <f t="shared" si="1414"/>
        <v>0</v>
      </c>
      <c r="AD1023" s="493">
        <f t="shared" si="1414"/>
        <v>0</v>
      </c>
      <c r="AE1023" s="493">
        <f t="shared" si="1414"/>
        <v>0</v>
      </c>
      <c r="AF1023" s="493">
        <f t="shared" si="1414"/>
        <v>0</v>
      </c>
      <c r="AG1023" s="493">
        <f t="shared" si="1414"/>
        <v>0</v>
      </c>
      <c r="AH1023" s="493">
        <f t="shared" si="1414"/>
        <v>0</v>
      </c>
      <c r="AI1023" s="503">
        <f t="shared" si="1414"/>
        <v>78526.768246535692</v>
      </c>
      <c r="AJ1023" s="503">
        <f t="shared" si="1414"/>
        <v>78526.768246535692</v>
      </c>
      <c r="AK1023" s="503">
        <f t="shared" si="1414"/>
        <v>78526.768246535692</v>
      </c>
    </row>
    <row r="1024" spans="1:37" x14ac:dyDescent="0.2">
      <c r="A1024" s="491"/>
      <c r="B1024" s="425" t="s">
        <v>559</v>
      </c>
      <c r="C1024" s="449" t="s">
        <v>33</v>
      </c>
      <c r="D1024" s="493">
        <f t="shared" ref="D1024:AK1024" si="1415">D891</f>
        <v>0</v>
      </c>
      <c r="E1024" s="600">
        <f t="shared" si="1415"/>
        <v>4111.4942387243846</v>
      </c>
      <c r="F1024" s="493">
        <f t="shared" si="1415"/>
        <v>3700.344814851946</v>
      </c>
      <c r="G1024" s="493">
        <f t="shared" si="1415"/>
        <v>3289.1953909795075</v>
      </c>
      <c r="H1024" s="493">
        <f t="shared" si="1415"/>
        <v>2878.0459671070689</v>
      </c>
      <c r="I1024" s="493">
        <f t="shared" si="1415"/>
        <v>2466.8965432346304</v>
      </c>
      <c r="J1024" s="493">
        <f t="shared" si="1415"/>
        <v>2055.7471193621923</v>
      </c>
      <c r="K1024" s="493">
        <f t="shared" si="1415"/>
        <v>1644.5976954897537</v>
      </c>
      <c r="L1024" s="493">
        <f t="shared" si="1415"/>
        <v>1233.4482716173152</v>
      </c>
      <c r="M1024" s="493">
        <f t="shared" si="1415"/>
        <v>822.29884774487687</v>
      </c>
      <c r="N1024" s="493">
        <f t="shared" si="1415"/>
        <v>411.14942387243843</v>
      </c>
      <c r="O1024" s="493">
        <f t="shared" si="1415"/>
        <v>0</v>
      </c>
      <c r="P1024" s="493">
        <f t="shared" si="1415"/>
        <v>0</v>
      </c>
      <c r="Q1024" s="493">
        <f t="shared" si="1415"/>
        <v>0</v>
      </c>
      <c r="R1024" s="493">
        <f t="shared" si="1415"/>
        <v>0</v>
      </c>
      <c r="S1024" s="493">
        <f t="shared" si="1415"/>
        <v>0</v>
      </c>
      <c r="T1024" s="493">
        <f t="shared" si="1415"/>
        <v>0</v>
      </c>
      <c r="U1024" s="493">
        <f t="shared" si="1415"/>
        <v>0</v>
      </c>
      <c r="V1024" s="493">
        <f t="shared" si="1415"/>
        <v>0</v>
      </c>
      <c r="W1024" s="493">
        <f t="shared" si="1415"/>
        <v>0</v>
      </c>
      <c r="X1024" s="493">
        <f t="shared" si="1415"/>
        <v>0</v>
      </c>
      <c r="Y1024" s="493">
        <f t="shared" si="1415"/>
        <v>0</v>
      </c>
      <c r="Z1024" s="493">
        <f t="shared" si="1415"/>
        <v>0</v>
      </c>
      <c r="AA1024" s="493">
        <f t="shared" si="1415"/>
        <v>0</v>
      </c>
      <c r="AB1024" s="493">
        <f t="shared" si="1415"/>
        <v>0</v>
      </c>
      <c r="AC1024" s="493">
        <f t="shared" si="1415"/>
        <v>0</v>
      </c>
      <c r="AD1024" s="493">
        <f t="shared" si="1415"/>
        <v>0</v>
      </c>
      <c r="AE1024" s="493">
        <f t="shared" si="1415"/>
        <v>0</v>
      </c>
      <c r="AF1024" s="493">
        <f t="shared" si="1415"/>
        <v>0</v>
      </c>
      <c r="AG1024" s="493">
        <f t="shared" si="1415"/>
        <v>0</v>
      </c>
      <c r="AH1024" s="493">
        <f t="shared" si="1415"/>
        <v>0</v>
      </c>
      <c r="AI1024" s="503">
        <f t="shared" si="1415"/>
        <v>22613.218312984114</v>
      </c>
      <c r="AJ1024" s="503">
        <f t="shared" si="1415"/>
        <v>22613.218312984114</v>
      </c>
      <c r="AK1024" s="503">
        <f t="shared" si="1415"/>
        <v>22613.218312984114</v>
      </c>
    </row>
    <row r="1025" spans="1:37" s="463" customFormat="1" x14ac:dyDescent="0.2">
      <c r="B1025" s="425" t="s">
        <v>561</v>
      </c>
      <c r="C1025" s="449" t="s">
        <v>33</v>
      </c>
      <c r="D1025" s="493">
        <f t="shared" ref="D1025:AK1025" si="1416">D892</f>
        <v>0</v>
      </c>
      <c r="E1025" s="600">
        <f t="shared" si="1416"/>
        <v>7126.0256871597785</v>
      </c>
      <c r="F1025" s="493">
        <f t="shared" si="1416"/>
        <v>6413.4231184438004</v>
      </c>
      <c r="G1025" s="493">
        <f t="shared" si="1416"/>
        <v>5700.8205497278223</v>
      </c>
      <c r="H1025" s="493">
        <f t="shared" si="1416"/>
        <v>4988.217981011845</v>
      </c>
      <c r="I1025" s="493">
        <f t="shared" si="1416"/>
        <v>4275.6154122958669</v>
      </c>
      <c r="J1025" s="493">
        <f t="shared" si="1416"/>
        <v>3563.0128435798892</v>
      </c>
      <c r="K1025" s="493">
        <f t="shared" si="1416"/>
        <v>2850.4102748639111</v>
      </c>
      <c r="L1025" s="493">
        <f t="shared" si="1416"/>
        <v>2137.8077061479335</v>
      </c>
      <c r="M1025" s="493">
        <f t="shared" si="1416"/>
        <v>1425.2051374319556</v>
      </c>
      <c r="N1025" s="493">
        <f t="shared" si="1416"/>
        <v>712.60256871597778</v>
      </c>
      <c r="O1025" s="493">
        <f t="shared" si="1416"/>
        <v>0</v>
      </c>
      <c r="P1025" s="493">
        <f t="shared" si="1416"/>
        <v>0</v>
      </c>
      <c r="Q1025" s="493">
        <f t="shared" si="1416"/>
        <v>0</v>
      </c>
      <c r="R1025" s="493">
        <f t="shared" si="1416"/>
        <v>0</v>
      </c>
      <c r="S1025" s="493">
        <f t="shared" si="1416"/>
        <v>0</v>
      </c>
      <c r="T1025" s="493">
        <f t="shared" si="1416"/>
        <v>0</v>
      </c>
      <c r="U1025" s="493">
        <f t="shared" si="1416"/>
        <v>0</v>
      </c>
      <c r="V1025" s="493">
        <f t="shared" si="1416"/>
        <v>0</v>
      </c>
      <c r="W1025" s="493">
        <f t="shared" si="1416"/>
        <v>0</v>
      </c>
      <c r="X1025" s="493">
        <f t="shared" si="1416"/>
        <v>0</v>
      </c>
      <c r="Y1025" s="493">
        <f t="shared" si="1416"/>
        <v>0</v>
      </c>
      <c r="Z1025" s="493">
        <f t="shared" si="1416"/>
        <v>0</v>
      </c>
      <c r="AA1025" s="493">
        <f t="shared" si="1416"/>
        <v>0</v>
      </c>
      <c r="AB1025" s="493">
        <f t="shared" si="1416"/>
        <v>0</v>
      </c>
      <c r="AC1025" s="493">
        <f t="shared" si="1416"/>
        <v>0</v>
      </c>
      <c r="AD1025" s="493">
        <f t="shared" si="1416"/>
        <v>0</v>
      </c>
      <c r="AE1025" s="493">
        <f t="shared" si="1416"/>
        <v>0</v>
      </c>
      <c r="AF1025" s="493">
        <f t="shared" si="1416"/>
        <v>0</v>
      </c>
      <c r="AG1025" s="493">
        <f t="shared" si="1416"/>
        <v>0</v>
      </c>
      <c r="AH1025" s="493">
        <f t="shared" si="1416"/>
        <v>0</v>
      </c>
      <c r="AI1025" s="503">
        <f t="shared" si="1416"/>
        <v>39193.141279378789</v>
      </c>
      <c r="AJ1025" s="503">
        <f t="shared" si="1416"/>
        <v>39193.141279378789</v>
      </c>
      <c r="AK1025" s="503">
        <f t="shared" si="1416"/>
        <v>39193.141279378789</v>
      </c>
    </row>
    <row r="1026" spans="1:37" s="463" customFormat="1" x14ac:dyDescent="0.2">
      <c r="B1026" s="425" t="s">
        <v>562</v>
      </c>
      <c r="C1026" s="449" t="s">
        <v>33</v>
      </c>
      <c r="D1026" s="493">
        <f t="shared" ref="D1026:AK1026" si="1417">D893</f>
        <v>0</v>
      </c>
      <c r="E1026" s="600">
        <f t="shared" si="1417"/>
        <v>8529.5092232832612</v>
      </c>
      <c r="F1026" s="493">
        <f t="shared" si="1417"/>
        <v>7676.5583009549346</v>
      </c>
      <c r="G1026" s="493">
        <f t="shared" si="1417"/>
        <v>6823.6073786266088</v>
      </c>
      <c r="H1026" s="493">
        <f t="shared" si="1417"/>
        <v>5970.656456298283</v>
      </c>
      <c r="I1026" s="493">
        <f t="shared" si="1417"/>
        <v>5117.7055339699564</v>
      </c>
      <c r="J1026" s="493">
        <f t="shared" si="1417"/>
        <v>4264.7546116416306</v>
      </c>
      <c r="K1026" s="493">
        <f t="shared" si="1417"/>
        <v>3411.8036893133044</v>
      </c>
      <c r="L1026" s="493">
        <f t="shared" si="1417"/>
        <v>2558.8527669849782</v>
      </c>
      <c r="M1026" s="493">
        <f t="shared" si="1417"/>
        <v>1705.9018446566522</v>
      </c>
      <c r="N1026" s="493">
        <f t="shared" si="1417"/>
        <v>852.9509223283261</v>
      </c>
      <c r="O1026" s="493">
        <f t="shared" si="1417"/>
        <v>0</v>
      </c>
      <c r="P1026" s="493">
        <f t="shared" si="1417"/>
        <v>0</v>
      </c>
      <c r="Q1026" s="493">
        <f t="shared" si="1417"/>
        <v>0</v>
      </c>
      <c r="R1026" s="493">
        <f t="shared" si="1417"/>
        <v>0</v>
      </c>
      <c r="S1026" s="493">
        <f t="shared" si="1417"/>
        <v>0</v>
      </c>
      <c r="T1026" s="493">
        <f t="shared" si="1417"/>
        <v>0</v>
      </c>
      <c r="U1026" s="493">
        <f t="shared" si="1417"/>
        <v>0</v>
      </c>
      <c r="V1026" s="493">
        <f t="shared" si="1417"/>
        <v>0</v>
      </c>
      <c r="W1026" s="493">
        <f t="shared" si="1417"/>
        <v>0</v>
      </c>
      <c r="X1026" s="493">
        <f t="shared" si="1417"/>
        <v>0</v>
      </c>
      <c r="Y1026" s="493">
        <f t="shared" si="1417"/>
        <v>0</v>
      </c>
      <c r="Z1026" s="493">
        <f t="shared" si="1417"/>
        <v>0</v>
      </c>
      <c r="AA1026" s="493">
        <f t="shared" si="1417"/>
        <v>0</v>
      </c>
      <c r="AB1026" s="493">
        <f t="shared" si="1417"/>
        <v>0</v>
      </c>
      <c r="AC1026" s="493">
        <f t="shared" si="1417"/>
        <v>0</v>
      </c>
      <c r="AD1026" s="493">
        <f t="shared" si="1417"/>
        <v>0</v>
      </c>
      <c r="AE1026" s="493">
        <f t="shared" si="1417"/>
        <v>0</v>
      </c>
      <c r="AF1026" s="493">
        <f t="shared" si="1417"/>
        <v>0</v>
      </c>
      <c r="AG1026" s="493">
        <f t="shared" si="1417"/>
        <v>0</v>
      </c>
      <c r="AH1026" s="493">
        <f t="shared" si="1417"/>
        <v>0</v>
      </c>
      <c r="AI1026" s="503">
        <f t="shared" si="1417"/>
        <v>46912.30072805794</v>
      </c>
      <c r="AJ1026" s="503">
        <f t="shared" si="1417"/>
        <v>46912.30072805794</v>
      </c>
      <c r="AK1026" s="503">
        <f t="shared" si="1417"/>
        <v>46912.30072805794</v>
      </c>
    </row>
    <row r="1027" spans="1:37" s="463" customFormat="1" x14ac:dyDescent="0.2">
      <c r="B1027" s="425" t="s">
        <v>563</v>
      </c>
      <c r="C1027" s="449" t="s">
        <v>33</v>
      </c>
      <c r="D1027" s="493">
        <f t="shared" ref="D1027:AK1027" si="1418">D894</f>
        <v>0</v>
      </c>
      <c r="E1027" s="600">
        <f t="shared" si="1418"/>
        <v>1752.2898722669313</v>
      </c>
      <c r="F1027" s="493">
        <f t="shared" si="1418"/>
        <v>1577.0608850402382</v>
      </c>
      <c r="G1027" s="493">
        <f t="shared" si="1418"/>
        <v>1401.8318978135451</v>
      </c>
      <c r="H1027" s="493">
        <f t="shared" si="1418"/>
        <v>1226.602910586852</v>
      </c>
      <c r="I1027" s="493">
        <f t="shared" si="1418"/>
        <v>1051.3739233601589</v>
      </c>
      <c r="J1027" s="493">
        <f t="shared" si="1418"/>
        <v>876.14493613346565</v>
      </c>
      <c r="K1027" s="493">
        <f t="shared" si="1418"/>
        <v>700.91594890677254</v>
      </c>
      <c r="L1027" s="493">
        <f t="shared" si="1418"/>
        <v>525.68696168007943</v>
      </c>
      <c r="M1027" s="493">
        <f t="shared" si="1418"/>
        <v>350.45797445338627</v>
      </c>
      <c r="N1027" s="493">
        <f t="shared" si="1418"/>
        <v>175.22898722669314</v>
      </c>
      <c r="O1027" s="493">
        <f t="shared" si="1418"/>
        <v>0</v>
      </c>
      <c r="P1027" s="493">
        <f t="shared" si="1418"/>
        <v>0</v>
      </c>
      <c r="Q1027" s="493">
        <f t="shared" si="1418"/>
        <v>0</v>
      </c>
      <c r="R1027" s="493">
        <f t="shared" si="1418"/>
        <v>0</v>
      </c>
      <c r="S1027" s="493">
        <f t="shared" si="1418"/>
        <v>0</v>
      </c>
      <c r="T1027" s="493">
        <f t="shared" si="1418"/>
        <v>0</v>
      </c>
      <c r="U1027" s="493">
        <f t="shared" si="1418"/>
        <v>0</v>
      </c>
      <c r="V1027" s="493">
        <f t="shared" si="1418"/>
        <v>0</v>
      </c>
      <c r="W1027" s="493">
        <f t="shared" si="1418"/>
        <v>0</v>
      </c>
      <c r="X1027" s="493">
        <f t="shared" si="1418"/>
        <v>0</v>
      </c>
      <c r="Y1027" s="493">
        <f t="shared" si="1418"/>
        <v>0</v>
      </c>
      <c r="Z1027" s="493">
        <f t="shared" si="1418"/>
        <v>0</v>
      </c>
      <c r="AA1027" s="493">
        <f t="shared" si="1418"/>
        <v>0</v>
      </c>
      <c r="AB1027" s="493">
        <f t="shared" si="1418"/>
        <v>0</v>
      </c>
      <c r="AC1027" s="493">
        <f t="shared" si="1418"/>
        <v>0</v>
      </c>
      <c r="AD1027" s="493">
        <f t="shared" si="1418"/>
        <v>0</v>
      </c>
      <c r="AE1027" s="493">
        <f t="shared" si="1418"/>
        <v>0</v>
      </c>
      <c r="AF1027" s="493">
        <f t="shared" si="1418"/>
        <v>0</v>
      </c>
      <c r="AG1027" s="493">
        <f t="shared" si="1418"/>
        <v>0</v>
      </c>
      <c r="AH1027" s="493">
        <f t="shared" si="1418"/>
        <v>0</v>
      </c>
      <c r="AI1027" s="503">
        <f t="shared" si="1418"/>
        <v>9637.594297468122</v>
      </c>
      <c r="AJ1027" s="503">
        <f t="shared" si="1418"/>
        <v>9637.594297468122</v>
      </c>
      <c r="AK1027" s="503">
        <f t="shared" si="1418"/>
        <v>9637.594297468122</v>
      </c>
    </row>
    <row r="1028" spans="1:37" s="463" customFormat="1" x14ac:dyDescent="0.2">
      <c r="B1028" s="425" t="s">
        <v>564</v>
      </c>
      <c r="C1028" s="449" t="s">
        <v>33</v>
      </c>
      <c r="D1028" s="493">
        <f t="shared" ref="D1028:AK1028" si="1419">D895</f>
        <v>0</v>
      </c>
      <c r="E1028" s="600">
        <f t="shared" si="1419"/>
        <v>550.80188364837204</v>
      </c>
      <c r="F1028" s="493">
        <f t="shared" si="1419"/>
        <v>495.72169528353481</v>
      </c>
      <c r="G1028" s="493">
        <f t="shared" si="1419"/>
        <v>440.64150691869759</v>
      </c>
      <c r="H1028" s="493">
        <f t="shared" si="1419"/>
        <v>385.56131855386042</v>
      </c>
      <c r="I1028" s="493">
        <f t="shared" si="1419"/>
        <v>330.48113018902319</v>
      </c>
      <c r="J1028" s="493">
        <f t="shared" si="1419"/>
        <v>275.40094182418602</v>
      </c>
      <c r="K1028" s="493">
        <f t="shared" si="1419"/>
        <v>220.32075345934879</v>
      </c>
      <c r="L1028" s="493">
        <f t="shared" si="1419"/>
        <v>165.2405650945116</v>
      </c>
      <c r="M1028" s="493">
        <f t="shared" si="1419"/>
        <v>110.1603767296744</v>
      </c>
      <c r="N1028" s="493">
        <f t="shared" si="1419"/>
        <v>55.080188364837198</v>
      </c>
      <c r="O1028" s="493">
        <f t="shared" si="1419"/>
        <v>0</v>
      </c>
      <c r="P1028" s="493">
        <f t="shared" si="1419"/>
        <v>0</v>
      </c>
      <c r="Q1028" s="493">
        <f t="shared" si="1419"/>
        <v>0</v>
      </c>
      <c r="R1028" s="493">
        <f t="shared" si="1419"/>
        <v>0</v>
      </c>
      <c r="S1028" s="493">
        <f t="shared" si="1419"/>
        <v>0</v>
      </c>
      <c r="T1028" s="493">
        <f t="shared" si="1419"/>
        <v>0</v>
      </c>
      <c r="U1028" s="493">
        <f t="shared" si="1419"/>
        <v>0</v>
      </c>
      <c r="V1028" s="493">
        <f t="shared" si="1419"/>
        <v>0</v>
      </c>
      <c r="W1028" s="493">
        <f t="shared" si="1419"/>
        <v>0</v>
      </c>
      <c r="X1028" s="493">
        <f t="shared" si="1419"/>
        <v>0</v>
      </c>
      <c r="Y1028" s="493">
        <f t="shared" si="1419"/>
        <v>0</v>
      </c>
      <c r="Z1028" s="493">
        <f t="shared" si="1419"/>
        <v>0</v>
      </c>
      <c r="AA1028" s="493">
        <f t="shared" si="1419"/>
        <v>0</v>
      </c>
      <c r="AB1028" s="493">
        <f t="shared" si="1419"/>
        <v>0</v>
      </c>
      <c r="AC1028" s="493">
        <f t="shared" si="1419"/>
        <v>0</v>
      </c>
      <c r="AD1028" s="493">
        <f t="shared" si="1419"/>
        <v>0</v>
      </c>
      <c r="AE1028" s="493">
        <f t="shared" si="1419"/>
        <v>0</v>
      </c>
      <c r="AF1028" s="493">
        <f t="shared" si="1419"/>
        <v>0</v>
      </c>
      <c r="AG1028" s="493">
        <f t="shared" si="1419"/>
        <v>0</v>
      </c>
      <c r="AH1028" s="493">
        <f t="shared" si="1419"/>
        <v>0</v>
      </c>
      <c r="AI1028" s="503">
        <f t="shared" si="1419"/>
        <v>3029.410360066046</v>
      </c>
      <c r="AJ1028" s="503">
        <f t="shared" si="1419"/>
        <v>3029.410360066046</v>
      </c>
      <c r="AK1028" s="503">
        <f t="shared" si="1419"/>
        <v>3029.410360066046</v>
      </c>
    </row>
    <row r="1029" spans="1:37" s="463" customFormat="1" x14ac:dyDescent="0.2">
      <c r="A1029" s="1347" t="s">
        <v>1157</v>
      </c>
      <c r="B1029" s="425"/>
      <c r="C1029" s="449" t="s">
        <v>33</v>
      </c>
      <c r="D1029" s="493">
        <f t="shared" ref="D1029:AK1029" si="1420">D896</f>
        <v>0</v>
      </c>
      <c r="E1029" s="600">
        <f t="shared" si="1420"/>
        <v>161325.4538362037</v>
      </c>
      <c r="F1029" s="493">
        <f t="shared" si="1420"/>
        <v>145192.90845258333</v>
      </c>
      <c r="G1029" s="493">
        <f t="shared" si="1420"/>
        <v>129060.36306896295</v>
      </c>
      <c r="H1029" s="493">
        <f t="shared" si="1420"/>
        <v>112927.81768534257</v>
      </c>
      <c r="I1029" s="493">
        <f t="shared" si="1420"/>
        <v>96795.272301722216</v>
      </c>
      <c r="J1029" s="493">
        <f t="shared" si="1420"/>
        <v>80662.726918101849</v>
      </c>
      <c r="K1029" s="493">
        <f t="shared" si="1420"/>
        <v>64530.181534481475</v>
      </c>
      <c r="L1029" s="493">
        <f t="shared" si="1420"/>
        <v>48397.636150861108</v>
      </c>
      <c r="M1029" s="493">
        <f t="shared" si="1420"/>
        <v>32265.090767240737</v>
      </c>
      <c r="N1029" s="493">
        <f t="shared" si="1420"/>
        <v>16132.545383620369</v>
      </c>
      <c r="O1029" s="493">
        <f t="shared" si="1420"/>
        <v>0</v>
      </c>
      <c r="P1029" s="493">
        <f t="shared" si="1420"/>
        <v>0</v>
      </c>
      <c r="Q1029" s="493">
        <f t="shared" si="1420"/>
        <v>0</v>
      </c>
      <c r="R1029" s="493">
        <f t="shared" si="1420"/>
        <v>0</v>
      </c>
      <c r="S1029" s="493">
        <f t="shared" si="1420"/>
        <v>0</v>
      </c>
      <c r="T1029" s="493">
        <f t="shared" si="1420"/>
        <v>0</v>
      </c>
      <c r="U1029" s="493">
        <f t="shared" si="1420"/>
        <v>0</v>
      </c>
      <c r="V1029" s="493">
        <f t="shared" si="1420"/>
        <v>0</v>
      </c>
      <c r="W1029" s="493">
        <f t="shared" si="1420"/>
        <v>0</v>
      </c>
      <c r="X1029" s="493">
        <f t="shared" si="1420"/>
        <v>0</v>
      </c>
      <c r="Y1029" s="493">
        <f t="shared" si="1420"/>
        <v>0</v>
      </c>
      <c r="Z1029" s="493">
        <f t="shared" si="1420"/>
        <v>0</v>
      </c>
      <c r="AA1029" s="493">
        <f t="shared" si="1420"/>
        <v>0</v>
      </c>
      <c r="AB1029" s="493">
        <f t="shared" si="1420"/>
        <v>0</v>
      </c>
      <c r="AC1029" s="493">
        <f t="shared" si="1420"/>
        <v>0</v>
      </c>
      <c r="AD1029" s="493">
        <f t="shared" si="1420"/>
        <v>0</v>
      </c>
      <c r="AE1029" s="493">
        <f t="shared" si="1420"/>
        <v>0</v>
      </c>
      <c r="AF1029" s="493">
        <f t="shared" si="1420"/>
        <v>0</v>
      </c>
      <c r="AG1029" s="493">
        <f t="shared" si="1420"/>
        <v>0</v>
      </c>
      <c r="AH1029" s="493">
        <f t="shared" si="1420"/>
        <v>0</v>
      </c>
      <c r="AI1029" s="503">
        <f t="shared" si="1420"/>
        <v>362407.79541520786</v>
      </c>
      <c r="AJ1029" s="503">
        <f t="shared" si="1420"/>
        <v>362407.79541520786</v>
      </c>
      <c r="AK1029" s="503">
        <f t="shared" si="1420"/>
        <v>362407.79541520786</v>
      </c>
    </row>
    <row r="1030" spans="1:37" x14ac:dyDescent="0.2">
      <c r="A1030" s="1348" t="s">
        <v>1159</v>
      </c>
      <c r="B1030" s="489"/>
      <c r="C1030" s="450" t="s">
        <v>33</v>
      </c>
      <c r="D1030" s="495">
        <f t="shared" ref="D1030:AK1030" si="1421">D897</f>
        <v>0</v>
      </c>
      <c r="E1030" s="601">
        <f t="shared" si="1421"/>
        <v>338674.54616379633</v>
      </c>
      <c r="F1030" s="495">
        <f t="shared" si="1421"/>
        <v>304807.09154741664</v>
      </c>
      <c r="G1030" s="495">
        <f t="shared" si="1421"/>
        <v>270939.63693103706</v>
      </c>
      <c r="H1030" s="495">
        <f t="shared" si="1421"/>
        <v>237072.18231465743</v>
      </c>
      <c r="I1030" s="495">
        <f t="shared" si="1421"/>
        <v>203204.7276982778</v>
      </c>
      <c r="J1030" s="495">
        <f t="shared" si="1421"/>
        <v>169337.27308189817</v>
      </c>
      <c r="K1030" s="495">
        <f t="shared" si="1421"/>
        <v>135469.81846551853</v>
      </c>
      <c r="L1030" s="495">
        <f t="shared" si="1421"/>
        <v>101602.3638491389</v>
      </c>
      <c r="M1030" s="495">
        <f t="shared" si="1421"/>
        <v>67734.909232759266</v>
      </c>
      <c r="N1030" s="495">
        <f t="shared" si="1421"/>
        <v>33867.454616379633</v>
      </c>
      <c r="O1030" s="495">
        <f t="shared" si="1421"/>
        <v>0</v>
      </c>
      <c r="P1030" s="495">
        <f t="shared" si="1421"/>
        <v>0</v>
      </c>
      <c r="Q1030" s="495">
        <f t="shared" si="1421"/>
        <v>0</v>
      </c>
      <c r="R1030" s="495">
        <f t="shared" si="1421"/>
        <v>0</v>
      </c>
      <c r="S1030" s="495">
        <f t="shared" si="1421"/>
        <v>0</v>
      </c>
      <c r="T1030" s="495">
        <f t="shared" si="1421"/>
        <v>0</v>
      </c>
      <c r="U1030" s="495">
        <f t="shared" si="1421"/>
        <v>0</v>
      </c>
      <c r="V1030" s="495">
        <f t="shared" si="1421"/>
        <v>0</v>
      </c>
      <c r="W1030" s="495">
        <f t="shared" si="1421"/>
        <v>0</v>
      </c>
      <c r="X1030" s="495">
        <f t="shared" si="1421"/>
        <v>0</v>
      </c>
      <c r="Y1030" s="495">
        <f t="shared" si="1421"/>
        <v>0</v>
      </c>
      <c r="Z1030" s="495">
        <f t="shared" si="1421"/>
        <v>0</v>
      </c>
      <c r="AA1030" s="495">
        <f t="shared" si="1421"/>
        <v>0</v>
      </c>
      <c r="AB1030" s="495">
        <f t="shared" si="1421"/>
        <v>0</v>
      </c>
      <c r="AC1030" s="495">
        <f t="shared" si="1421"/>
        <v>0</v>
      </c>
      <c r="AD1030" s="495">
        <f t="shared" si="1421"/>
        <v>0</v>
      </c>
      <c r="AE1030" s="495">
        <f t="shared" si="1421"/>
        <v>0</v>
      </c>
      <c r="AF1030" s="495">
        <f t="shared" si="1421"/>
        <v>0</v>
      </c>
      <c r="AG1030" s="495">
        <f t="shared" si="1421"/>
        <v>0</v>
      </c>
      <c r="AH1030" s="495">
        <f t="shared" si="1421"/>
        <v>0</v>
      </c>
      <c r="AI1030" s="502">
        <f t="shared" si="1421"/>
        <v>-362407.79541520786</v>
      </c>
      <c r="AJ1030" s="502">
        <f t="shared" si="1421"/>
        <v>-362407.79541520786</v>
      </c>
      <c r="AK1030" s="502">
        <f t="shared" si="1421"/>
        <v>-362407.79541520786</v>
      </c>
    </row>
    <row r="1031" spans="1:37" x14ac:dyDescent="0.2">
      <c r="A1031" s="451" t="s">
        <v>296</v>
      </c>
      <c r="B1031" s="489"/>
      <c r="C1031" s="450" t="s">
        <v>33</v>
      </c>
      <c r="D1031" s="495">
        <f>SUM(D1030,D1029)</f>
        <v>0</v>
      </c>
      <c r="E1031" s="495">
        <f>SUM(E1030,E1029)</f>
        <v>500000</v>
      </c>
      <c r="F1031" s="495">
        <f t="shared" ref="F1031:AK1031" si="1422">SUM(F1030,F1029)</f>
        <v>450000</v>
      </c>
      <c r="G1031" s="495">
        <f t="shared" si="1422"/>
        <v>400000</v>
      </c>
      <c r="H1031" s="495">
        <f t="shared" si="1422"/>
        <v>350000</v>
      </c>
      <c r="I1031" s="495">
        <f t="shared" si="1422"/>
        <v>300000</v>
      </c>
      <c r="J1031" s="495">
        <f t="shared" si="1422"/>
        <v>250000</v>
      </c>
      <c r="K1031" s="495">
        <f t="shared" si="1422"/>
        <v>200000</v>
      </c>
      <c r="L1031" s="495">
        <f t="shared" si="1422"/>
        <v>150000</v>
      </c>
      <c r="M1031" s="495">
        <f t="shared" si="1422"/>
        <v>100000</v>
      </c>
      <c r="N1031" s="495">
        <f t="shared" si="1422"/>
        <v>50000</v>
      </c>
      <c r="O1031" s="495">
        <f t="shared" si="1422"/>
        <v>0</v>
      </c>
      <c r="P1031" s="495">
        <f t="shared" si="1422"/>
        <v>0</v>
      </c>
      <c r="Q1031" s="495">
        <f t="shared" si="1422"/>
        <v>0</v>
      </c>
      <c r="R1031" s="495">
        <f t="shared" si="1422"/>
        <v>0</v>
      </c>
      <c r="S1031" s="495">
        <f t="shared" si="1422"/>
        <v>0</v>
      </c>
      <c r="T1031" s="495">
        <f t="shared" si="1422"/>
        <v>0</v>
      </c>
      <c r="U1031" s="495">
        <f t="shared" si="1422"/>
        <v>0</v>
      </c>
      <c r="V1031" s="495">
        <f t="shared" si="1422"/>
        <v>0</v>
      </c>
      <c r="W1031" s="495">
        <f t="shared" si="1422"/>
        <v>0</v>
      </c>
      <c r="X1031" s="495">
        <f t="shared" si="1422"/>
        <v>0</v>
      </c>
      <c r="Y1031" s="495">
        <f t="shared" si="1422"/>
        <v>0</v>
      </c>
      <c r="Z1031" s="495">
        <f t="shared" si="1422"/>
        <v>0</v>
      </c>
      <c r="AA1031" s="495">
        <f t="shared" si="1422"/>
        <v>0</v>
      </c>
      <c r="AB1031" s="495">
        <f t="shared" si="1422"/>
        <v>0</v>
      </c>
      <c r="AC1031" s="495">
        <f t="shared" si="1422"/>
        <v>0</v>
      </c>
      <c r="AD1031" s="495">
        <f t="shared" si="1422"/>
        <v>0</v>
      </c>
      <c r="AE1031" s="495">
        <f t="shared" si="1422"/>
        <v>0</v>
      </c>
      <c r="AF1031" s="495">
        <f t="shared" si="1422"/>
        <v>0</v>
      </c>
      <c r="AG1031" s="495">
        <f t="shared" si="1422"/>
        <v>0</v>
      </c>
      <c r="AH1031" s="495">
        <f t="shared" si="1422"/>
        <v>0</v>
      </c>
      <c r="AI1031" s="595">
        <f t="shared" si="1422"/>
        <v>0</v>
      </c>
      <c r="AJ1031" s="595">
        <f t="shared" si="1422"/>
        <v>0</v>
      </c>
      <c r="AK1031" s="595">
        <f t="shared" si="1422"/>
        <v>0</v>
      </c>
    </row>
    <row r="1032" spans="1:37" x14ac:dyDescent="0.2">
      <c r="A1032" s="425" t="s">
        <v>299</v>
      </c>
      <c r="B1032" s="463"/>
      <c r="C1032" s="449"/>
      <c r="D1032" s="493"/>
      <c r="E1032" s="493"/>
      <c r="F1032" s="493"/>
      <c r="G1032" s="493"/>
      <c r="H1032" s="493"/>
      <c r="I1032" s="493"/>
      <c r="J1032" s="493"/>
      <c r="K1032" s="493"/>
      <c r="L1032" s="493"/>
      <c r="M1032" s="493"/>
      <c r="N1032" s="493"/>
      <c r="O1032" s="493"/>
      <c r="P1032" s="493"/>
      <c r="Q1032" s="493"/>
      <c r="R1032" s="493"/>
      <c r="S1032" s="493"/>
      <c r="T1032" s="493"/>
      <c r="U1032" s="493"/>
      <c r="V1032" s="493"/>
      <c r="W1032" s="493"/>
      <c r="X1032" s="493"/>
      <c r="Y1032" s="493"/>
      <c r="Z1032" s="493"/>
      <c r="AA1032" s="493"/>
      <c r="AB1032" s="493"/>
      <c r="AC1032" s="493"/>
      <c r="AD1032" s="493"/>
      <c r="AE1032" s="493"/>
      <c r="AF1032" s="493"/>
      <c r="AG1032" s="493"/>
      <c r="AH1032" s="493"/>
      <c r="AI1032" s="503">
        <f t="shared" ref="AI1032" si="1423">SUM(D1032:N1032)</f>
        <v>0</v>
      </c>
      <c r="AJ1032" s="503">
        <f t="shared" ref="AJ1032" si="1424">SUM(D1032:X1032)</f>
        <v>0</v>
      </c>
      <c r="AK1032" s="503">
        <f t="shared" ref="AK1032" si="1425">SUM(D1032:AH1032)</f>
        <v>0</v>
      </c>
    </row>
    <row r="1033" spans="1:37" s="1361" customFormat="1" x14ac:dyDescent="0.2">
      <c r="A1033" s="1355" t="s">
        <v>1165</v>
      </c>
      <c r="B1033" s="1356"/>
      <c r="C1033" s="1357" t="s">
        <v>33</v>
      </c>
      <c r="D1033" s="1358">
        <f t="shared" ref="D1033:AK1033" si="1426">D54</f>
        <v>0</v>
      </c>
      <c r="E1033" s="1358">
        <f t="shared" si="1426"/>
        <v>0</v>
      </c>
      <c r="F1033" s="1358">
        <f t="shared" si="1426"/>
        <v>0</v>
      </c>
      <c r="G1033" s="1358">
        <f t="shared" si="1426"/>
        <v>0</v>
      </c>
      <c r="H1033" s="1358">
        <f t="shared" si="1426"/>
        <v>0</v>
      </c>
      <c r="I1033" s="1358">
        <f t="shared" si="1426"/>
        <v>0</v>
      </c>
      <c r="J1033" s="1358">
        <f t="shared" si="1426"/>
        <v>0</v>
      </c>
      <c r="K1033" s="1358">
        <f t="shared" si="1426"/>
        <v>0</v>
      </c>
      <c r="L1033" s="1358">
        <f t="shared" si="1426"/>
        <v>0</v>
      </c>
      <c r="M1033" s="1358">
        <f t="shared" si="1426"/>
        <v>0</v>
      </c>
      <c r="N1033" s="1358">
        <f t="shared" si="1426"/>
        <v>0</v>
      </c>
      <c r="O1033" s="1358">
        <f t="shared" si="1426"/>
        <v>0</v>
      </c>
      <c r="P1033" s="1358">
        <f t="shared" si="1426"/>
        <v>0</v>
      </c>
      <c r="Q1033" s="1358">
        <f t="shared" si="1426"/>
        <v>0</v>
      </c>
      <c r="R1033" s="1358">
        <f t="shared" si="1426"/>
        <v>0</v>
      </c>
      <c r="S1033" s="1358">
        <f t="shared" si="1426"/>
        <v>0</v>
      </c>
      <c r="T1033" s="1358">
        <f t="shared" si="1426"/>
        <v>0</v>
      </c>
      <c r="U1033" s="1358">
        <f t="shared" si="1426"/>
        <v>0</v>
      </c>
      <c r="V1033" s="1358">
        <f t="shared" si="1426"/>
        <v>0</v>
      </c>
      <c r="W1033" s="1358">
        <f t="shared" si="1426"/>
        <v>0</v>
      </c>
      <c r="X1033" s="1358">
        <f t="shared" si="1426"/>
        <v>0</v>
      </c>
      <c r="Y1033" s="1358">
        <f t="shared" si="1426"/>
        <v>0</v>
      </c>
      <c r="Z1033" s="1358">
        <f t="shared" si="1426"/>
        <v>0</v>
      </c>
      <c r="AA1033" s="1358">
        <f t="shared" si="1426"/>
        <v>0</v>
      </c>
      <c r="AB1033" s="1358">
        <f t="shared" si="1426"/>
        <v>0</v>
      </c>
      <c r="AC1033" s="1358">
        <f t="shared" si="1426"/>
        <v>0</v>
      </c>
      <c r="AD1033" s="1358">
        <f t="shared" si="1426"/>
        <v>0</v>
      </c>
      <c r="AE1033" s="1358">
        <f t="shared" si="1426"/>
        <v>0</v>
      </c>
      <c r="AF1033" s="1358">
        <f t="shared" si="1426"/>
        <v>0</v>
      </c>
      <c r="AG1033" s="1358">
        <f t="shared" si="1426"/>
        <v>0</v>
      </c>
      <c r="AH1033" s="1358">
        <f t="shared" si="1426"/>
        <v>0</v>
      </c>
      <c r="AI1033" s="1359">
        <f t="shared" si="1426"/>
        <v>0</v>
      </c>
      <c r="AJ1033" s="1359">
        <f t="shared" si="1426"/>
        <v>0</v>
      </c>
      <c r="AK1033" s="1360">
        <f t="shared" si="1426"/>
        <v>0</v>
      </c>
    </row>
    <row r="1034" spans="1:37" s="1361" customFormat="1" x14ac:dyDescent="0.2">
      <c r="A1034" s="1362" t="s">
        <v>295</v>
      </c>
      <c r="B1034" s="1355"/>
      <c r="C1034" s="1357" t="s">
        <v>33</v>
      </c>
      <c r="D1034" s="1358">
        <f>SUMIF($B$898:$B$942,"売上（税別）",D$898:D$942)</f>
        <v>0</v>
      </c>
      <c r="E1034" s="1358">
        <f t="shared" ref="E1034:AH1034" si="1427">SUMIF($B$898:$B$942,"売上（税別）",E$898:E$942)</f>
        <v>0</v>
      </c>
      <c r="F1034" s="1358">
        <f t="shared" si="1427"/>
        <v>0</v>
      </c>
      <c r="G1034" s="1358">
        <f t="shared" si="1427"/>
        <v>0</v>
      </c>
      <c r="H1034" s="1358">
        <f t="shared" si="1427"/>
        <v>0</v>
      </c>
      <c r="I1034" s="1358">
        <f t="shared" si="1427"/>
        <v>0</v>
      </c>
      <c r="J1034" s="1358">
        <f t="shared" si="1427"/>
        <v>0</v>
      </c>
      <c r="K1034" s="1358">
        <f t="shared" si="1427"/>
        <v>0</v>
      </c>
      <c r="L1034" s="1358">
        <f t="shared" si="1427"/>
        <v>0</v>
      </c>
      <c r="M1034" s="1358">
        <f t="shared" si="1427"/>
        <v>0</v>
      </c>
      <c r="N1034" s="1358">
        <f t="shared" si="1427"/>
        <v>0</v>
      </c>
      <c r="O1034" s="1358">
        <f t="shared" si="1427"/>
        <v>0</v>
      </c>
      <c r="P1034" s="1358">
        <f t="shared" si="1427"/>
        <v>0</v>
      </c>
      <c r="Q1034" s="1358">
        <f t="shared" si="1427"/>
        <v>0</v>
      </c>
      <c r="R1034" s="1358">
        <f t="shared" si="1427"/>
        <v>0</v>
      </c>
      <c r="S1034" s="1358">
        <f t="shared" si="1427"/>
        <v>0</v>
      </c>
      <c r="T1034" s="1358">
        <f t="shared" si="1427"/>
        <v>0</v>
      </c>
      <c r="U1034" s="1358">
        <f t="shared" si="1427"/>
        <v>0</v>
      </c>
      <c r="V1034" s="1358">
        <f t="shared" si="1427"/>
        <v>0</v>
      </c>
      <c r="W1034" s="1358">
        <f t="shared" si="1427"/>
        <v>0</v>
      </c>
      <c r="X1034" s="1358">
        <f t="shared" si="1427"/>
        <v>0</v>
      </c>
      <c r="Y1034" s="1358">
        <f t="shared" si="1427"/>
        <v>0</v>
      </c>
      <c r="Z1034" s="1358">
        <f t="shared" si="1427"/>
        <v>0</v>
      </c>
      <c r="AA1034" s="1358">
        <f t="shared" si="1427"/>
        <v>0</v>
      </c>
      <c r="AB1034" s="1358">
        <f t="shared" si="1427"/>
        <v>0</v>
      </c>
      <c r="AC1034" s="1358">
        <f t="shared" si="1427"/>
        <v>0</v>
      </c>
      <c r="AD1034" s="1358">
        <f t="shared" si="1427"/>
        <v>0</v>
      </c>
      <c r="AE1034" s="1358">
        <f t="shared" si="1427"/>
        <v>0</v>
      </c>
      <c r="AF1034" s="1358">
        <f t="shared" si="1427"/>
        <v>0</v>
      </c>
      <c r="AG1034" s="1358">
        <f t="shared" si="1427"/>
        <v>0</v>
      </c>
      <c r="AH1034" s="1358">
        <f t="shared" si="1427"/>
        <v>0</v>
      </c>
      <c r="AI1034" s="1359">
        <f t="shared" ref="AI1034:AK1034" si="1428">SUMIF($B$126:$B$164,"売上（税別）",AI$126:AI$164)</f>
        <v>100000000</v>
      </c>
      <c r="AJ1034" s="1359">
        <f t="shared" si="1428"/>
        <v>100000000</v>
      </c>
      <c r="AK1034" s="1363">
        <f t="shared" si="1428"/>
        <v>100000000</v>
      </c>
    </row>
    <row r="1035" spans="1:37" x14ac:dyDescent="0.2">
      <c r="A1035" s="1361"/>
      <c r="B1035" s="1356" t="s">
        <v>1156</v>
      </c>
      <c r="C1035" s="1357" t="s">
        <v>33</v>
      </c>
      <c r="D1035" s="1358">
        <f>SUMIF($B$898:$B$942,$B1035,D$898:D$942)</f>
        <v>0</v>
      </c>
      <c r="E1035" s="1358">
        <f t="shared" ref="E1035:AH1043" si="1429">SUMIF($B$898:$B$942,$B1035,E$898:E$942)</f>
        <v>0</v>
      </c>
      <c r="F1035" s="1358">
        <f t="shared" si="1429"/>
        <v>0</v>
      </c>
      <c r="G1035" s="1358">
        <f t="shared" si="1429"/>
        <v>0</v>
      </c>
      <c r="H1035" s="1358">
        <f t="shared" si="1429"/>
        <v>0</v>
      </c>
      <c r="I1035" s="1358">
        <f t="shared" si="1429"/>
        <v>0</v>
      </c>
      <c r="J1035" s="1358">
        <f t="shared" si="1429"/>
        <v>0</v>
      </c>
      <c r="K1035" s="1358">
        <f t="shared" si="1429"/>
        <v>0</v>
      </c>
      <c r="L1035" s="1358">
        <f t="shared" si="1429"/>
        <v>0</v>
      </c>
      <c r="M1035" s="1358">
        <f t="shared" si="1429"/>
        <v>0</v>
      </c>
      <c r="N1035" s="1358">
        <f t="shared" si="1429"/>
        <v>0</v>
      </c>
      <c r="O1035" s="1358">
        <f t="shared" si="1429"/>
        <v>0</v>
      </c>
      <c r="P1035" s="1358">
        <f t="shared" si="1429"/>
        <v>0</v>
      </c>
      <c r="Q1035" s="1358">
        <f t="shared" si="1429"/>
        <v>0</v>
      </c>
      <c r="R1035" s="1358">
        <f t="shared" si="1429"/>
        <v>0</v>
      </c>
      <c r="S1035" s="1358">
        <f t="shared" si="1429"/>
        <v>0</v>
      </c>
      <c r="T1035" s="1358">
        <f t="shared" si="1429"/>
        <v>0</v>
      </c>
      <c r="U1035" s="1358">
        <f t="shared" si="1429"/>
        <v>0</v>
      </c>
      <c r="V1035" s="1358">
        <f t="shared" si="1429"/>
        <v>0</v>
      </c>
      <c r="W1035" s="1358">
        <f t="shared" si="1429"/>
        <v>0</v>
      </c>
      <c r="X1035" s="1358">
        <f t="shared" si="1429"/>
        <v>0</v>
      </c>
      <c r="Y1035" s="1358">
        <f t="shared" si="1429"/>
        <v>0</v>
      </c>
      <c r="Z1035" s="1358">
        <f t="shared" si="1429"/>
        <v>0</v>
      </c>
      <c r="AA1035" s="1358">
        <f t="shared" si="1429"/>
        <v>0</v>
      </c>
      <c r="AB1035" s="1358">
        <f t="shared" si="1429"/>
        <v>0</v>
      </c>
      <c r="AC1035" s="1358">
        <f t="shared" si="1429"/>
        <v>0</v>
      </c>
      <c r="AD1035" s="1358">
        <f t="shared" si="1429"/>
        <v>0</v>
      </c>
      <c r="AE1035" s="1358">
        <f t="shared" si="1429"/>
        <v>0</v>
      </c>
      <c r="AF1035" s="1358">
        <f t="shared" si="1429"/>
        <v>0</v>
      </c>
      <c r="AG1035" s="1358">
        <f t="shared" si="1429"/>
        <v>0</v>
      </c>
      <c r="AH1035" s="1358">
        <f t="shared" si="1429"/>
        <v>0</v>
      </c>
      <c r="AI1035" s="1363">
        <f t="shared" ref="AI1035:AK1046" si="1430">SUMIF($B$58:$B$373,$B1035,AI$58:AI$373)</f>
        <v>4523750</v>
      </c>
      <c r="AJ1035" s="1363">
        <f t="shared" si="1430"/>
        <v>4523750</v>
      </c>
      <c r="AK1035" s="1363">
        <f t="shared" si="1430"/>
        <v>4523750</v>
      </c>
    </row>
    <row r="1036" spans="1:37" x14ac:dyDescent="0.2">
      <c r="A1036" s="391"/>
      <c r="B1036" s="463" t="s">
        <v>270</v>
      </c>
      <c r="C1036" s="449" t="s">
        <v>33</v>
      </c>
      <c r="D1036" s="493">
        <f t="shared" ref="D1036:S1046" si="1431">SUMIF($B$898:$B$942,$B1036,D$898:D$942)</f>
        <v>0</v>
      </c>
      <c r="E1036" s="493">
        <f t="shared" si="1429"/>
        <v>0</v>
      </c>
      <c r="F1036" s="493">
        <f t="shared" si="1429"/>
        <v>0</v>
      </c>
      <c r="G1036" s="493">
        <f t="shared" si="1429"/>
        <v>0</v>
      </c>
      <c r="H1036" s="493">
        <f t="shared" si="1429"/>
        <v>0</v>
      </c>
      <c r="I1036" s="493">
        <f t="shared" si="1429"/>
        <v>0</v>
      </c>
      <c r="J1036" s="493">
        <f t="shared" si="1429"/>
        <v>0</v>
      </c>
      <c r="K1036" s="493">
        <f t="shared" si="1429"/>
        <v>0</v>
      </c>
      <c r="L1036" s="493">
        <f t="shared" si="1429"/>
        <v>0</v>
      </c>
      <c r="M1036" s="493">
        <f t="shared" si="1429"/>
        <v>0</v>
      </c>
      <c r="N1036" s="493">
        <f t="shared" si="1429"/>
        <v>0</v>
      </c>
      <c r="O1036" s="493">
        <f t="shared" si="1429"/>
        <v>0</v>
      </c>
      <c r="P1036" s="493">
        <f t="shared" si="1429"/>
        <v>0</v>
      </c>
      <c r="Q1036" s="493">
        <f t="shared" si="1429"/>
        <v>0</v>
      </c>
      <c r="R1036" s="493">
        <f t="shared" si="1429"/>
        <v>0</v>
      </c>
      <c r="S1036" s="493">
        <f t="shared" si="1429"/>
        <v>0</v>
      </c>
      <c r="T1036" s="493">
        <f t="shared" si="1429"/>
        <v>0</v>
      </c>
      <c r="U1036" s="493">
        <f t="shared" si="1429"/>
        <v>0</v>
      </c>
      <c r="V1036" s="493">
        <f t="shared" si="1429"/>
        <v>0</v>
      </c>
      <c r="W1036" s="493">
        <f t="shared" si="1429"/>
        <v>0</v>
      </c>
      <c r="X1036" s="493">
        <f t="shared" si="1429"/>
        <v>0</v>
      </c>
      <c r="Y1036" s="493">
        <f t="shared" si="1429"/>
        <v>0</v>
      </c>
      <c r="Z1036" s="493">
        <f t="shared" si="1429"/>
        <v>0</v>
      </c>
      <c r="AA1036" s="493">
        <f t="shared" si="1429"/>
        <v>0</v>
      </c>
      <c r="AB1036" s="493">
        <f t="shared" si="1429"/>
        <v>0</v>
      </c>
      <c r="AC1036" s="493">
        <f t="shared" si="1429"/>
        <v>0</v>
      </c>
      <c r="AD1036" s="493">
        <f t="shared" si="1429"/>
        <v>0</v>
      </c>
      <c r="AE1036" s="493">
        <f t="shared" si="1429"/>
        <v>0</v>
      </c>
      <c r="AF1036" s="493">
        <f t="shared" si="1429"/>
        <v>0</v>
      </c>
      <c r="AG1036" s="493">
        <f t="shared" si="1429"/>
        <v>0</v>
      </c>
      <c r="AH1036" s="493">
        <f t="shared" si="1429"/>
        <v>0</v>
      </c>
      <c r="AI1036" s="503">
        <f t="shared" si="1430"/>
        <v>4523750</v>
      </c>
      <c r="AJ1036" s="503">
        <f t="shared" si="1430"/>
        <v>4523750</v>
      </c>
      <c r="AK1036" s="594">
        <f t="shared" si="1430"/>
        <v>4523750</v>
      </c>
    </row>
    <row r="1037" spans="1:37" x14ac:dyDescent="0.2">
      <c r="A1037" s="391"/>
      <c r="B1037" s="425" t="s">
        <v>577</v>
      </c>
      <c r="C1037" s="449" t="s">
        <v>560</v>
      </c>
      <c r="D1037" s="493">
        <f t="shared" si="1431"/>
        <v>0</v>
      </c>
      <c r="E1037" s="493">
        <f t="shared" si="1429"/>
        <v>0</v>
      </c>
      <c r="F1037" s="493">
        <f t="shared" si="1429"/>
        <v>0</v>
      </c>
      <c r="G1037" s="493">
        <f t="shared" si="1429"/>
        <v>0</v>
      </c>
      <c r="H1037" s="493">
        <f t="shared" si="1429"/>
        <v>0</v>
      </c>
      <c r="I1037" s="493">
        <f t="shared" si="1429"/>
        <v>0</v>
      </c>
      <c r="J1037" s="493">
        <f t="shared" si="1429"/>
        <v>0</v>
      </c>
      <c r="K1037" s="493">
        <f t="shared" si="1429"/>
        <v>0</v>
      </c>
      <c r="L1037" s="493">
        <f t="shared" si="1429"/>
        <v>0</v>
      </c>
      <c r="M1037" s="493">
        <f t="shared" si="1429"/>
        <v>0</v>
      </c>
      <c r="N1037" s="493">
        <f t="shared" si="1429"/>
        <v>0</v>
      </c>
      <c r="O1037" s="493">
        <f t="shared" si="1429"/>
        <v>0</v>
      </c>
      <c r="P1037" s="493">
        <f t="shared" si="1429"/>
        <v>0</v>
      </c>
      <c r="Q1037" s="493">
        <f t="shared" si="1429"/>
        <v>0</v>
      </c>
      <c r="R1037" s="493">
        <f t="shared" si="1429"/>
        <v>0</v>
      </c>
      <c r="S1037" s="493">
        <f t="shared" si="1429"/>
        <v>0</v>
      </c>
      <c r="T1037" s="493">
        <f t="shared" si="1429"/>
        <v>0</v>
      </c>
      <c r="U1037" s="493">
        <f t="shared" si="1429"/>
        <v>0</v>
      </c>
      <c r="V1037" s="493">
        <f t="shared" si="1429"/>
        <v>0</v>
      </c>
      <c r="W1037" s="493">
        <f t="shared" si="1429"/>
        <v>0</v>
      </c>
      <c r="X1037" s="493">
        <f t="shared" si="1429"/>
        <v>0</v>
      </c>
      <c r="Y1037" s="493">
        <f t="shared" si="1429"/>
        <v>0</v>
      </c>
      <c r="Z1037" s="493">
        <f t="shared" si="1429"/>
        <v>0</v>
      </c>
      <c r="AA1037" s="493">
        <f t="shared" si="1429"/>
        <v>0</v>
      </c>
      <c r="AB1037" s="493">
        <f t="shared" si="1429"/>
        <v>0</v>
      </c>
      <c r="AC1037" s="493">
        <f t="shared" si="1429"/>
        <v>0</v>
      </c>
      <c r="AD1037" s="493">
        <f t="shared" si="1429"/>
        <v>0</v>
      </c>
      <c r="AE1037" s="493">
        <f t="shared" si="1429"/>
        <v>0</v>
      </c>
      <c r="AF1037" s="493">
        <f t="shared" si="1429"/>
        <v>0</v>
      </c>
      <c r="AG1037" s="493">
        <f t="shared" si="1429"/>
        <v>0</v>
      </c>
      <c r="AH1037" s="493">
        <f t="shared" si="1429"/>
        <v>0</v>
      </c>
      <c r="AI1037" s="503">
        <f t="shared" si="1430"/>
        <v>12914459.072591554</v>
      </c>
      <c r="AJ1037" s="503">
        <f t="shared" si="1430"/>
        <v>12914459.072591554</v>
      </c>
      <c r="AK1037" s="594">
        <f t="shared" si="1430"/>
        <v>12914459.072591554</v>
      </c>
    </row>
    <row r="1038" spans="1:37" x14ac:dyDescent="0.2">
      <c r="A1038" s="391"/>
      <c r="B1038" s="425" t="s">
        <v>576</v>
      </c>
      <c r="C1038" s="449" t="s">
        <v>560</v>
      </c>
      <c r="D1038" s="493">
        <f t="shared" si="1431"/>
        <v>0</v>
      </c>
      <c r="E1038" s="493">
        <f t="shared" si="1429"/>
        <v>0</v>
      </c>
      <c r="F1038" s="493">
        <f t="shared" si="1429"/>
        <v>0</v>
      </c>
      <c r="G1038" s="493">
        <f t="shared" si="1429"/>
        <v>0</v>
      </c>
      <c r="H1038" s="493">
        <f t="shared" si="1429"/>
        <v>0</v>
      </c>
      <c r="I1038" s="493">
        <f t="shared" si="1429"/>
        <v>0</v>
      </c>
      <c r="J1038" s="493">
        <f t="shared" si="1429"/>
        <v>0</v>
      </c>
      <c r="K1038" s="493">
        <f t="shared" si="1429"/>
        <v>0</v>
      </c>
      <c r="L1038" s="493">
        <f t="shared" si="1429"/>
        <v>0</v>
      </c>
      <c r="M1038" s="493">
        <f t="shared" si="1429"/>
        <v>0</v>
      </c>
      <c r="N1038" s="493">
        <f t="shared" si="1429"/>
        <v>0</v>
      </c>
      <c r="O1038" s="493">
        <f t="shared" si="1429"/>
        <v>0</v>
      </c>
      <c r="P1038" s="493">
        <f t="shared" si="1429"/>
        <v>0</v>
      </c>
      <c r="Q1038" s="493">
        <f t="shared" si="1429"/>
        <v>0</v>
      </c>
      <c r="R1038" s="493">
        <f t="shared" si="1429"/>
        <v>0</v>
      </c>
      <c r="S1038" s="493">
        <f t="shared" si="1429"/>
        <v>0</v>
      </c>
      <c r="T1038" s="493">
        <f t="shared" si="1429"/>
        <v>0</v>
      </c>
      <c r="U1038" s="493">
        <f t="shared" si="1429"/>
        <v>0</v>
      </c>
      <c r="V1038" s="493">
        <f t="shared" si="1429"/>
        <v>0</v>
      </c>
      <c r="W1038" s="493">
        <f t="shared" si="1429"/>
        <v>0</v>
      </c>
      <c r="X1038" s="493">
        <f t="shared" si="1429"/>
        <v>0</v>
      </c>
      <c r="Y1038" s="493">
        <f t="shared" si="1429"/>
        <v>0</v>
      </c>
      <c r="Z1038" s="493">
        <f t="shared" si="1429"/>
        <v>0</v>
      </c>
      <c r="AA1038" s="493">
        <f t="shared" si="1429"/>
        <v>0</v>
      </c>
      <c r="AB1038" s="493">
        <f t="shared" si="1429"/>
        <v>0</v>
      </c>
      <c r="AC1038" s="493">
        <f t="shared" si="1429"/>
        <v>0</v>
      </c>
      <c r="AD1038" s="493">
        <f t="shared" si="1429"/>
        <v>0</v>
      </c>
      <c r="AE1038" s="493">
        <f t="shared" si="1429"/>
        <v>0</v>
      </c>
      <c r="AF1038" s="493">
        <f t="shared" si="1429"/>
        <v>0</v>
      </c>
      <c r="AG1038" s="493">
        <f t="shared" si="1429"/>
        <v>0</v>
      </c>
      <c r="AH1038" s="493">
        <f t="shared" si="1429"/>
        <v>0</v>
      </c>
      <c r="AI1038" s="503">
        <f t="shared" si="1430"/>
        <v>3552493.9870918221</v>
      </c>
      <c r="AJ1038" s="503">
        <f t="shared" si="1430"/>
        <v>3552493.9870918221</v>
      </c>
      <c r="AK1038" s="594">
        <f t="shared" si="1430"/>
        <v>3552493.9870918221</v>
      </c>
    </row>
    <row r="1039" spans="1:37" x14ac:dyDescent="0.2">
      <c r="A1039" s="491"/>
      <c r="B1039" s="425" t="s">
        <v>556</v>
      </c>
      <c r="C1039" s="449" t="s">
        <v>33</v>
      </c>
      <c r="D1039" s="493">
        <f t="shared" si="1431"/>
        <v>0</v>
      </c>
      <c r="E1039" s="493">
        <f t="shared" si="1429"/>
        <v>0</v>
      </c>
      <c r="F1039" s="493">
        <f t="shared" si="1429"/>
        <v>0</v>
      </c>
      <c r="G1039" s="493">
        <f t="shared" si="1429"/>
        <v>0</v>
      </c>
      <c r="H1039" s="493">
        <f t="shared" si="1429"/>
        <v>0</v>
      </c>
      <c r="I1039" s="493">
        <f t="shared" si="1429"/>
        <v>0</v>
      </c>
      <c r="J1039" s="493">
        <f t="shared" si="1429"/>
        <v>0</v>
      </c>
      <c r="K1039" s="493">
        <f t="shared" si="1429"/>
        <v>0</v>
      </c>
      <c r="L1039" s="493">
        <f t="shared" si="1429"/>
        <v>0</v>
      </c>
      <c r="M1039" s="493">
        <f t="shared" si="1429"/>
        <v>0</v>
      </c>
      <c r="N1039" s="493">
        <f t="shared" si="1429"/>
        <v>0</v>
      </c>
      <c r="O1039" s="493">
        <f t="shared" si="1429"/>
        <v>0</v>
      </c>
      <c r="P1039" s="493">
        <f t="shared" si="1429"/>
        <v>0</v>
      </c>
      <c r="Q1039" s="493">
        <f t="shared" si="1429"/>
        <v>0</v>
      </c>
      <c r="R1039" s="493">
        <f t="shared" si="1429"/>
        <v>0</v>
      </c>
      <c r="S1039" s="493">
        <f t="shared" si="1429"/>
        <v>0</v>
      </c>
      <c r="T1039" s="493">
        <f t="shared" si="1429"/>
        <v>0</v>
      </c>
      <c r="U1039" s="493">
        <f t="shared" si="1429"/>
        <v>0</v>
      </c>
      <c r="V1039" s="493">
        <f t="shared" si="1429"/>
        <v>0</v>
      </c>
      <c r="W1039" s="493">
        <f t="shared" si="1429"/>
        <v>0</v>
      </c>
      <c r="X1039" s="493">
        <f t="shared" si="1429"/>
        <v>0</v>
      </c>
      <c r="Y1039" s="493">
        <f t="shared" si="1429"/>
        <v>0</v>
      </c>
      <c r="Z1039" s="493">
        <f t="shared" si="1429"/>
        <v>0</v>
      </c>
      <c r="AA1039" s="493">
        <f t="shared" si="1429"/>
        <v>0</v>
      </c>
      <c r="AB1039" s="493">
        <f t="shared" si="1429"/>
        <v>0</v>
      </c>
      <c r="AC1039" s="493">
        <f t="shared" si="1429"/>
        <v>0</v>
      </c>
      <c r="AD1039" s="493">
        <f t="shared" si="1429"/>
        <v>0</v>
      </c>
      <c r="AE1039" s="493">
        <f t="shared" si="1429"/>
        <v>0</v>
      </c>
      <c r="AF1039" s="493">
        <f t="shared" si="1429"/>
        <v>0</v>
      </c>
      <c r="AG1039" s="493">
        <f t="shared" si="1429"/>
        <v>0</v>
      </c>
      <c r="AH1039" s="493">
        <f t="shared" si="1429"/>
        <v>0</v>
      </c>
      <c r="AI1039" s="503">
        <f t="shared" si="1430"/>
        <v>45044656.693278335</v>
      </c>
      <c r="AJ1039" s="503">
        <f t="shared" si="1430"/>
        <v>45044656.693278335</v>
      </c>
      <c r="AK1039" s="594">
        <f t="shared" si="1430"/>
        <v>45044656.693278335</v>
      </c>
    </row>
    <row r="1040" spans="1:37" x14ac:dyDescent="0.2">
      <c r="A1040" s="491"/>
      <c r="B1040" s="425" t="s">
        <v>557</v>
      </c>
      <c r="C1040" s="449" t="s">
        <v>33</v>
      </c>
      <c r="D1040" s="493">
        <f t="shared" si="1431"/>
        <v>0</v>
      </c>
      <c r="E1040" s="493">
        <f t="shared" si="1429"/>
        <v>0</v>
      </c>
      <c r="F1040" s="493">
        <f t="shared" si="1429"/>
        <v>0</v>
      </c>
      <c r="G1040" s="493">
        <f t="shared" si="1429"/>
        <v>0</v>
      </c>
      <c r="H1040" s="493">
        <f t="shared" si="1429"/>
        <v>0</v>
      </c>
      <c r="I1040" s="493">
        <f t="shared" si="1429"/>
        <v>0</v>
      </c>
      <c r="J1040" s="493">
        <f t="shared" si="1429"/>
        <v>0</v>
      </c>
      <c r="K1040" s="493">
        <f t="shared" si="1429"/>
        <v>0</v>
      </c>
      <c r="L1040" s="493">
        <f t="shared" si="1429"/>
        <v>0</v>
      </c>
      <c r="M1040" s="493">
        <f t="shared" si="1429"/>
        <v>0</v>
      </c>
      <c r="N1040" s="493">
        <f t="shared" si="1429"/>
        <v>0</v>
      </c>
      <c r="O1040" s="493">
        <f t="shared" si="1429"/>
        <v>0</v>
      </c>
      <c r="P1040" s="493">
        <f t="shared" si="1429"/>
        <v>0</v>
      </c>
      <c r="Q1040" s="493">
        <f t="shared" si="1429"/>
        <v>0</v>
      </c>
      <c r="R1040" s="493">
        <f t="shared" si="1429"/>
        <v>0</v>
      </c>
      <c r="S1040" s="493">
        <f t="shared" si="1429"/>
        <v>0</v>
      </c>
      <c r="T1040" s="493">
        <f t="shared" si="1429"/>
        <v>0</v>
      </c>
      <c r="U1040" s="493">
        <f t="shared" si="1429"/>
        <v>0</v>
      </c>
      <c r="V1040" s="493">
        <f t="shared" si="1429"/>
        <v>0</v>
      </c>
      <c r="W1040" s="493">
        <f t="shared" si="1429"/>
        <v>0</v>
      </c>
      <c r="X1040" s="493">
        <f t="shared" si="1429"/>
        <v>0</v>
      </c>
      <c r="Y1040" s="493">
        <f t="shared" si="1429"/>
        <v>0</v>
      </c>
      <c r="Z1040" s="493">
        <f t="shared" si="1429"/>
        <v>0</v>
      </c>
      <c r="AA1040" s="493">
        <f t="shared" si="1429"/>
        <v>0</v>
      </c>
      <c r="AB1040" s="493">
        <f t="shared" si="1429"/>
        <v>0</v>
      </c>
      <c r="AC1040" s="493">
        <f t="shared" si="1429"/>
        <v>0</v>
      </c>
      <c r="AD1040" s="493">
        <f t="shared" si="1429"/>
        <v>0</v>
      </c>
      <c r="AE1040" s="493">
        <f t="shared" si="1429"/>
        <v>0</v>
      </c>
      <c r="AF1040" s="493">
        <f t="shared" si="1429"/>
        <v>0</v>
      </c>
      <c r="AG1040" s="493">
        <f t="shared" si="1429"/>
        <v>0</v>
      </c>
      <c r="AH1040" s="493">
        <f t="shared" si="1429"/>
        <v>0</v>
      </c>
      <c r="AI1040" s="503">
        <f t="shared" si="1430"/>
        <v>17545349.491003081</v>
      </c>
      <c r="AJ1040" s="503">
        <f t="shared" si="1430"/>
        <v>17545349.491003081</v>
      </c>
      <c r="AK1040" s="594">
        <f t="shared" si="1430"/>
        <v>17545349.491003081</v>
      </c>
    </row>
    <row r="1041" spans="1:37" x14ac:dyDescent="0.2">
      <c r="A1041" s="491"/>
      <c r="B1041" s="425" t="s">
        <v>558</v>
      </c>
      <c r="C1041" s="449" t="s">
        <v>33</v>
      </c>
      <c r="D1041" s="493">
        <f t="shared" si="1431"/>
        <v>0</v>
      </c>
      <c r="E1041" s="493">
        <f t="shared" si="1429"/>
        <v>0</v>
      </c>
      <c r="F1041" s="493">
        <f t="shared" si="1429"/>
        <v>0</v>
      </c>
      <c r="G1041" s="493">
        <f t="shared" si="1429"/>
        <v>0</v>
      </c>
      <c r="H1041" s="493">
        <f t="shared" si="1429"/>
        <v>0</v>
      </c>
      <c r="I1041" s="493">
        <f t="shared" si="1429"/>
        <v>0</v>
      </c>
      <c r="J1041" s="493">
        <f t="shared" si="1429"/>
        <v>0</v>
      </c>
      <c r="K1041" s="493">
        <f t="shared" si="1429"/>
        <v>0</v>
      </c>
      <c r="L1041" s="493">
        <f t="shared" si="1429"/>
        <v>0</v>
      </c>
      <c r="M1041" s="493">
        <f t="shared" si="1429"/>
        <v>0</v>
      </c>
      <c r="N1041" s="493">
        <f t="shared" si="1429"/>
        <v>0</v>
      </c>
      <c r="O1041" s="493">
        <f t="shared" si="1429"/>
        <v>0</v>
      </c>
      <c r="P1041" s="493">
        <f t="shared" si="1429"/>
        <v>0</v>
      </c>
      <c r="Q1041" s="493">
        <f t="shared" si="1429"/>
        <v>0</v>
      </c>
      <c r="R1041" s="493">
        <f t="shared" si="1429"/>
        <v>0</v>
      </c>
      <c r="S1041" s="493">
        <f t="shared" si="1429"/>
        <v>0</v>
      </c>
      <c r="T1041" s="493">
        <f t="shared" si="1429"/>
        <v>0</v>
      </c>
      <c r="U1041" s="493">
        <f t="shared" si="1429"/>
        <v>0</v>
      </c>
      <c r="V1041" s="493">
        <f t="shared" si="1429"/>
        <v>0</v>
      </c>
      <c r="W1041" s="493">
        <f t="shared" si="1429"/>
        <v>0</v>
      </c>
      <c r="X1041" s="493">
        <f t="shared" si="1429"/>
        <v>0</v>
      </c>
      <c r="Y1041" s="493">
        <f t="shared" si="1429"/>
        <v>0</v>
      </c>
      <c r="Z1041" s="493">
        <f t="shared" si="1429"/>
        <v>0</v>
      </c>
      <c r="AA1041" s="493">
        <f t="shared" si="1429"/>
        <v>0</v>
      </c>
      <c r="AB1041" s="493">
        <f t="shared" si="1429"/>
        <v>0</v>
      </c>
      <c r="AC1041" s="493">
        <f t="shared" si="1429"/>
        <v>0</v>
      </c>
      <c r="AD1041" s="493">
        <f t="shared" si="1429"/>
        <v>0</v>
      </c>
      <c r="AE1041" s="493">
        <f t="shared" si="1429"/>
        <v>0</v>
      </c>
      <c r="AF1041" s="493">
        <f t="shared" si="1429"/>
        <v>0</v>
      </c>
      <c r="AG1041" s="493">
        <f t="shared" si="1429"/>
        <v>0</v>
      </c>
      <c r="AH1041" s="493">
        <f t="shared" si="1429"/>
        <v>0</v>
      </c>
      <c r="AI1041" s="503">
        <f t="shared" si="1430"/>
        <v>6274907.190868766</v>
      </c>
      <c r="AJ1041" s="503">
        <f t="shared" si="1430"/>
        <v>6274907.190868766</v>
      </c>
      <c r="AK1041" s="594">
        <f t="shared" si="1430"/>
        <v>6274907.190868766</v>
      </c>
    </row>
    <row r="1042" spans="1:37" x14ac:dyDescent="0.2">
      <c r="B1042" s="425" t="s">
        <v>559</v>
      </c>
      <c r="C1042" s="449" t="s">
        <v>33</v>
      </c>
      <c r="D1042" s="493">
        <f t="shared" si="1431"/>
        <v>0</v>
      </c>
      <c r="E1042" s="493">
        <f t="shared" si="1429"/>
        <v>0</v>
      </c>
      <c r="F1042" s="493">
        <f t="shared" si="1429"/>
        <v>0</v>
      </c>
      <c r="G1042" s="493">
        <f t="shared" si="1429"/>
        <v>0</v>
      </c>
      <c r="H1042" s="493">
        <f t="shared" si="1429"/>
        <v>0</v>
      </c>
      <c r="I1042" s="493">
        <f t="shared" si="1429"/>
        <v>0</v>
      </c>
      <c r="J1042" s="493">
        <f t="shared" si="1429"/>
        <v>0</v>
      </c>
      <c r="K1042" s="493">
        <f t="shared" si="1429"/>
        <v>0</v>
      </c>
      <c r="L1042" s="493">
        <f t="shared" si="1429"/>
        <v>0</v>
      </c>
      <c r="M1042" s="493">
        <f t="shared" si="1429"/>
        <v>0</v>
      </c>
      <c r="N1042" s="493">
        <f t="shared" si="1429"/>
        <v>0</v>
      </c>
      <c r="O1042" s="493">
        <f t="shared" si="1429"/>
        <v>0</v>
      </c>
      <c r="P1042" s="493">
        <f t="shared" si="1429"/>
        <v>0</v>
      </c>
      <c r="Q1042" s="493">
        <f t="shared" si="1429"/>
        <v>0</v>
      </c>
      <c r="R1042" s="493">
        <f t="shared" si="1429"/>
        <v>0</v>
      </c>
      <c r="S1042" s="493">
        <f t="shared" si="1429"/>
        <v>0</v>
      </c>
      <c r="T1042" s="493">
        <f t="shared" si="1429"/>
        <v>0</v>
      </c>
      <c r="U1042" s="493">
        <f t="shared" si="1429"/>
        <v>0</v>
      </c>
      <c r="V1042" s="493">
        <f t="shared" si="1429"/>
        <v>0</v>
      </c>
      <c r="W1042" s="493">
        <f t="shared" si="1429"/>
        <v>0</v>
      </c>
      <c r="X1042" s="493">
        <f t="shared" si="1429"/>
        <v>0</v>
      </c>
      <c r="Y1042" s="493">
        <f t="shared" si="1429"/>
        <v>0</v>
      </c>
      <c r="Z1042" s="493">
        <f t="shared" si="1429"/>
        <v>0</v>
      </c>
      <c r="AA1042" s="493">
        <f t="shared" si="1429"/>
        <v>0</v>
      </c>
      <c r="AB1042" s="493">
        <f t="shared" si="1429"/>
        <v>0</v>
      </c>
      <c r="AC1042" s="493">
        <f t="shared" si="1429"/>
        <v>0</v>
      </c>
      <c r="AD1042" s="493">
        <f t="shared" si="1429"/>
        <v>0</v>
      </c>
      <c r="AE1042" s="493">
        <f t="shared" si="1429"/>
        <v>0</v>
      </c>
      <c r="AF1042" s="493">
        <f t="shared" si="1429"/>
        <v>0</v>
      </c>
      <c r="AG1042" s="493">
        <f t="shared" si="1429"/>
        <v>0</v>
      </c>
      <c r="AH1042" s="493">
        <f t="shared" si="1429"/>
        <v>0</v>
      </c>
      <c r="AI1042" s="503">
        <f t="shared" si="1430"/>
        <v>2923722.1754030222</v>
      </c>
      <c r="AJ1042" s="503">
        <f t="shared" si="1430"/>
        <v>2923722.1754030222</v>
      </c>
      <c r="AK1042" s="594">
        <f t="shared" si="1430"/>
        <v>2923722.1754030222</v>
      </c>
    </row>
    <row r="1043" spans="1:37" x14ac:dyDescent="0.2">
      <c r="B1043" s="425" t="s">
        <v>561</v>
      </c>
      <c r="C1043" s="449" t="s">
        <v>33</v>
      </c>
      <c r="D1043" s="493">
        <f t="shared" si="1431"/>
        <v>0</v>
      </c>
      <c r="E1043" s="493">
        <f t="shared" si="1429"/>
        <v>0</v>
      </c>
      <c r="F1043" s="493">
        <f t="shared" si="1429"/>
        <v>0</v>
      </c>
      <c r="G1043" s="493">
        <f t="shared" si="1429"/>
        <v>0</v>
      </c>
      <c r="H1043" s="493">
        <f t="shared" si="1429"/>
        <v>0</v>
      </c>
      <c r="I1043" s="493">
        <f t="shared" si="1429"/>
        <v>0</v>
      </c>
      <c r="J1043" s="493">
        <f t="shared" si="1429"/>
        <v>0</v>
      </c>
      <c r="K1043" s="493">
        <f t="shared" si="1429"/>
        <v>0</v>
      </c>
      <c r="L1043" s="493">
        <f t="shared" si="1429"/>
        <v>0</v>
      </c>
      <c r="M1043" s="493">
        <f t="shared" si="1429"/>
        <v>0</v>
      </c>
      <c r="N1043" s="493">
        <f t="shared" si="1429"/>
        <v>0</v>
      </c>
      <c r="O1043" s="493">
        <f t="shared" si="1429"/>
        <v>0</v>
      </c>
      <c r="P1043" s="493">
        <f t="shared" si="1429"/>
        <v>0</v>
      </c>
      <c r="Q1043" s="493">
        <f t="shared" si="1429"/>
        <v>0</v>
      </c>
      <c r="R1043" s="493">
        <f t="shared" si="1429"/>
        <v>0</v>
      </c>
      <c r="S1043" s="493">
        <f t="shared" si="1429"/>
        <v>0</v>
      </c>
      <c r="T1043" s="493">
        <f t="shared" ref="T1043:AH1046" si="1432">SUMIF($B$898:$B$942,$B1043,T$898:T$942)</f>
        <v>0</v>
      </c>
      <c r="U1043" s="493">
        <f t="shared" si="1432"/>
        <v>0</v>
      </c>
      <c r="V1043" s="493">
        <f t="shared" si="1432"/>
        <v>0</v>
      </c>
      <c r="W1043" s="493">
        <f t="shared" si="1432"/>
        <v>0</v>
      </c>
      <c r="X1043" s="493">
        <f t="shared" si="1432"/>
        <v>0</v>
      </c>
      <c r="Y1043" s="493">
        <f t="shared" si="1432"/>
        <v>0</v>
      </c>
      <c r="Z1043" s="493">
        <f t="shared" si="1432"/>
        <v>0</v>
      </c>
      <c r="AA1043" s="493">
        <f t="shared" si="1432"/>
        <v>0</v>
      </c>
      <c r="AB1043" s="493">
        <f t="shared" si="1432"/>
        <v>0</v>
      </c>
      <c r="AC1043" s="493">
        <f t="shared" si="1432"/>
        <v>0</v>
      </c>
      <c r="AD1043" s="493">
        <f t="shared" si="1432"/>
        <v>0</v>
      </c>
      <c r="AE1043" s="493">
        <f t="shared" si="1432"/>
        <v>0</v>
      </c>
      <c r="AF1043" s="493">
        <f t="shared" si="1432"/>
        <v>0</v>
      </c>
      <c r="AG1043" s="493">
        <f t="shared" si="1432"/>
        <v>0</v>
      </c>
      <c r="AH1043" s="493">
        <f t="shared" si="1432"/>
        <v>0</v>
      </c>
      <c r="AI1043" s="503">
        <f t="shared" si="1430"/>
        <v>29992381.900100306</v>
      </c>
      <c r="AJ1043" s="503">
        <f t="shared" si="1430"/>
        <v>29992381.900100306</v>
      </c>
      <c r="AK1043" s="594">
        <f t="shared" si="1430"/>
        <v>29992381.900100306</v>
      </c>
    </row>
    <row r="1044" spans="1:37" x14ac:dyDescent="0.2">
      <c r="B1044" s="425" t="s">
        <v>562</v>
      </c>
      <c r="C1044" s="449" t="s">
        <v>33</v>
      </c>
      <c r="D1044" s="493">
        <f t="shared" si="1431"/>
        <v>0</v>
      </c>
      <c r="E1044" s="493">
        <f t="shared" si="1431"/>
        <v>0</v>
      </c>
      <c r="F1044" s="493">
        <f t="shared" si="1431"/>
        <v>0</v>
      </c>
      <c r="G1044" s="493">
        <f t="shared" si="1431"/>
        <v>0</v>
      </c>
      <c r="H1044" s="493">
        <f t="shared" si="1431"/>
        <v>0</v>
      </c>
      <c r="I1044" s="493">
        <f t="shared" si="1431"/>
        <v>0</v>
      </c>
      <c r="J1044" s="493">
        <f t="shared" si="1431"/>
        <v>0</v>
      </c>
      <c r="K1044" s="493">
        <f t="shared" si="1431"/>
        <v>0</v>
      </c>
      <c r="L1044" s="493">
        <f t="shared" si="1431"/>
        <v>0</v>
      </c>
      <c r="M1044" s="493">
        <f t="shared" si="1431"/>
        <v>0</v>
      </c>
      <c r="N1044" s="493">
        <f t="shared" si="1431"/>
        <v>0</v>
      </c>
      <c r="O1044" s="493">
        <f t="shared" si="1431"/>
        <v>0</v>
      </c>
      <c r="P1044" s="493">
        <f t="shared" si="1431"/>
        <v>0</v>
      </c>
      <c r="Q1044" s="493">
        <f t="shared" si="1431"/>
        <v>0</v>
      </c>
      <c r="R1044" s="493">
        <f t="shared" si="1431"/>
        <v>0</v>
      </c>
      <c r="S1044" s="493">
        <f t="shared" si="1431"/>
        <v>0</v>
      </c>
      <c r="T1044" s="493">
        <f t="shared" si="1432"/>
        <v>0</v>
      </c>
      <c r="U1044" s="493">
        <f t="shared" si="1432"/>
        <v>0</v>
      </c>
      <c r="V1044" s="493">
        <f t="shared" si="1432"/>
        <v>0</v>
      </c>
      <c r="W1044" s="493">
        <f t="shared" si="1432"/>
        <v>0</v>
      </c>
      <c r="X1044" s="493">
        <f t="shared" si="1432"/>
        <v>0</v>
      </c>
      <c r="Y1044" s="493">
        <f t="shared" si="1432"/>
        <v>0</v>
      </c>
      <c r="Z1044" s="493">
        <f t="shared" si="1432"/>
        <v>0</v>
      </c>
      <c r="AA1044" s="493">
        <f t="shared" si="1432"/>
        <v>0</v>
      </c>
      <c r="AB1044" s="493">
        <f t="shared" si="1432"/>
        <v>0</v>
      </c>
      <c r="AC1044" s="493">
        <f t="shared" si="1432"/>
        <v>0</v>
      </c>
      <c r="AD1044" s="493">
        <f t="shared" si="1432"/>
        <v>0</v>
      </c>
      <c r="AE1044" s="493">
        <f t="shared" si="1432"/>
        <v>0</v>
      </c>
      <c r="AF1044" s="493">
        <f t="shared" si="1432"/>
        <v>0</v>
      </c>
      <c r="AG1044" s="493">
        <f t="shared" si="1432"/>
        <v>0</v>
      </c>
      <c r="AH1044" s="493">
        <f t="shared" si="1432"/>
        <v>0</v>
      </c>
      <c r="AI1044" s="503">
        <f t="shared" si="1430"/>
        <v>27850972.237298049</v>
      </c>
      <c r="AJ1044" s="503">
        <f t="shared" si="1430"/>
        <v>27850972.237298049</v>
      </c>
      <c r="AK1044" s="594">
        <f t="shared" si="1430"/>
        <v>27850972.237298049</v>
      </c>
    </row>
    <row r="1045" spans="1:37" x14ac:dyDescent="0.2">
      <c r="B1045" s="425" t="s">
        <v>563</v>
      </c>
      <c r="C1045" s="449" t="s">
        <v>33</v>
      </c>
      <c r="D1045" s="493">
        <f t="shared" si="1431"/>
        <v>0</v>
      </c>
      <c r="E1045" s="493">
        <f t="shared" si="1431"/>
        <v>0</v>
      </c>
      <c r="F1045" s="493">
        <f t="shared" si="1431"/>
        <v>0</v>
      </c>
      <c r="G1045" s="493">
        <f t="shared" si="1431"/>
        <v>0</v>
      </c>
      <c r="H1045" s="493">
        <f t="shared" si="1431"/>
        <v>0</v>
      </c>
      <c r="I1045" s="493">
        <f t="shared" si="1431"/>
        <v>0</v>
      </c>
      <c r="J1045" s="493">
        <f t="shared" si="1431"/>
        <v>0</v>
      </c>
      <c r="K1045" s="493">
        <f t="shared" si="1431"/>
        <v>0</v>
      </c>
      <c r="L1045" s="493">
        <f t="shared" si="1431"/>
        <v>0</v>
      </c>
      <c r="M1045" s="493">
        <f t="shared" si="1431"/>
        <v>0</v>
      </c>
      <c r="N1045" s="493">
        <f t="shared" si="1431"/>
        <v>0</v>
      </c>
      <c r="O1045" s="493">
        <f t="shared" si="1431"/>
        <v>0</v>
      </c>
      <c r="P1045" s="493">
        <f t="shared" si="1431"/>
        <v>0</v>
      </c>
      <c r="Q1045" s="493">
        <f t="shared" si="1431"/>
        <v>0</v>
      </c>
      <c r="R1045" s="493">
        <f t="shared" si="1431"/>
        <v>0</v>
      </c>
      <c r="S1045" s="493">
        <f t="shared" si="1431"/>
        <v>0</v>
      </c>
      <c r="T1045" s="493">
        <f t="shared" si="1432"/>
        <v>0</v>
      </c>
      <c r="U1045" s="493">
        <f t="shared" si="1432"/>
        <v>0</v>
      </c>
      <c r="V1045" s="493">
        <f t="shared" si="1432"/>
        <v>0</v>
      </c>
      <c r="W1045" s="493">
        <f t="shared" si="1432"/>
        <v>0</v>
      </c>
      <c r="X1045" s="493">
        <f t="shared" si="1432"/>
        <v>0</v>
      </c>
      <c r="Y1045" s="493">
        <f t="shared" si="1432"/>
        <v>0</v>
      </c>
      <c r="Z1045" s="493">
        <f t="shared" si="1432"/>
        <v>0</v>
      </c>
      <c r="AA1045" s="493">
        <f t="shared" si="1432"/>
        <v>0</v>
      </c>
      <c r="AB1045" s="493">
        <f t="shared" si="1432"/>
        <v>0</v>
      </c>
      <c r="AC1045" s="493">
        <f t="shared" si="1432"/>
        <v>0</v>
      </c>
      <c r="AD1045" s="493">
        <f t="shared" si="1432"/>
        <v>0</v>
      </c>
      <c r="AE1045" s="493">
        <f t="shared" si="1432"/>
        <v>0</v>
      </c>
      <c r="AF1045" s="493">
        <f t="shared" si="1432"/>
        <v>0</v>
      </c>
      <c r="AG1045" s="493">
        <f t="shared" si="1432"/>
        <v>0</v>
      </c>
      <c r="AH1045" s="493">
        <f t="shared" si="1432"/>
        <v>0</v>
      </c>
      <c r="AI1045" s="503">
        <f t="shared" si="1430"/>
        <v>6312594.8785238462</v>
      </c>
      <c r="AJ1045" s="503">
        <f t="shared" si="1430"/>
        <v>6312594.8785238462</v>
      </c>
      <c r="AK1045" s="594">
        <f t="shared" si="1430"/>
        <v>6312594.8785238462</v>
      </c>
    </row>
    <row r="1046" spans="1:37" x14ac:dyDescent="0.2">
      <c r="B1046" s="425" t="s">
        <v>564</v>
      </c>
      <c r="C1046" s="449" t="s">
        <v>33</v>
      </c>
      <c r="D1046" s="493">
        <f t="shared" si="1431"/>
        <v>0</v>
      </c>
      <c r="E1046" s="493">
        <f t="shared" si="1431"/>
        <v>0</v>
      </c>
      <c r="F1046" s="493">
        <f t="shared" si="1431"/>
        <v>0</v>
      </c>
      <c r="G1046" s="493">
        <f t="shared" si="1431"/>
        <v>0</v>
      </c>
      <c r="H1046" s="493">
        <f t="shared" si="1431"/>
        <v>0</v>
      </c>
      <c r="I1046" s="493">
        <f t="shared" si="1431"/>
        <v>0</v>
      </c>
      <c r="J1046" s="493">
        <f t="shared" si="1431"/>
        <v>0</v>
      </c>
      <c r="K1046" s="493">
        <f t="shared" si="1431"/>
        <v>0</v>
      </c>
      <c r="L1046" s="493">
        <f t="shared" si="1431"/>
        <v>0</v>
      </c>
      <c r="M1046" s="493">
        <f t="shared" si="1431"/>
        <v>0</v>
      </c>
      <c r="N1046" s="493">
        <f t="shared" si="1431"/>
        <v>0</v>
      </c>
      <c r="O1046" s="493">
        <f t="shared" si="1431"/>
        <v>0</v>
      </c>
      <c r="P1046" s="493">
        <f t="shared" si="1431"/>
        <v>0</v>
      </c>
      <c r="Q1046" s="493">
        <f t="shared" si="1431"/>
        <v>0</v>
      </c>
      <c r="R1046" s="493">
        <f t="shared" si="1431"/>
        <v>0</v>
      </c>
      <c r="S1046" s="493">
        <f t="shared" si="1431"/>
        <v>0</v>
      </c>
      <c r="T1046" s="493">
        <f t="shared" si="1432"/>
        <v>0</v>
      </c>
      <c r="U1046" s="493">
        <f t="shared" si="1432"/>
        <v>0</v>
      </c>
      <c r="V1046" s="493">
        <f t="shared" si="1432"/>
        <v>0</v>
      </c>
      <c r="W1046" s="493">
        <f t="shared" si="1432"/>
        <v>0</v>
      </c>
      <c r="X1046" s="493">
        <f t="shared" si="1432"/>
        <v>0</v>
      </c>
      <c r="Y1046" s="493">
        <f t="shared" si="1432"/>
        <v>0</v>
      </c>
      <c r="Z1046" s="493">
        <f t="shared" si="1432"/>
        <v>0</v>
      </c>
      <c r="AA1046" s="493">
        <f t="shared" si="1432"/>
        <v>0</v>
      </c>
      <c r="AB1046" s="493">
        <f t="shared" si="1432"/>
        <v>0</v>
      </c>
      <c r="AC1046" s="493">
        <f t="shared" si="1432"/>
        <v>0</v>
      </c>
      <c r="AD1046" s="493">
        <f t="shared" si="1432"/>
        <v>0</v>
      </c>
      <c r="AE1046" s="493">
        <f t="shared" si="1432"/>
        <v>0</v>
      </c>
      <c r="AF1046" s="493">
        <f t="shared" si="1432"/>
        <v>0</v>
      </c>
      <c r="AG1046" s="493">
        <f t="shared" si="1432"/>
        <v>0</v>
      </c>
      <c r="AH1046" s="493">
        <f t="shared" si="1432"/>
        <v>0</v>
      </c>
      <c r="AI1046" s="503">
        <f t="shared" si="1430"/>
        <v>2194769.2567087519</v>
      </c>
      <c r="AJ1046" s="503">
        <f t="shared" si="1430"/>
        <v>2194769.2567087519</v>
      </c>
      <c r="AK1046" s="594">
        <f t="shared" si="1430"/>
        <v>2194769.2567087519</v>
      </c>
    </row>
    <row r="1047" spans="1:37" s="463" customFormat="1" x14ac:dyDescent="0.2">
      <c r="A1047" s="1347" t="s">
        <v>1157</v>
      </c>
      <c r="B1047" s="425"/>
      <c r="C1047" s="449" t="s">
        <v>33</v>
      </c>
      <c r="D1047" s="493">
        <f>SUMIF($A$898:$A$942,$A1047,D$898:D$942)</f>
        <v>0</v>
      </c>
      <c r="E1047" s="493">
        <f t="shared" ref="E1047:AH1048" si="1433">SUMIF($A$898:$A$942,$A1047,E$898:E$942)</f>
        <v>0</v>
      </c>
      <c r="F1047" s="493">
        <f t="shared" si="1433"/>
        <v>0</v>
      </c>
      <c r="G1047" s="493">
        <f t="shared" si="1433"/>
        <v>0</v>
      </c>
      <c r="H1047" s="493">
        <f t="shared" si="1433"/>
        <v>0</v>
      </c>
      <c r="I1047" s="493">
        <f t="shared" si="1433"/>
        <v>0</v>
      </c>
      <c r="J1047" s="493">
        <f t="shared" si="1433"/>
        <v>0</v>
      </c>
      <c r="K1047" s="493">
        <f t="shared" si="1433"/>
        <v>0</v>
      </c>
      <c r="L1047" s="493">
        <f t="shared" si="1433"/>
        <v>0</v>
      </c>
      <c r="M1047" s="493">
        <f t="shared" si="1433"/>
        <v>0</v>
      </c>
      <c r="N1047" s="493">
        <f t="shared" si="1433"/>
        <v>0</v>
      </c>
      <c r="O1047" s="493">
        <f t="shared" si="1433"/>
        <v>0</v>
      </c>
      <c r="P1047" s="493">
        <f t="shared" si="1433"/>
        <v>0</v>
      </c>
      <c r="Q1047" s="493">
        <f t="shared" si="1433"/>
        <v>0</v>
      </c>
      <c r="R1047" s="493">
        <f t="shared" si="1433"/>
        <v>0</v>
      </c>
      <c r="S1047" s="493">
        <f t="shared" si="1433"/>
        <v>0</v>
      </c>
      <c r="T1047" s="493">
        <f t="shared" si="1433"/>
        <v>0</v>
      </c>
      <c r="U1047" s="493">
        <f t="shared" si="1433"/>
        <v>0</v>
      </c>
      <c r="V1047" s="493">
        <f t="shared" si="1433"/>
        <v>0</v>
      </c>
      <c r="W1047" s="493">
        <f t="shared" si="1433"/>
        <v>0</v>
      </c>
      <c r="X1047" s="493">
        <f t="shared" si="1433"/>
        <v>0</v>
      </c>
      <c r="Y1047" s="493">
        <f t="shared" si="1433"/>
        <v>0</v>
      </c>
      <c r="Z1047" s="493">
        <f t="shared" si="1433"/>
        <v>0</v>
      </c>
      <c r="AA1047" s="493">
        <f t="shared" si="1433"/>
        <v>0</v>
      </c>
      <c r="AB1047" s="493">
        <f t="shared" si="1433"/>
        <v>0</v>
      </c>
      <c r="AC1047" s="493">
        <f t="shared" si="1433"/>
        <v>0</v>
      </c>
      <c r="AD1047" s="493">
        <f t="shared" si="1433"/>
        <v>0</v>
      </c>
      <c r="AE1047" s="493">
        <f t="shared" si="1433"/>
        <v>0</v>
      </c>
      <c r="AF1047" s="493">
        <f t="shared" si="1433"/>
        <v>0</v>
      </c>
      <c r="AG1047" s="493">
        <f t="shared" si="1433"/>
        <v>0</v>
      </c>
      <c r="AH1047" s="493">
        <f t="shared" si="1433"/>
        <v>0</v>
      </c>
      <c r="AI1047" s="503">
        <f t="shared" ref="AI1047:AI1048" si="1434">SUM(D1047:N1047)</f>
        <v>0</v>
      </c>
      <c r="AJ1047" s="503">
        <f t="shared" ref="AJ1047:AJ1048" si="1435">SUM(D1047:X1047)</f>
        <v>0</v>
      </c>
      <c r="AK1047" s="594">
        <f t="shared" ref="AK1047:AK1048" si="1436">SUM(D1047:AH1047)</f>
        <v>0</v>
      </c>
    </row>
    <row r="1048" spans="1:37" x14ac:dyDescent="0.2">
      <c r="A1048" s="1348" t="s">
        <v>1159</v>
      </c>
      <c r="B1048" s="489"/>
      <c r="C1048" s="450" t="s">
        <v>33</v>
      </c>
      <c r="D1048" s="495">
        <f>SUMIF($A$898:$A$942,$A1048,D$898:D$942)</f>
        <v>0</v>
      </c>
      <c r="E1048" s="495">
        <f t="shared" si="1433"/>
        <v>0</v>
      </c>
      <c r="F1048" s="495">
        <f t="shared" si="1433"/>
        <v>0</v>
      </c>
      <c r="G1048" s="495">
        <f t="shared" si="1433"/>
        <v>0</v>
      </c>
      <c r="H1048" s="495">
        <f t="shared" si="1433"/>
        <v>0</v>
      </c>
      <c r="I1048" s="495">
        <f t="shared" si="1433"/>
        <v>0</v>
      </c>
      <c r="J1048" s="495">
        <f t="shared" si="1433"/>
        <v>0</v>
      </c>
      <c r="K1048" s="495">
        <f t="shared" si="1433"/>
        <v>0</v>
      </c>
      <c r="L1048" s="495">
        <f t="shared" si="1433"/>
        <v>0</v>
      </c>
      <c r="M1048" s="495">
        <f t="shared" si="1433"/>
        <v>0</v>
      </c>
      <c r="N1048" s="495">
        <f t="shared" si="1433"/>
        <v>0</v>
      </c>
      <c r="O1048" s="495">
        <f t="shared" si="1433"/>
        <v>0</v>
      </c>
      <c r="P1048" s="495">
        <f t="shared" si="1433"/>
        <v>0</v>
      </c>
      <c r="Q1048" s="495">
        <f t="shared" si="1433"/>
        <v>0</v>
      </c>
      <c r="R1048" s="495">
        <f t="shared" si="1433"/>
        <v>0</v>
      </c>
      <c r="S1048" s="495">
        <f t="shared" si="1433"/>
        <v>0</v>
      </c>
      <c r="T1048" s="495">
        <f t="shared" si="1433"/>
        <v>0</v>
      </c>
      <c r="U1048" s="495">
        <f t="shared" si="1433"/>
        <v>0</v>
      </c>
      <c r="V1048" s="495">
        <f t="shared" si="1433"/>
        <v>0</v>
      </c>
      <c r="W1048" s="495">
        <f t="shared" si="1433"/>
        <v>0</v>
      </c>
      <c r="X1048" s="495">
        <f t="shared" si="1433"/>
        <v>0</v>
      </c>
      <c r="Y1048" s="495">
        <f t="shared" si="1433"/>
        <v>0</v>
      </c>
      <c r="Z1048" s="495">
        <f t="shared" si="1433"/>
        <v>0</v>
      </c>
      <c r="AA1048" s="495">
        <f t="shared" si="1433"/>
        <v>0</v>
      </c>
      <c r="AB1048" s="495">
        <f t="shared" si="1433"/>
        <v>0</v>
      </c>
      <c r="AC1048" s="495">
        <f t="shared" si="1433"/>
        <v>0</v>
      </c>
      <c r="AD1048" s="495">
        <f t="shared" si="1433"/>
        <v>0</v>
      </c>
      <c r="AE1048" s="495">
        <f t="shared" si="1433"/>
        <v>0</v>
      </c>
      <c r="AF1048" s="495">
        <f t="shared" si="1433"/>
        <v>0</v>
      </c>
      <c r="AG1048" s="495">
        <f t="shared" si="1433"/>
        <v>0</v>
      </c>
      <c r="AH1048" s="495">
        <f t="shared" si="1433"/>
        <v>0</v>
      </c>
      <c r="AI1048" s="502">
        <f t="shared" si="1434"/>
        <v>0</v>
      </c>
      <c r="AJ1048" s="502">
        <f t="shared" si="1435"/>
        <v>0</v>
      </c>
      <c r="AK1048" s="502">
        <f t="shared" si="1436"/>
        <v>0</v>
      </c>
    </row>
    <row r="1049" spans="1:37" x14ac:dyDescent="0.2">
      <c r="A1049" s="451" t="s">
        <v>296</v>
      </c>
      <c r="B1049" s="489"/>
      <c r="C1049" s="450" t="s">
        <v>33</v>
      </c>
      <c r="D1049" s="495">
        <f t="shared" ref="D1049:AH1049" si="1437">SUM(D1033:D1048)</f>
        <v>0</v>
      </c>
      <c r="E1049" s="495">
        <f t="shared" si="1437"/>
        <v>0</v>
      </c>
      <c r="F1049" s="495">
        <f t="shared" si="1437"/>
        <v>0</v>
      </c>
      <c r="G1049" s="495">
        <f t="shared" si="1437"/>
        <v>0</v>
      </c>
      <c r="H1049" s="495">
        <f t="shared" si="1437"/>
        <v>0</v>
      </c>
      <c r="I1049" s="495">
        <f t="shared" si="1437"/>
        <v>0</v>
      </c>
      <c r="J1049" s="495">
        <f t="shared" si="1437"/>
        <v>0</v>
      </c>
      <c r="K1049" s="495">
        <f t="shared" si="1437"/>
        <v>0</v>
      </c>
      <c r="L1049" s="495">
        <f t="shared" si="1437"/>
        <v>0</v>
      </c>
      <c r="M1049" s="495">
        <f t="shared" si="1437"/>
        <v>0</v>
      </c>
      <c r="N1049" s="495">
        <f t="shared" si="1437"/>
        <v>0</v>
      </c>
      <c r="O1049" s="495">
        <f t="shared" si="1437"/>
        <v>0</v>
      </c>
      <c r="P1049" s="495">
        <f t="shared" si="1437"/>
        <v>0</v>
      </c>
      <c r="Q1049" s="495">
        <f t="shared" si="1437"/>
        <v>0</v>
      </c>
      <c r="R1049" s="495">
        <f t="shared" si="1437"/>
        <v>0</v>
      </c>
      <c r="S1049" s="495">
        <f t="shared" si="1437"/>
        <v>0</v>
      </c>
      <c r="T1049" s="495">
        <f t="shared" si="1437"/>
        <v>0</v>
      </c>
      <c r="U1049" s="495">
        <f t="shared" si="1437"/>
        <v>0</v>
      </c>
      <c r="V1049" s="495">
        <f t="shared" si="1437"/>
        <v>0</v>
      </c>
      <c r="W1049" s="495">
        <f t="shared" si="1437"/>
        <v>0</v>
      </c>
      <c r="X1049" s="495">
        <f t="shared" si="1437"/>
        <v>0</v>
      </c>
      <c r="Y1049" s="495">
        <f t="shared" si="1437"/>
        <v>0</v>
      </c>
      <c r="Z1049" s="495">
        <f t="shared" si="1437"/>
        <v>0</v>
      </c>
      <c r="AA1049" s="495">
        <f t="shared" si="1437"/>
        <v>0</v>
      </c>
      <c r="AB1049" s="495">
        <f t="shared" si="1437"/>
        <v>0</v>
      </c>
      <c r="AC1049" s="495">
        <f t="shared" si="1437"/>
        <v>0</v>
      </c>
      <c r="AD1049" s="495">
        <f t="shared" si="1437"/>
        <v>0</v>
      </c>
      <c r="AE1049" s="495">
        <f t="shared" si="1437"/>
        <v>0</v>
      </c>
      <c r="AF1049" s="495">
        <f t="shared" si="1437"/>
        <v>0</v>
      </c>
      <c r="AG1049" s="495">
        <f t="shared" si="1437"/>
        <v>0</v>
      </c>
      <c r="AH1049" s="495">
        <f t="shared" si="1437"/>
        <v>0</v>
      </c>
      <c r="AI1049" s="502">
        <f>SUM(D1049:N1049)</f>
        <v>0</v>
      </c>
      <c r="AJ1049" s="502">
        <f>SUM(D1049:X1049)</f>
        <v>0</v>
      </c>
      <c r="AK1049" s="502">
        <f>SUM(D1049:AH1049)</f>
        <v>0</v>
      </c>
    </row>
    <row r="1050" spans="1:37" x14ac:dyDescent="0.2">
      <c r="B1050" s="519"/>
      <c r="C1050" s="337"/>
      <c r="D1050" s="493"/>
      <c r="E1050" s="493"/>
      <c r="F1050" s="493"/>
      <c r="G1050" s="493"/>
      <c r="H1050" s="493"/>
      <c r="I1050" s="493"/>
      <c r="J1050" s="493"/>
      <c r="K1050" s="493"/>
      <c r="L1050" s="493"/>
      <c r="M1050" s="493"/>
      <c r="N1050" s="493"/>
      <c r="O1050" s="493"/>
      <c r="P1050" s="493"/>
      <c r="Q1050" s="493"/>
      <c r="R1050" s="493"/>
      <c r="S1050" s="493"/>
      <c r="T1050" s="493"/>
      <c r="U1050" s="493"/>
      <c r="V1050" s="493"/>
      <c r="W1050" s="493"/>
      <c r="X1050" s="493"/>
      <c r="Y1050" s="493"/>
      <c r="Z1050" s="493"/>
      <c r="AA1050" s="493"/>
      <c r="AB1050" s="493"/>
      <c r="AC1050" s="493"/>
      <c r="AD1050" s="493"/>
      <c r="AE1050" s="493"/>
      <c r="AF1050" s="493"/>
      <c r="AG1050" s="493"/>
      <c r="AH1050" s="493"/>
      <c r="AI1050" s="493"/>
      <c r="AJ1050" s="493"/>
    </row>
    <row r="1051" spans="1:37" ht="11.5" thickBot="1" x14ac:dyDescent="0.25">
      <c r="A1051" s="463" t="s">
        <v>300</v>
      </c>
    </row>
    <row r="1052" spans="1:37" ht="12" thickBot="1" x14ac:dyDescent="0.3">
      <c r="A1052" s="443"/>
      <c r="B1052" s="507" t="s">
        <v>282</v>
      </c>
      <c r="C1052" s="444"/>
      <c r="D1052" s="588">
        <v>0</v>
      </c>
      <c r="E1052" s="445">
        <v>1</v>
      </c>
      <c r="F1052" s="445">
        <v>2</v>
      </c>
      <c r="G1052" s="445">
        <v>3</v>
      </c>
      <c r="H1052" s="445">
        <v>4</v>
      </c>
      <c r="I1052" s="445">
        <v>5</v>
      </c>
      <c r="J1052" s="445">
        <v>6</v>
      </c>
      <c r="K1052" s="445">
        <v>7</v>
      </c>
      <c r="L1052" s="445">
        <v>8</v>
      </c>
      <c r="M1052" s="445">
        <v>9</v>
      </c>
      <c r="N1052" s="445">
        <v>10</v>
      </c>
      <c r="O1052" s="445">
        <v>11</v>
      </c>
      <c r="P1052" s="445">
        <v>12</v>
      </c>
      <c r="Q1052" s="445">
        <v>13</v>
      </c>
      <c r="R1052" s="445">
        <v>14</v>
      </c>
      <c r="S1052" s="445">
        <v>15</v>
      </c>
      <c r="T1052" s="445">
        <v>16</v>
      </c>
      <c r="U1052" s="445">
        <v>17</v>
      </c>
      <c r="V1052" s="445">
        <v>18</v>
      </c>
      <c r="W1052" s="445">
        <v>19</v>
      </c>
      <c r="X1052" s="446">
        <v>20</v>
      </c>
      <c r="Y1052" s="446">
        <v>21</v>
      </c>
      <c r="Z1052" s="446">
        <v>22</v>
      </c>
      <c r="AA1052" s="446">
        <v>23</v>
      </c>
      <c r="AB1052" s="446">
        <v>24</v>
      </c>
      <c r="AC1052" s="446">
        <v>25</v>
      </c>
      <c r="AD1052" s="446">
        <v>26</v>
      </c>
      <c r="AE1052" s="446">
        <v>27</v>
      </c>
      <c r="AF1052" s="446">
        <v>28</v>
      </c>
      <c r="AG1052" s="446">
        <v>29</v>
      </c>
      <c r="AH1052" s="461">
        <v>30</v>
      </c>
      <c r="AI1052" s="521" t="s">
        <v>318</v>
      </c>
      <c r="AJ1052" s="524" t="s">
        <v>278</v>
      </c>
      <c r="AK1052" s="526" t="s">
        <v>279</v>
      </c>
    </row>
    <row r="1053" spans="1:37" x14ac:dyDescent="0.2">
      <c r="A1053" s="530" t="s">
        <v>51</v>
      </c>
      <c r="B1053" s="463"/>
      <c r="C1053" s="449" t="s">
        <v>33</v>
      </c>
      <c r="D1053" s="493"/>
      <c r="E1053" s="493"/>
      <c r="F1053" s="493"/>
      <c r="G1053" s="493"/>
      <c r="H1053" s="493"/>
      <c r="I1053" s="493"/>
      <c r="J1053" s="493"/>
      <c r="K1053" s="493"/>
      <c r="L1053" s="493"/>
      <c r="M1053" s="493"/>
      <c r="N1053" s="493"/>
      <c r="O1053" s="493"/>
      <c r="P1053" s="493"/>
      <c r="Q1053" s="493"/>
      <c r="R1053" s="493"/>
      <c r="S1053" s="493"/>
      <c r="T1053" s="493"/>
      <c r="U1053" s="493"/>
      <c r="V1053" s="493"/>
      <c r="W1053" s="493"/>
      <c r="X1053" s="493"/>
      <c r="Y1053" s="493"/>
      <c r="Z1053" s="493"/>
      <c r="AA1053" s="493"/>
      <c r="AB1053" s="493"/>
      <c r="AC1053" s="493"/>
      <c r="AD1053" s="493"/>
      <c r="AE1053" s="493"/>
      <c r="AF1053" s="493"/>
      <c r="AG1053" s="493"/>
      <c r="AH1053" s="493"/>
      <c r="AI1053" s="541">
        <f>SUM(D1053:N1053)</f>
        <v>0</v>
      </c>
      <c r="AJ1053" s="542">
        <f>SUM(D1053:X1053)</f>
        <v>0</v>
      </c>
      <c r="AK1053" s="543">
        <f>SUM(D1053:AH1053)</f>
        <v>0</v>
      </c>
    </row>
    <row r="1054" spans="1:37" x14ac:dyDescent="0.2">
      <c r="A1054" s="531" t="s">
        <v>301</v>
      </c>
      <c r="B1054" s="463"/>
      <c r="C1054" s="449" t="s">
        <v>33</v>
      </c>
      <c r="D1054" s="493">
        <f>SUM(D1055:D1057)</f>
        <v>0</v>
      </c>
      <c r="E1054" s="493">
        <f>SUM(E1055:E1057)</f>
        <v>32500176.541666664</v>
      </c>
      <c r="F1054" s="493">
        <f t="shared" ref="F1054:AK1054" si="1438">SUM(F1055:F1057)</f>
        <v>32500176.541666664</v>
      </c>
      <c r="G1054" s="493">
        <f t="shared" si="1438"/>
        <v>32500176.541666664</v>
      </c>
      <c r="H1054" s="493">
        <f t="shared" si="1438"/>
        <v>32500176.541666664</v>
      </c>
      <c r="I1054" s="493">
        <f t="shared" si="1438"/>
        <v>32500176.541666664</v>
      </c>
      <c r="J1054" s="493">
        <f t="shared" si="1438"/>
        <v>32500176.541666664</v>
      </c>
      <c r="K1054" s="493">
        <f t="shared" si="1438"/>
        <v>32500176.541666664</v>
      </c>
      <c r="L1054" s="493">
        <f t="shared" si="1438"/>
        <v>32500176.541666664</v>
      </c>
      <c r="M1054" s="493">
        <f t="shared" si="1438"/>
        <v>32500176.541666664</v>
      </c>
      <c r="N1054" s="493">
        <f t="shared" si="1438"/>
        <v>32500176.541666664</v>
      </c>
      <c r="O1054" s="493">
        <f t="shared" si="1438"/>
        <v>32500176.541666664</v>
      </c>
      <c r="P1054" s="493">
        <f t="shared" si="1438"/>
        <v>32500176.541666664</v>
      </c>
      <c r="Q1054" s="493">
        <f t="shared" si="1438"/>
        <v>32500176.541666664</v>
      </c>
      <c r="R1054" s="493">
        <f t="shared" si="1438"/>
        <v>32500176.541666664</v>
      </c>
      <c r="S1054" s="493">
        <f t="shared" si="1438"/>
        <v>32500176.541666664</v>
      </c>
      <c r="T1054" s="493">
        <f t="shared" si="1438"/>
        <v>32500176.541666664</v>
      </c>
      <c r="U1054" s="493">
        <f t="shared" si="1438"/>
        <v>32500176.541666664</v>
      </c>
      <c r="V1054" s="493">
        <f t="shared" si="1438"/>
        <v>32500176.541666664</v>
      </c>
      <c r="W1054" s="493">
        <f t="shared" si="1438"/>
        <v>32500176.541666664</v>
      </c>
      <c r="X1054" s="493">
        <f t="shared" si="1438"/>
        <v>32500176.541666664</v>
      </c>
      <c r="Y1054" s="493">
        <f t="shared" si="1438"/>
        <v>0</v>
      </c>
      <c r="Z1054" s="493">
        <f t="shared" si="1438"/>
        <v>0</v>
      </c>
      <c r="AA1054" s="493">
        <f t="shared" si="1438"/>
        <v>0</v>
      </c>
      <c r="AB1054" s="493">
        <f t="shared" si="1438"/>
        <v>0</v>
      </c>
      <c r="AC1054" s="493">
        <f t="shared" si="1438"/>
        <v>0</v>
      </c>
      <c r="AD1054" s="493">
        <f t="shared" si="1438"/>
        <v>0</v>
      </c>
      <c r="AE1054" s="493">
        <f t="shared" si="1438"/>
        <v>0</v>
      </c>
      <c r="AF1054" s="493">
        <f t="shared" si="1438"/>
        <v>0</v>
      </c>
      <c r="AG1054" s="493">
        <f t="shared" si="1438"/>
        <v>0</v>
      </c>
      <c r="AH1054" s="493">
        <f t="shared" si="1438"/>
        <v>0</v>
      </c>
      <c r="AI1054" s="544">
        <f t="shared" si="1438"/>
        <v>479381765.41666663</v>
      </c>
      <c r="AJ1054" s="545">
        <f t="shared" si="1438"/>
        <v>341243530.83333331</v>
      </c>
      <c r="AK1054" s="529">
        <f t="shared" si="1438"/>
        <v>341243530.83333331</v>
      </c>
    </row>
    <row r="1055" spans="1:37" x14ac:dyDescent="0.2">
      <c r="A1055" s="491"/>
      <c r="B1055" s="463" t="s">
        <v>27</v>
      </c>
      <c r="C1055" s="449" t="s">
        <v>33</v>
      </c>
      <c r="D1055" s="493">
        <f t="shared" ref="D1055:AH1055" si="1439">D8</f>
        <v>0</v>
      </c>
      <c r="E1055" s="493">
        <f t="shared" si="1439"/>
        <v>9994667.3749999981</v>
      </c>
      <c r="F1055" s="493">
        <f t="shared" si="1439"/>
        <v>9994667.3749999981</v>
      </c>
      <c r="G1055" s="493">
        <f t="shared" si="1439"/>
        <v>9994667.3749999981</v>
      </c>
      <c r="H1055" s="493">
        <f t="shared" si="1439"/>
        <v>9994667.3749999981</v>
      </c>
      <c r="I1055" s="493">
        <f t="shared" si="1439"/>
        <v>9994667.3749999981</v>
      </c>
      <c r="J1055" s="493">
        <f t="shared" si="1439"/>
        <v>9994667.3749999981</v>
      </c>
      <c r="K1055" s="493">
        <f t="shared" si="1439"/>
        <v>9994667.3749999981</v>
      </c>
      <c r="L1055" s="493">
        <f t="shared" si="1439"/>
        <v>9994667.3749999981</v>
      </c>
      <c r="M1055" s="493">
        <f t="shared" si="1439"/>
        <v>9994667.3749999981</v>
      </c>
      <c r="N1055" s="493">
        <f t="shared" si="1439"/>
        <v>9994667.3749999981</v>
      </c>
      <c r="O1055" s="493">
        <f t="shared" si="1439"/>
        <v>9994667.3749999981</v>
      </c>
      <c r="P1055" s="493">
        <f t="shared" si="1439"/>
        <v>9994667.3749999981</v>
      </c>
      <c r="Q1055" s="493">
        <f t="shared" si="1439"/>
        <v>9994667.3749999981</v>
      </c>
      <c r="R1055" s="493">
        <f t="shared" si="1439"/>
        <v>9994667.3749999981</v>
      </c>
      <c r="S1055" s="493">
        <f t="shared" si="1439"/>
        <v>9994667.3749999981</v>
      </c>
      <c r="T1055" s="493">
        <f t="shared" si="1439"/>
        <v>9994667.3749999981</v>
      </c>
      <c r="U1055" s="493">
        <f t="shared" si="1439"/>
        <v>9994667.3749999981</v>
      </c>
      <c r="V1055" s="493">
        <f t="shared" si="1439"/>
        <v>9994667.3749999981</v>
      </c>
      <c r="W1055" s="493">
        <f t="shared" si="1439"/>
        <v>9994667.3749999981</v>
      </c>
      <c r="X1055" s="493">
        <f t="shared" si="1439"/>
        <v>9994667.3749999981</v>
      </c>
      <c r="Y1055" s="493">
        <f t="shared" si="1439"/>
        <v>0</v>
      </c>
      <c r="Z1055" s="493">
        <f t="shared" si="1439"/>
        <v>0</v>
      </c>
      <c r="AA1055" s="493">
        <f t="shared" si="1439"/>
        <v>0</v>
      </c>
      <c r="AB1055" s="493">
        <f t="shared" si="1439"/>
        <v>0</v>
      </c>
      <c r="AC1055" s="493">
        <f t="shared" si="1439"/>
        <v>0</v>
      </c>
      <c r="AD1055" s="493">
        <f t="shared" si="1439"/>
        <v>0</v>
      </c>
      <c r="AE1055" s="493">
        <f t="shared" si="1439"/>
        <v>0</v>
      </c>
      <c r="AF1055" s="493">
        <f t="shared" si="1439"/>
        <v>0</v>
      </c>
      <c r="AG1055" s="493">
        <f t="shared" si="1439"/>
        <v>0</v>
      </c>
      <c r="AH1055" s="493">
        <f t="shared" si="1439"/>
        <v>0</v>
      </c>
      <c r="AI1055" s="544">
        <f t="shared" ref="AI1055:AI1076" si="1440">SUM(D1055:N1055)</f>
        <v>99946673.749999985</v>
      </c>
      <c r="AJ1055" s="545">
        <f t="shared" ref="AJ1055:AJ1076" si="1441">SUM(D1055:X1055)</f>
        <v>199893347.49999997</v>
      </c>
      <c r="AK1055" s="529">
        <f t="shared" ref="AK1055:AK1076" si="1442">SUM(D1055:AH1055)</f>
        <v>199893347.49999997</v>
      </c>
    </row>
    <row r="1056" spans="1:37" x14ac:dyDescent="0.2">
      <c r="A1056" s="491"/>
      <c r="B1056" s="425" t="s">
        <v>255</v>
      </c>
      <c r="C1056" s="449" t="s">
        <v>33</v>
      </c>
      <c r="D1056" s="493">
        <f t="shared" ref="D1056:AH1056" si="1443">D12</f>
        <v>0</v>
      </c>
      <c r="E1056" s="493">
        <f t="shared" si="1443"/>
        <v>7067509.166666666</v>
      </c>
      <c r="F1056" s="493">
        <f t="shared" si="1443"/>
        <v>7067509.166666666</v>
      </c>
      <c r="G1056" s="493">
        <f t="shared" si="1443"/>
        <v>7067509.166666666</v>
      </c>
      <c r="H1056" s="493">
        <f t="shared" si="1443"/>
        <v>7067509.166666666</v>
      </c>
      <c r="I1056" s="493">
        <f t="shared" si="1443"/>
        <v>7067509.166666666</v>
      </c>
      <c r="J1056" s="493">
        <f t="shared" si="1443"/>
        <v>7067509.166666666</v>
      </c>
      <c r="K1056" s="493">
        <f t="shared" si="1443"/>
        <v>7067509.166666666</v>
      </c>
      <c r="L1056" s="493">
        <f t="shared" si="1443"/>
        <v>7067509.166666666</v>
      </c>
      <c r="M1056" s="493">
        <f t="shared" si="1443"/>
        <v>7067509.166666666</v>
      </c>
      <c r="N1056" s="493">
        <f t="shared" si="1443"/>
        <v>7067509.166666666</v>
      </c>
      <c r="O1056" s="493">
        <f t="shared" si="1443"/>
        <v>7067509.166666666</v>
      </c>
      <c r="P1056" s="493">
        <f t="shared" si="1443"/>
        <v>7067509.166666666</v>
      </c>
      <c r="Q1056" s="493">
        <f t="shared" si="1443"/>
        <v>7067509.166666666</v>
      </c>
      <c r="R1056" s="493">
        <f t="shared" si="1443"/>
        <v>7067509.166666666</v>
      </c>
      <c r="S1056" s="493">
        <f t="shared" si="1443"/>
        <v>7067509.166666666</v>
      </c>
      <c r="T1056" s="493">
        <f t="shared" si="1443"/>
        <v>7067509.166666666</v>
      </c>
      <c r="U1056" s="493">
        <f t="shared" si="1443"/>
        <v>7067509.166666666</v>
      </c>
      <c r="V1056" s="493">
        <f t="shared" si="1443"/>
        <v>7067509.166666666</v>
      </c>
      <c r="W1056" s="493">
        <f t="shared" si="1443"/>
        <v>7067509.166666666</v>
      </c>
      <c r="X1056" s="493">
        <f t="shared" si="1443"/>
        <v>7067509.166666666</v>
      </c>
      <c r="Y1056" s="493">
        <f t="shared" si="1443"/>
        <v>0</v>
      </c>
      <c r="Z1056" s="493">
        <f t="shared" si="1443"/>
        <v>0</v>
      </c>
      <c r="AA1056" s="493">
        <f t="shared" si="1443"/>
        <v>0</v>
      </c>
      <c r="AB1056" s="493">
        <f t="shared" si="1443"/>
        <v>0</v>
      </c>
      <c r="AC1056" s="493">
        <f t="shared" si="1443"/>
        <v>0</v>
      </c>
      <c r="AD1056" s="493">
        <f t="shared" si="1443"/>
        <v>0</v>
      </c>
      <c r="AE1056" s="493">
        <f t="shared" si="1443"/>
        <v>0</v>
      </c>
      <c r="AF1056" s="493">
        <f t="shared" si="1443"/>
        <v>0</v>
      </c>
      <c r="AG1056" s="493">
        <f t="shared" si="1443"/>
        <v>0</v>
      </c>
      <c r="AH1056" s="493">
        <f t="shared" si="1443"/>
        <v>0</v>
      </c>
      <c r="AI1056" s="544">
        <f t="shared" si="1440"/>
        <v>70675091.666666657</v>
      </c>
      <c r="AJ1056" s="545">
        <f t="shared" si="1441"/>
        <v>141350183.33333334</v>
      </c>
      <c r="AK1056" s="529">
        <f t="shared" si="1442"/>
        <v>141350183.33333334</v>
      </c>
    </row>
    <row r="1057" spans="1:37" x14ac:dyDescent="0.2">
      <c r="A1057" s="491"/>
      <c r="B1057" s="425" t="s">
        <v>1174</v>
      </c>
      <c r="C1057" s="449"/>
      <c r="D1057" s="493">
        <f>SUM(計算シート!D204:D208)</f>
        <v>0</v>
      </c>
      <c r="E1057" s="493">
        <f>SUM(計算シート!E204:E208)</f>
        <v>15438000</v>
      </c>
      <c r="F1057" s="493">
        <f>SUM(計算シート!F204:F208)</f>
        <v>15438000</v>
      </c>
      <c r="G1057" s="493">
        <f>SUM(計算シート!G204:G208)</f>
        <v>15438000</v>
      </c>
      <c r="H1057" s="493">
        <f>SUM(計算シート!H204:H208)</f>
        <v>15438000</v>
      </c>
      <c r="I1057" s="493">
        <f>SUM(計算シート!I204:I208)</f>
        <v>15438000</v>
      </c>
      <c r="J1057" s="493">
        <f>SUM(計算シート!J204:J208)</f>
        <v>15438000</v>
      </c>
      <c r="K1057" s="493">
        <f>SUM(計算シート!K204:K208)</f>
        <v>15438000</v>
      </c>
      <c r="L1057" s="493">
        <f>SUM(計算シート!L204:L208)</f>
        <v>15438000</v>
      </c>
      <c r="M1057" s="493">
        <f>SUM(計算シート!M204:M208)</f>
        <v>15438000</v>
      </c>
      <c r="N1057" s="493">
        <f>SUM(計算シート!N204:N208)</f>
        <v>15438000</v>
      </c>
      <c r="O1057" s="493">
        <f>SUM(計算シート!O204:O208)</f>
        <v>15438000</v>
      </c>
      <c r="P1057" s="493">
        <f>SUM(計算シート!P204:P208)</f>
        <v>15438000</v>
      </c>
      <c r="Q1057" s="493">
        <f>SUM(計算シート!Q204:Q208)</f>
        <v>15438000</v>
      </c>
      <c r="R1057" s="493">
        <f>SUM(計算シート!R204:R208)</f>
        <v>15438000</v>
      </c>
      <c r="S1057" s="493">
        <f>SUM(計算シート!S204:S208)</f>
        <v>15438000</v>
      </c>
      <c r="T1057" s="493">
        <f>SUM(計算シート!T204:T208)</f>
        <v>15438000</v>
      </c>
      <c r="U1057" s="493">
        <f>SUM(計算シート!U204:U208)</f>
        <v>15438000</v>
      </c>
      <c r="V1057" s="493">
        <f>SUM(計算シート!V204:V208)</f>
        <v>15438000</v>
      </c>
      <c r="W1057" s="493">
        <f>SUM(計算シート!W204:W208)</f>
        <v>15438000</v>
      </c>
      <c r="X1057" s="493">
        <f>SUM(計算シート!X204:X208)</f>
        <v>15438000</v>
      </c>
      <c r="Y1057" s="493">
        <f>SUM(計算シート!Y204:Y208)</f>
        <v>0</v>
      </c>
      <c r="Z1057" s="493">
        <f>SUM(計算シート!Z204:Z208)</f>
        <v>0</v>
      </c>
      <c r="AA1057" s="493">
        <f>SUM(計算シート!AA204:AA208)</f>
        <v>0</v>
      </c>
      <c r="AB1057" s="493">
        <f>SUM(計算シート!AB204:AB208)</f>
        <v>0</v>
      </c>
      <c r="AC1057" s="493">
        <f>SUM(計算シート!AC204:AC208)</f>
        <v>0</v>
      </c>
      <c r="AD1057" s="493">
        <f>SUM(計算シート!AD204:AD208)</f>
        <v>0</v>
      </c>
      <c r="AE1057" s="493">
        <f>SUM(計算シート!AE204:AE208)</f>
        <v>0</v>
      </c>
      <c r="AF1057" s="493">
        <f>SUM(計算シート!AF204:AF208)</f>
        <v>0</v>
      </c>
      <c r="AG1057" s="493">
        <f>SUM(計算シート!AG204:AG208)</f>
        <v>0</v>
      </c>
      <c r="AH1057" s="493">
        <f>SUM(計算シート!AH204:AH208)</f>
        <v>0</v>
      </c>
      <c r="AI1057" s="544">
        <f>SUM(計算シート!AI204:AI208)</f>
        <v>308760000</v>
      </c>
      <c r="AJ1057" s="545">
        <f>SUM(計算シート!AJ204:AJ208)</f>
        <v>0</v>
      </c>
      <c r="AK1057" s="529">
        <f>SUM(計算シート!AK204:AK208)</f>
        <v>0</v>
      </c>
    </row>
    <row r="1058" spans="1:37" x14ac:dyDescent="0.2">
      <c r="A1058" s="491" t="s">
        <v>302</v>
      </c>
      <c r="B1058" s="425"/>
      <c r="C1058" s="449" t="s">
        <v>33</v>
      </c>
      <c r="D1058" s="493">
        <f t="shared" ref="D1058:AH1058" si="1444">-SUM(D1059:D1061,D1065:D1069)</f>
        <v>-695000000</v>
      </c>
      <c r="E1058" s="493">
        <f t="shared" si="1444"/>
        <v>-701387.74027499929</v>
      </c>
      <c r="F1058" s="493">
        <f t="shared" si="1444"/>
        <v>-67887.740274999291</v>
      </c>
      <c r="G1058" s="493">
        <f t="shared" si="1444"/>
        <v>565612.25972500071</v>
      </c>
      <c r="H1058" s="493">
        <f t="shared" si="1444"/>
        <v>1199112.2597250007</v>
      </c>
      <c r="I1058" s="493">
        <f t="shared" si="1444"/>
        <v>1832612.2597250007</v>
      </c>
      <c r="J1058" s="493">
        <f t="shared" si="1444"/>
        <v>-2533887.7402749998</v>
      </c>
      <c r="K1058" s="493">
        <f t="shared" si="1444"/>
        <v>3099612.2597250007</v>
      </c>
      <c r="L1058" s="493">
        <f t="shared" si="1444"/>
        <v>3733112.2597250016</v>
      </c>
      <c r="M1058" s="493">
        <f t="shared" si="1444"/>
        <v>4366612.2597250007</v>
      </c>
      <c r="N1058" s="493">
        <f t="shared" si="1444"/>
        <v>5000112.2597250007</v>
      </c>
      <c r="O1058" s="493">
        <f t="shared" si="1444"/>
        <v>5633612.2597250007</v>
      </c>
      <c r="P1058" s="493">
        <f t="shared" si="1444"/>
        <v>6267112.2597250007</v>
      </c>
      <c r="Q1058" s="493">
        <f t="shared" si="1444"/>
        <v>3274205.3592041056</v>
      </c>
      <c r="R1058" s="493">
        <f t="shared" si="1444"/>
        <v>-258979.06243893225</v>
      </c>
      <c r="S1058" s="493">
        <f t="shared" si="1444"/>
        <v>-202979.06243893225</v>
      </c>
      <c r="T1058" s="493">
        <f t="shared" si="1444"/>
        <v>-146979.06243893225</v>
      </c>
      <c r="U1058" s="493">
        <f t="shared" si="1444"/>
        <v>-90979.062438932247</v>
      </c>
      <c r="V1058" s="493">
        <f t="shared" si="1444"/>
        <v>-34979.062438931782</v>
      </c>
      <c r="W1058" s="493">
        <f t="shared" si="1444"/>
        <v>21020.937561068218</v>
      </c>
      <c r="X1058" s="493">
        <f t="shared" si="1444"/>
        <v>77020.937561068218</v>
      </c>
      <c r="Y1058" s="493">
        <f t="shared" si="1444"/>
        <v>-13780000</v>
      </c>
      <c r="Z1058" s="493">
        <f t="shared" si="1444"/>
        <v>-13724000</v>
      </c>
      <c r="AA1058" s="493">
        <f t="shared" si="1444"/>
        <v>-13668000</v>
      </c>
      <c r="AB1058" s="493">
        <f t="shared" si="1444"/>
        <v>-13612000</v>
      </c>
      <c r="AC1058" s="493">
        <f t="shared" si="1444"/>
        <v>-13556000</v>
      </c>
      <c r="AD1058" s="493">
        <f t="shared" si="1444"/>
        <v>-13500000</v>
      </c>
      <c r="AE1058" s="493">
        <f t="shared" si="1444"/>
        <v>-13444000</v>
      </c>
      <c r="AF1058" s="493">
        <f t="shared" si="1444"/>
        <v>-13388000</v>
      </c>
      <c r="AG1058" s="493">
        <f t="shared" si="1444"/>
        <v>-13332000</v>
      </c>
      <c r="AH1058" s="493">
        <f t="shared" si="1444"/>
        <v>-13276000</v>
      </c>
      <c r="AI1058" s="544">
        <f t="shared" si="1440"/>
        <v>-678506377.40275025</v>
      </c>
      <c r="AJ1058" s="545">
        <f t="shared" si="1441"/>
        <v>-663968300.961169</v>
      </c>
      <c r="AK1058" s="529">
        <f t="shared" si="1442"/>
        <v>-799248300.961169</v>
      </c>
    </row>
    <row r="1059" spans="1:37" x14ac:dyDescent="0.2">
      <c r="A1059" s="491"/>
      <c r="B1059" s="425" t="s">
        <v>303</v>
      </c>
      <c r="C1059" s="449" t="s">
        <v>33</v>
      </c>
      <c r="D1059" s="493">
        <f t="shared" ref="D1059:AH1059" si="1445">SUM(D28:D34)</f>
        <v>695000000</v>
      </c>
      <c r="E1059" s="493">
        <f t="shared" si="1445"/>
        <v>0</v>
      </c>
      <c r="F1059" s="493">
        <f t="shared" si="1445"/>
        <v>0</v>
      </c>
      <c r="G1059" s="493">
        <f t="shared" si="1445"/>
        <v>0</v>
      </c>
      <c r="H1059" s="493">
        <f t="shared" si="1445"/>
        <v>0</v>
      </c>
      <c r="I1059" s="493">
        <f t="shared" si="1445"/>
        <v>0</v>
      </c>
      <c r="J1059" s="493">
        <f t="shared" si="1445"/>
        <v>0</v>
      </c>
      <c r="K1059" s="493">
        <f t="shared" si="1445"/>
        <v>0</v>
      </c>
      <c r="L1059" s="493">
        <f t="shared" si="1445"/>
        <v>0</v>
      </c>
      <c r="M1059" s="493">
        <f t="shared" si="1445"/>
        <v>0</v>
      </c>
      <c r="N1059" s="493">
        <f t="shared" si="1445"/>
        <v>0</v>
      </c>
      <c r="O1059" s="493">
        <f t="shared" si="1445"/>
        <v>0</v>
      </c>
      <c r="P1059" s="493">
        <f t="shared" si="1445"/>
        <v>0</v>
      </c>
      <c r="Q1059" s="493">
        <f t="shared" si="1445"/>
        <v>0</v>
      </c>
      <c r="R1059" s="493">
        <f t="shared" si="1445"/>
        <v>0</v>
      </c>
      <c r="S1059" s="493">
        <f t="shared" si="1445"/>
        <v>0</v>
      </c>
      <c r="T1059" s="493">
        <f t="shared" si="1445"/>
        <v>0</v>
      </c>
      <c r="U1059" s="493">
        <f t="shared" si="1445"/>
        <v>0</v>
      </c>
      <c r="V1059" s="493">
        <f t="shared" si="1445"/>
        <v>0</v>
      </c>
      <c r="W1059" s="493">
        <f t="shared" si="1445"/>
        <v>0</v>
      </c>
      <c r="X1059" s="493">
        <f t="shared" si="1445"/>
        <v>0</v>
      </c>
      <c r="Y1059" s="493">
        <f t="shared" si="1445"/>
        <v>0</v>
      </c>
      <c r="Z1059" s="493">
        <f t="shared" si="1445"/>
        <v>0</v>
      </c>
      <c r="AA1059" s="493">
        <f t="shared" si="1445"/>
        <v>0</v>
      </c>
      <c r="AB1059" s="493">
        <f t="shared" si="1445"/>
        <v>0</v>
      </c>
      <c r="AC1059" s="493">
        <f t="shared" si="1445"/>
        <v>0</v>
      </c>
      <c r="AD1059" s="493">
        <f t="shared" si="1445"/>
        <v>0</v>
      </c>
      <c r="AE1059" s="493">
        <f t="shared" si="1445"/>
        <v>0</v>
      </c>
      <c r="AF1059" s="493">
        <f t="shared" si="1445"/>
        <v>0</v>
      </c>
      <c r="AG1059" s="493">
        <f t="shared" si="1445"/>
        <v>0</v>
      </c>
      <c r="AH1059" s="493">
        <f t="shared" si="1445"/>
        <v>0</v>
      </c>
      <c r="AI1059" s="544">
        <f t="shared" si="1440"/>
        <v>695000000</v>
      </c>
      <c r="AJ1059" s="545">
        <f t="shared" si="1441"/>
        <v>695000000</v>
      </c>
      <c r="AK1059" s="529">
        <f t="shared" si="1442"/>
        <v>695000000</v>
      </c>
    </row>
    <row r="1060" spans="1:37" x14ac:dyDescent="0.2">
      <c r="A1060" s="491"/>
      <c r="B1060" s="425" t="s">
        <v>304</v>
      </c>
      <c r="C1060" s="449" t="s">
        <v>33</v>
      </c>
      <c r="D1060" s="493">
        <f t="shared" ref="D1060:AH1060" si="1446">SUM(D36:D42,D45:D48)</f>
        <v>0</v>
      </c>
      <c r="E1060" s="493">
        <f t="shared" si="1446"/>
        <v>-13926560</v>
      </c>
      <c r="F1060" s="493">
        <f t="shared" si="1446"/>
        <v>-13926560</v>
      </c>
      <c r="G1060" s="493">
        <f t="shared" si="1446"/>
        <v>-13926560</v>
      </c>
      <c r="H1060" s="493">
        <f t="shared" si="1446"/>
        <v>-13926560</v>
      </c>
      <c r="I1060" s="493">
        <f t="shared" si="1446"/>
        <v>-13926560</v>
      </c>
      <c r="J1060" s="493">
        <f t="shared" si="1446"/>
        <v>-8926560</v>
      </c>
      <c r="K1060" s="493">
        <f t="shared" si="1446"/>
        <v>-13926560</v>
      </c>
      <c r="L1060" s="493">
        <f t="shared" si="1446"/>
        <v>-13926560</v>
      </c>
      <c r="M1060" s="493">
        <f t="shared" si="1446"/>
        <v>-13926560</v>
      </c>
      <c r="N1060" s="493">
        <f t="shared" si="1446"/>
        <v>-13926560</v>
      </c>
      <c r="O1060" s="493">
        <f t="shared" si="1446"/>
        <v>-13926560</v>
      </c>
      <c r="P1060" s="493">
        <f t="shared" si="1446"/>
        <v>-13926560</v>
      </c>
      <c r="Q1060" s="493">
        <f t="shared" si="1446"/>
        <v>-13926560</v>
      </c>
      <c r="R1060" s="493">
        <f t="shared" si="1446"/>
        <v>-13926560</v>
      </c>
      <c r="S1060" s="493">
        <f t="shared" si="1446"/>
        <v>-13926560</v>
      </c>
      <c r="T1060" s="493">
        <f t="shared" si="1446"/>
        <v>-13926560</v>
      </c>
      <c r="U1060" s="493">
        <f t="shared" si="1446"/>
        <v>-13926560</v>
      </c>
      <c r="V1060" s="493">
        <f t="shared" si="1446"/>
        <v>-13926560</v>
      </c>
      <c r="W1060" s="493">
        <f t="shared" si="1446"/>
        <v>-13926560</v>
      </c>
      <c r="X1060" s="493">
        <f t="shared" si="1446"/>
        <v>-13926560</v>
      </c>
      <c r="Y1060" s="493">
        <f t="shared" si="1446"/>
        <v>7300000</v>
      </c>
      <c r="Z1060" s="493">
        <f t="shared" si="1446"/>
        <v>7300000</v>
      </c>
      <c r="AA1060" s="493">
        <f t="shared" si="1446"/>
        <v>7300000</v>
      </c>
      <c r="AB1060" s="493">
        <f t="shared" si="1446"/>
        <v>7300000</v>
      </c>
      <c r="AC1060" s="493">
        <f t="shared" si="1446"/>
        <v>7300000</v>
      </c>
      <c r="AD1060" s="493">
        <f t="shared" si="1446"/>
        <v>7300000</v>
      </c>
      <c r="AE1060" s="493">
        <f t="shared" si="1446"/>
        <v>7300000</v>
      </c>
      <c r="AF1060" s="493">
        <f t="shared" si="1446"/>
        <v>7300000</v>
      </c>
      <c r="AG1060" s="493">
        <f t="shared" si="1446"/>
        <v>7300000</v>
      </c>
      <c r="AH1060" s="493">
        <f t="shared" si="1446"/>
        <v>7300000</v>
      </c>
      <c r="AI1060" s="544">
        <f t="shared" si="1440"/>
        <v>-134265600</v>
      </c>
      <c r="AJ1060" s="545">
        <f t="shared" si="1441"/>
        <v>-273531200</v>
      </c>
      <c r="AK1060" s="529">
        <f t="shared" si="1442"/>
        <v>-200531200</v>
      </c>
    </row>
    <row r="1061" spans="1:37" x14ac:dyDescent="0.2">
      <c r="A1061" s="491"/>
      <c r="B1061" s="425" t="s">
        <v>207</v>
      </c>
      <c r="C1061" s="449" t="s">
        <v>33</v>
      </c>
      <c r="D1061" s="493">
        <f t="shared" ref="D1061:AH1061" si="1447">D44</f>
        <v>0</v>
      </c>
      <c r="E1061" s="493">
        <f t="shared" si="1447"/>
        <v>4800000</v>
      </c>
      <c r="F1061" s="493">
        <f t="shared" si="1447"/>
        <v>4800000</v>
      </c>
      <c r="G1061" s="493">
        <f t="shared" si="1447"/>
        <v>4800000</v>
      </c>
      <c r="H1061" s="493">
        <f t="shared" si="1447"/>
        <v>4800000</v>
      </c>
      <c r="I1061" s="493">
        <f t="shared" si="1447"/>
        <v>4800000</v>
      </c>
      <c r="J1061" s="493">
        <f t="shared" si="1447"/>
        <v>4800000</v>
      </c>
      <c r="K1061" s="493">
        <f t="shared" si="1447"/>
        <v>4800000</v>
      </c>
      <c r="L1061" s="493">
        <f t="shared" si="1447"/>
        <v>4800000</v>
      </c>
      <c r="M1061" s="493">
        <f t="shared" si="1447"/>
        <v>4800000</v>
      </c>
      <c r="N1061" s="493">
        <f t="shared" si="1447"/>
        <v>4800000</v>
      </c>
      <c r="O1061" s="493">
        <f t="shared" si="1447"/>
        <v>4800000</v>
      </c>
      <c r="P1061" s="493">
        <f t="shared" si="1447"/>
        <v>4800000</v>
      </c>
      <c r="Q1061" s="493">
        <f t="shared" si="1447"/>
        <v>4800000</v>
      </c>
      <c r="R1061" s="493">
        <f t="shared" si="1447"/>
        <v>4800000</v>
      </c>
      <c r="S1061" s="493">
        <f t="shared" si="1447"/>
        <v>4800000</v>
      </c>
      <c r="T1061" s="493">
        <f t="shared" si="1447"/>
        <v>4800000</v>
      </c>
      <c r="U1061" s="493">
        <f t="shared" si="1447"/>
        <v>4800000</v>
      </c>
      <c r="V1061" s="493">
        <f t="shared" si="1447"/>
        <v>4800000</v>
      </c>
      <c r="W1061" s="493">
        <f t="shared" si="1447"/>
        <v>4800000</v>
      </c>
      <c r="X1061" s="493">
        <f t="shared" si="1447"/>
        <v>4800000</v>
      </c>
      <c r="Y1061" s="493">
        <f t="shared" si="1447"/>
        <v>4800000</v>
      </c>
      <c r="Z1061" s="493">
        <f t="shared" si="1447"/>
        <v>4800000</v>
      </c>
      <c r="AA1061" s="493">
        <f t="shared" si="1447"/>
        <v>4800000</v>
      </c>
      <c r="AB1061" s="493">
        <f t="shared" si="1447"/>
        <v>4800000</v>
      </c>
      <c r="AC1061" s="493">
        <f t="shared" si="1447"/>
        <v>4800000</v>
      </c>
      <c r="AD1061" s="493">
        <f t="shared" si="1447"/>
        <v>4800000</v>
      </c>
      <c r="AE1061" s="493">
        <f t="shared" si="1447"/>
        <v>4800000</v>
      </c>
      <c r="AF1061" s="493">
        <f t="shared" si="1447"/>
        <v>4800000</v>
      </c>
      <c r="AG1061" s="493">
        <f t="shared" si="1447"/>
        <v>4800000</v>
      </c>
      <c r="AH1061" s="493">
        <f t="shared" si="1447"/>
        <v>4800000</v>
      </c>
      <c r="AI1061" s="544">
        <f t="shared" si="1440"/>
        <v>48000000</v>
      </c>
      <c r="AJ1061" s="545">
        <f t="shared" si="1441"/>
        <v>96000000</v>
      </c>
      <c r="AK1061" s="529">
        <f t="shared" si="1442"/>
        <v>144000000</v>
      </c>
    </row>
    <row r="1062" spans="1:37" x14ac:dyDescent="0.2">
      <c r="A1062" s="491"/>
      <c r="B1062" s="425" t="s">
        <v>585</v>
      </c>
      <c r="C1062" s="449" t="s">
        <v>584</v>
      </c>
      <c r="D1062" s="493">
        <f>D1004+D1009</f>
        <v>0</v>
      </c>
      <c r="E1062" s="493">
        <f>E1004+E1009</f>
        <v>864000</v>
      </c>
      <c r="F1062" s="493">
        <f t="shared" ref="F1062:AH1062" si="1448">F1004+F1009</f>
        <v>864000</v>
      </c>
      <c r="G1062" s="493">
        <f t="shared" si="1448"/>
        <v>864000</v>
      </c>
      <c r="H1062" s="493">
        <f t="shared" si="1448"/>
        <v>864000</v>
      </c>
      <c r="I1062" s="493">
        <f t="shared" si="1448"/>
        <v>864000</v>
      </c>
      <c r="J1062" s="493">
        <f t="shared" si="1448"/>
        <v>864000</v>
      </c>
      <c r="K1062" s="493">
        <f t="shared" si="1448"/>
        <v>864000</v>
      </c>
      <c r="L1062" s="493">
        <f t="shared" si="1448"/>
        <v>864000</v>
      </c>
      <c r="M1062" s="493">
        <f t="shared" si="1448"/>
        <v>864000</v>
      </c>
      <c r="N1062" s="493">
        <f t="shared" si="1448"/>
        <v>864000</v>
      </c>
      <c r="O1062" s="493">
        <f t="shared" si="1448"/>
        <v>864000</v>
      </c>
      <c r="P1062" s="493">
        <f t="shared" si="1448"/>
        <v>864000</v>
      </c>
      <c r="Q1062" s="493">
        <f t="shared" si="1448"/>
        <v>864000</v>
      </c>
      <c r="R1062" s="493">
        <f t="shared" si="1448"/>
        <v>864000</v>
      </c>
      <c r="S1062" s="493">
        <f t="shared" si="1448"/>
        <v>864000</v>
      </c>
      <c r="T1062" s="493">
        <f t="shared" si="1448"/>
        <v>864000</v>
      </c>
      <c r="U1062" s="493">
        <f t="shared" si="1448"/>
        <v>864000</v>
      </c>
      <c r="V1062" s="493">
        <f t="shared" si="1448"/>
        <v>864000</v>
      </c>
      <c r="W1062" s="493">
        <f t="shared" si="1448"/>
        <v>864000</v>
      </c>
      <c r="X1062" s="493">
        <f t="shared" si="1448"/>
        <v>864000</v>
      </c>
      <c r="Y1062" s="493">
        <f t="shared" si="1448"/>
        <v>864000</v>
      </c>
      <c r="Z1062" s="493">
        <f t="shared" si="1448"/>
        <v>864000</v>
      </c>
      <c r="AA1062" s="493">
        <f t="shared" si="1448"/>
        <v>864000</v>
      </c>
      <c r="AB1062" s="493">
        <f t="shared" si="1448"/>
        <v>864000</v>
      </c>
      <c r="AC1062" s="493">
        <f t="shared" si="1448"/>
        <v>864000</v>
      </c>
      <c r="AD1062" s="493">
        <f t="shared" si="1448"/>
        <v>864000</v>
      </c>
      <c r="AE1062" s="493">
        <f t="shared" si="1448"/>
        <v>864000</v>
      </c>
      <c r="AF1062" s="493">
        <f t="shared" si="1448"/>
        <v>864000</v>
      </c>
      <c r="AG1062" s="493">
        <f t="shared" si="1448"/>
        <v>864000</v>
      </c>
      <c r="AH1062" s="493">
        <f t="shared" si="1448"/>
        <v>864000</v>
      </c>
      <c r="AI1062" s="544">
        <f>SUM(D1062:N1062)</f>
        <v>8640000</v>
      </c>
      <c r="AJ1062" s="545">
        <f>SUM(D1062:X1062)</f>
        <v>17280000</v>
      </c>
      <c r="AK1062" s="529">
        <f>SUM(D1062:AH1062)</f>
        <v>25920000</v>
      </c>
    </row>
    <row r="1063" spans="1:37" x14ac:dyDescent="0.2">
      <c r="A1063" s="491"/>
      <c r="B1063" s="425" t="s">
        <v>305</v>
      </c>
      <c r="C1063" s="449" t="s">
        <v>33</v>
      </c>
      <c r="D1063" s="493">
        <f t="shared" ref="D1063:D1064" si="1449">D1005+D1010</f>
        <v>0</v>
      </c>
      <c r="E1063" s="493">
        <f>E1005+E1010</f>
        <v>264839.03197056602</v>
      </c>
      <c r="F1063" s="493">
        <f t="shared" ref="F1063:AH1063" si="1450">F1005+F1010</f>
        <v>264839.03197056602</v>
      </c>
      <c r="G1063" s="493">
        <f t="shared" si="1450"/>
        <v>264839.03197056602</v>
      </c>
      <c r="H1063" s="493">
        <f t="shared" si="1450"/>
        <v>264839.03197056602</v>
      </c>
      <c r="I1063" s="493">
        <f t="shared" si="1450"/>
        <v>264839.03197056602</v>
      </c>
      <c r="J1063" s="493">
        <f t="shared" si="1450"/>
        <v>264839.03197056602</v>
      </c>
      <c r="K1063" s="493">
        <f t="shared" si="1450"/>
        <v>264839.03197056602</v>
      </c>
      <c r="L1063" s="493">
        <f t="shared" si="1450"/>
        <v>264839.03197056602</v>
      </c>
      <c r="M1063" s="493">
        <f t="shared" si="1450"/>
        <v>264839.03197056602</v>
      </c>
      <c r="N1063" s="493">
        <f t="shared" si="1450"/>
        <v>264839.03197056602</v>
      </c>
      <c r="O1063" s="493">
        <f t="shared" si="1450"/>
        <v>264839.03197056602</v>
      </c>
      <c r="P1063" s="493">
        <f t="shared" si="1450"/>
        <v>264839.03197056602</v>
      </c>
      <c r="Q1063" s="493">
        <f t="shared" si="1450"/>
        <v>264839.03197056602</v>
      </c>
      <c r="R1063" s="493">
        <f t="shared" si="1450"/>
        <v>264839.03197056602</v>
      </c>
      <c r="S1063" s="493">
        <f t="shared" si="1450"/>
        <v>264839.03197056602</v>
      </c>
      <c r="T1063" s="493">
        <f t="shared" si="1450"/>
        <v>264839.03197056602</v>
      </c>
      <c r="U1063" s="493">
        <f t="shared" si="1450"/>
        <v>264839.03197056602</v>
      </c>
      <c r="V1063" s="493">
        <f t="shared" si="1450"/>
        <v>264839.03197056602</v>
      </c>
      <c r="W1063" s="493">
        <f t="shared" si="1450"/>
        <v>264839.03197056602</v>
      </c>
      <c r="X1063" s="493">
        <f t="shared" si="1450"/>
        <v>264839.03197056602</v>
      </c>
      <c r="Y1063" s="493">
        <f t="shared" si="1450"/>
        <v>264839.03197056602</v>
      </c>
      <c r="Z1063" s="493">
        <f t="shared" si="1450"/>
        <v>264839.03197056602</v>
      </c>
      <c r="AA1063" s="493">
        <f t="shared" si="1450"/>
        <v>264839.03197056602</v>
      </c>
      <c r="AB1063" s="493">
        <f t="shared" si="1450"/>
        <v>264839.03197056602</v>
      </c>
      <c r="AC1063" s="493">
        <f t="shared" si="1450"/>
        <v>264839.03197056602</v>
      </c>
      <c r="AD1063" s="493">
        <f t="shared" si="1450"/>
        <v>264839.03197056602</v>
      </c>
      <c r="AE1063" s="493">
        <f t="shared" si="1450"/>
        <v>264839.03197056602</v>
      </c>
      <c r="AF1063" s="493">
        <f t="shared" si="1450"/>
        <v>264839.03197056602</v>
      </c>
      <c r="AG1063" s="493">
        <f t="shared" si="1450"/>
        <v>264839.03197056602</v>
      </c>
      <c r="AH1063" s="493">
        <f t="shared" si="1450"/>
        <v>264839.03197056602</v>
      </c>
      <c r="AI1063" s="544">
        <f t="shared" si="1440"/>
        <v>2648390.3197056609</v>
      </c>
      <c r="AJ1063" s="545">
        <f t="shared" si="1441"/>
        <v>5296780.6394113218</v>
      </c>
      <c r="AK1063" s="529">
        <f t="shared" si="1442"/>
        <v>7945170.9591169832</v>
      </c>
    </row>
    <row r="1064" spans="1:37" x14ac:dyDescent="0.2">
      <c r="A1064" s="491"/>
      <c r="B1064" s="425" t="s">
        <v>306</v>
      </c>
      <c r="C1064" s="449" t="s">
        <v>33</v>
      </c>
      <c r="D1064" s="493">
        <f t="shared" si="1449"/>
        <v>0</v>
      </c>
      <c r="E1064" s="493">
        <f>E1006+E1011</f>
        <v>177594.30106854966</v>
      </c>
      <c r="F1064" s="493">
        <f t="shared" ref="F1064:AH1064" si="1451">F1006+F1011</f>
        <v>177594.30106854966</v>
      </c>
      <c r="G1064" s="493">
        <f t="shared" si="1451"/>
        <v>177594.30106854966</v>
      </c>
      <c r="H1064" s="493">
        <f t="shared" si="1451"/>
        <v>177594.30106854966</v>
      </c>
      <c r="I1064" s="493">
        <f t="shared" si="1451"/>
        <v>177594.30106854966</v>
      </c>
      <c r="J1064" s="493">
        <f t="shared" si="1451"/>
        <v>177594.30106854966</v>
      </c>
      <c r="K1064" s="493">
        <f t="shared" si="1451"/>
        <v>177594.30106854966</v>
      </c>
      <c r="L1064" s="493">
        <f t="shared" si="1451"/>
        <v>177594.30106854966</v>
      </c>
      <c r="M1064" s="493">
        <f t="shared" si="1451"/>
        <v>177594.30106854966</v>
      </c>
      <c r="N1064" s="493">
        <f t="shared" si="1451"/>
        <v>177594.30106854966</v>
      </c>
      <c r="O1064" s="493">
        <f t="shared" si="1451"/>
        <v>177594.30106854966</v>
      </c>
      <c r="P1064" s="493">
        <f t="shared" si="1451"/>
        <v>177594.30106854966</v>
      </c>
      <c r="Q1064" s="493">
        <f t="shared" si="1451"/>
        <v>177594.30106854966</v>
      </c>
      <c r="R1064" s="493">
        <f t="shared" si="1451"/>
        <v>177594.30106854966</v>
      </c>
      <c r="S1064" s="493">
        <f t="shared" si="1451"/>
        <v>177594.30106854966</v>
      </c>
      <c r="T1064" s="493">
        <f t="shared" si="1451"/>
        <v>177594.30106854966</v>
      </c>
      <c r="U1064" s="493">
        <f t="shared" si="1451"/>
        <v>177594.30106854966</v>
      </c>
      <c r="V1064" s="493">
        <f t="shared" si="1451"/>
        <v>177594.30106854966</v>
      </c>
      <c r="W1064" s="493">
        <f t="shared" si="1451"/>
        <v>177594.30106854966</v>
      </c>
      <c r="X1064" s="493">
        <f t="shared" si="1451"/>
        <v>177594.30106854966</v>
      </c>
      <c r="Y1064" s="493">
        <f t="shared" si="1451"/>
        <v>177594.30106854966</v>
      </c>
      <c r="Z1064" s="493">
        <f t="shared" si="1451"/>
        <v>177594.30106854966</v>
      </c>
      <c r="AA1064" s="493">
        <f t="shared" si="1451"/>
        <v>177594.30106854966</v>
      </c>
      <c r="AB1064" s="493">
        <f t="shared" si="1451"/>
        <v>177594.30106854966</v>
      </c>
      <c r="AC1064" s="493">
        <f t="shared" si="1451"/>
        <v>177594.30106854966</v>
      </c>
      <c r="AD1064" s="493">
        <f t="shared" si="1451"/>
        <v>177594.30106854966</v>
      </c>
      <c r="AE1064" s="493">
        <f t="shared" si="1451"/>
        <v>177594.30106854966</v>
      </c>
      <c r="AF1064" s="493">
        <f t="shared" si="1451"/>
        <v>177594.30106854966</v>
      </c>
      <c r="AG1064" s="493">
        <f t="shared" si="1451"/>
        <v>177594.30106854966</v>
      </c>
      <c r="AH1064" s="493">
        <f t="shared" si="1451"/>
        <v>177594.30106854966</v>
      </c>
      <c r="AI1064" s="544">
        <f t="shared" si="1440"/>
        <v>1775943.010685497</v>
      </c>
      <c r="AJ1064" s="545">
        <f t="shared" si="1441"/>
        <v>3551886.0213709925</v>
      </c>
      <c r="AK1064" s="529">
        <f t="shared" si="1442"/>
        <v>5327829.0320564909</v>
      </c>
    </row>
    <row r="1065" spans="1:37" s="1361" customFormat="1" x14ac:dyDescent="0.2">
      <c r="A1065" s="1362"/>
      <c r="B1065" s="1367" t="s">
        <v>576</v>
      </c>
      <c r="C1065" s="1357" t="s">
        <v>33</v>
      </c>
      <c r="D1065" s="1358">
        <f t="shared" ref="D1065:AH1065" si="1452">D18</f>
        <v>0</v>
      </c>
      <c r="E1065" s="1358">
        <f t="shared" si="1452"/>
        <v>0</v>
      </c>
      <c r="F1065" s="1358">
        <f t="shared" si="1452"/>
        <v>0</v>
      </c>
      <c r="G1065" s="1358">
        <f t="shared" si="1452"/>
        <v>0</v>
      </c>
      <c r="H1065" s="1358">
        <f t="shared" si="1452"/>
        <v>0</v>
      </c>
      <c r="I1065" s="1358">
        <f t="shared" si="1452"/>
        <v>0</v>
      </c>
      <c r="J1065" s="1358">
        <f t="shared" si="1452"/>
        <v>0</v>
      </c>
      <c r="K1065" s="1358">
        <f t="shared" si="1452"/>
        <v>0</v>
      </c>
      <c r="L1065" s="1358">
        <f t="shared" si="1452"/>
        <v>0</v>
      </c>
      <c r="M1065" s="1358">
        <f t="shared" si="1452"/>
        <v>0</v>
      </c>
      <c r="N1065" s="1358">
        <f t="shared" si="1452"/>
        <v>0</v>
      </c>
      <c r="O1065" s="1358">
        <f t="shared" si="1452"/>
        <v>0</v>
      </c>
      <c r="P1065" s="1358">
        <f t="shared" si="1452"/>
        <v>0</v>
      </c>
      <c r="Q1065" s="1358">
        <f t="shared" si="1452"/>
        <v>2836562.8874999979</v>
      </c>
      <c r="R1065" s="1358">
        <f t="shared" si="1452"/>
        <v>5644010.4812499993</v>
      </c>
      <c r="S1065" s="1358">
        <f t="shared" si="1452"/>
        <v>5644010.4812499993</v>
      </c>
      <c r="T1065" s="1358">
        <f t="shared" si="1452"/>
        <v>5644010.4812499993</v>
      </c>
      <c r="U1065" s="1358">
        <f t="shared" si="1452"/>
        <v>5644010.4812499993</v>
      </c>
      <c r="V1065" s="1358">
        <f t="shared" si="1452"/>
        <v>5644010.4812499993</v>
      </c>
      <c r="W1065" s="1358">
        <f t="shared" si="1452"/>
        <v>5644010.4812499993</v>
      </c>
      <c r="X1065" s="1358">
        <f t="shared" si="1452"/>
        <v>5644010.4812499993</v>
      </c>
      <c r="Y1065" s="1358">
        <f t="shared" si="1452"/>
        <v>0</v>
      </c>
      <c r="Z1065" s="1358">
        <f t="shared" si="1452"/>
        <v>0</v>
      </c>
      <c r="AA1065" s="1358">
        <f t="shared" si="1452"/>
        <v>0</v>
      </c>
      <c r="AB1065" s="1358">
        <f t="shared" si="1452"/>
        <v>0</v>
      </c>
      <c r="AC1065" s="1358">
        <f t="shared" si="1452"/>
        <v>0</v>
      </c>
      <c r="AD1065" s="1358">
        <f t="shared" si="1452"/>
        <v>0</v>
      </c>
      <c r="AE1065" s="1358">
        <f t="shared" si="1452"/>
        <v>0</v>
      </c>
      <c r="AF1065" s="1358">
        <f t="shared" si="1452"/>
        <v>0</v>
      </c>
      <c r="AG1065" s="1358">
        <f t="shared" si="1452"/>
        <v>0</v>
      </c>
      <c r="AH1065" s="1358">
        <f t="shared" si="1452"/>
        <v>0</v>
      </c>
      <c r="AI1065" s="544">
        <f t="shared" ref="AI1065" si="1453">SUM(D1065:N1065)</f>
        <v>0</v>
      </c>
      <c r="AJ1065" s="545">
        <f t="shared" ref="AJ1065" si="1454">SUM(D1065:X1065)</f>
        <v>42344636.256249994</v>
      </c>
      <c r="AK1065" s="529">
        <f t="shared" ref="AK1065" si="1455">SUM(D1065:AH1065)</f>
        <v>42344636.256249994</v>
      </c>
    </row>
    <row r="1066" spans="1:37" x14ac:dyDescent="0.2">
      <c r="A1066" s="491"/>
      <c r="B1066" s="326" t="s">
        <v>307</v>
      </c>
      <c r="C1066" s="449" t="s">
        <v>33</v>
      </c>
      <c r="D1066" s="493">
        <f t="shared" ref="D1066:AH1066" si="1456">D19</f>
        <v>0</v>
      </c>
      <c r="E1066" s="493">
        <f t="shared" si="1456"/>
        <v>0</v>
      </c>
      <c r="F1066" s="493">
        <f t="shared" si="1456"/>
        <v>0</v>
      </c>
      <c r="G1066" s="493">
        <f t="shared" si="1456"/>
        <v>0</v>
      </c>
      <c r="H1066" s="493">
        <f t="shared" si="1456"/>
        <v>0</v>
      </c>
      <c r="I1066" s="493">
        <f t="shared" si="1456"/>
        <v>0</v>
      </c>
      <c r="J1066" s="493">
        <f t="shared" si="1456"/>
        <v>0</v>
      </c>
      <c r="K1066" s="493">
        <f t="shared" si="1456"/>
        <v>0</v>
      </c>
      <c r="L1066" s="493">
        <f t="shared" si="1456"/>
        <v>0</v>
      </c>
      <c r="M1066" s="493">
        <f t="shared" si="1456"/>
        <v>0</v>
      </c>
      <c r="N1066" s="493">
        <f t="shared" si="1456"/>
        <v>0</v>
      </c>
      <c r="O1066" s="493">
        <f t="shared" si="1456"/>
        <v>0</v>
      </c>
      <c r="P1066" s="493">
        <f t="shared" si="1456"/>
        <v>0</v>
      </c>
      <c r="Q1066" s="493">
        <f t="shared" si="1456"/>
        <v>574920.77286548784</v>
      </c>
      <c r="R1066" s="493">
        <f t="shared" si="1456"/>
        <v>1143940.394285077</v>
      </c>
      <c r="S1066" s="493">
        <f t="shared" si="1456"/>
        <v>1143940.394285077</v>
      </c>
      <c r="T1066" s="493">
        <f t="shared" si="1456"/>
        <v>1143940.394285077</v>
      </c>
      <c r="U1066" s="493">
        <f t="shared" si="1456"/>
        <v>1143940.394285077</v>
      </c>
      <c r="V1066" s="493">
        <f t="shared" si="1456"/>
        <v>1143940.394285077</v>
      </c>
      <c r="W1066" s="493">
        <f t="shared" si="1456"/>
        <v>1143940.394285077</v>
      </c>
      <c r="X1066" s="493">
        <f t="shared" si="1456"/>
        <v>1143940.394285077</v>
      </c>
      <c r="Y1066" s="493">
        <f t="shared" si="1456"/>
        <v>0</v>
      </c>
      <c r="Z1066" s="493">
        <f t="shared" si="1456"/>
        <v>0</v>
      </c>
      <c r="AA1066" s="493">
        <f t="shared" si="1456"/>
        <v>0</v>
      </c>
      <c r="AB1066" s="493">
        <f t="shared" si="1456"/>
        <v>0</v>
      </c>
      <c r="AC1066" s="493">
        <f t="shared" si="1456"/>
        <v>0</v>
      </c>
      <c r="AD1066" s="493">
        <f t="shared" si="1456"/>
        <v>0</v>
      </c>
      <c r="AE1066" s="493">
        <f t="shared" si="1456"/>
        <v>0</v>
      </c>
      <c r="AF1066" s="493">
        <f t="shared" si="1456"/>
        <v>0</v>
      </c>
      <c r="AG1066" s="493">
        <f t="shared" si="1456"/>
        <v>0</v>
      </c>
      <c r="AH1066" s="493">
        <f t="shared" si="1456"/>
        <v>0</v>
      </c>
      <c r="AI1066" s="544">
        <f t="shared" si="1440"/>
        <v>0</v>
      </c>
      <c r="AJ1066" s="545">
        <f t="shared" si="1441"/>
        <v>8582503.5328610279</v>
      </c>
      <c r="AK1066" s="529">
        <f t="shared" si="1442"/>
        <v>8582503.5328610279</v>
      </c>
    </row>
    <row r="1067" spans="1:37" x14ac:dyDescent="0.2">
      <c r="A1067" s="491"/>
      <c r="B1067" s="326" t="s">
        <v>308</v>
      </c>
      <c r="C1067" s="449" t="s">
        <v>33</v>
      </c>
      <c r="D1067" s="493">
        <f t="shared" ref="D1067:AH1067" si="1457">D20</f>
        <v>0</v>
      </c>
      <c r="E1067" s="493">
        <f t="shared" si="1457"/>
        <v>0</v>
      </c>
      <c r="F1067" s="493">
        <f t="shared" si="1457"/>
        <v>0</v>
      </c>
      <c r="G1067" s="493">
        <f t="shared" si="1457"/>
        <v>0</v>
      </c>
      <c r="H1067" s="493">
        <f t="shared" si="1457"/>
        <v>0</v>
      </c>
      <c r="I1067" s="493">
        <f t="shared" si="1457"/>
        <v>0</v>
      </c>
      <c r="J1067" s="493">
        <f t="shared" si="1457"/>
        <v>0</v>
      </c>
      <c r="K1067" s="493">
        <f t="shared" si="1457"/>
        <v>0</v>
      </c>
      <c r="L1067" s="493">
        <f t="shared" si="1457"/>
        <v>0</v>
      </c>
      <c r="M1067" s="493">
        <f t="shared" si="1457"/>
        <v>0</v>
      </c>
      <c r="N1067" s="493">
        <f t="shared" si="1457"/>
        <v>0</v>
      </c>
      <c r="O1067" s="493">
        <f t="shared" si="1457"/>
        <v>0</v>
      </c>
      <c r="P1067" s="493">
        <f t="shared" si="1457"/>
        <v>0</v>
      </c>
      <c r="Q1067" s="493">
        <f t="shared" si="1457"/>
        <v>214923.24015540816</v>
      </c>
      <c r="R1067" s="493">
        <f t="shared" si="1457"/>
        <v>427640.44662885525</v>
      </c>
      <c r="S1067" s="493">
        <f t="shared" si="1457"/>
        <v>427640.44662885525</v>
      </c>
      <c r="T1067" s="493">
        <f t="shared" si="1457"/>
        <v>427640.44662885525</v>
      </c>
      <c r="U1067" s="493">
        <f t="shared" si="1457"/>
        <v>427640.44662885525</v>
      </c>
      <c r="V1067" s="493">
        <f t="shared" si="1457"/>
        <v>427640.44662885525</v>
      </c>
      <c r="W1067" s="493">
        <f t="shared" si="1457"/>
        <v>427640.44662885525</v>
      </c>
      <c r="X1067" s="493">
        <f t="shared" si="1457"/>
        <v>427640.44662885525</v>
      </c>
      <c r="Y1067" s="493">
        <f t="shared" si="1457"/>
        <v>0</v>
      </c>
      <c r="Z1067" s="493">
        <f t="shared" si="1457"/>
        <v>0</v>
      </c>
      <c r="AA1067" s="493">
        <f t="shared" si="1457"/>
        <v>0</v>
      </c>
      <c r="AB1067" s="493">
        <f t="shared" si="1457"/>
        <v>0</v>
      </c>
      <c r="AC1067" s="493">
        <f t="shared" si="1457"/>
        <v>0</v>
      </c>
      <c r="AD1067" s="493">
        <f t="shared" si="1457"/>
        <v>0</v>
      </c>
      <c r="AE1067" s="493">
        <f t="shared" si="1457"/>
        <v>0</v>
      </c>
      <c r="AF1067" s="493">
        <f t="shared" si="1457"/>
        <v>0</v>
      </c>
      <c r="AG1067" s="493">
        <f t="shared" si="1457"/>
        <v>0</v>
      </c>
      <c r="AH1067" s="493">
        <f t="shared" si="1457"/>
        <v>0</v>
      </c>
      <c r="AI1067" s="544">
        <f t="shared" si="1440"/>
        <v>0</v>
      </c>
      <c r="AJ1067" s="545">
        <f t="shared" si="1441"/>
        <v>3208406.3665573946</v>
      </c>
      <c r="AK1067" s="529">
        <f t="shared" si="1442"/>
        <v>3208406.3665573946</v>
      </c>
    </row>
    <row r="1068" spans="1:37" x14ac:dyDescent="0.2">
      <c r="A1068" s="491"/>
      <c r="B1068" s="326" t="s">
        <v>268</v>
      </c>
      <c r="C1068" s="449" t="s">
        <v>33</v>
      </c>
      <c r="D1068" s="493">
        <f t="shared" ref="D1068:AH1068" si="1458">D21</f>
        <v>0</v>
      </c>
      <c r="E1068" s="493">
        <f t="shared" si="1458"/>
        <v>97947.740274999975</v>
      </c>
      <c r="F1068" s="493">
        <f t="shared" si="1458"/>
        <v>97947.740274999975</v>
      </c>
      <c r="G1068" s="493">
        <f t="shared" si="1458"/>
        <v>97947.740274999975</v>
      </c>
      <c r="H1068" s="493">
        <f t="shared" si="1458"/>
        <v>97947.740274999975</v>
      </c>
      <c r="I1068" s="493">
        <f t="shared" si="1458"/>
        <v>97947.740274999975</v>
      </c>
      <c r="J1068" s="493">
        <f t="shared" si="1458"/>
        <v>97947.740274999975</v>
      </c>
      <c r="K1068" s="493">
        <f t="shared" si="1458"/>
        <v>97947.740274999975</v>
      </c>
      <c r="L1068" s="493">
        <f t="shared" si="1458"/>
        <v>97947.740274999975</v>
      </c>
      <c r="M1068" s="493">
        <f t="shared" si="1458"/>
        <v>97947.740274999975</v>
      </c>
      <c r="N1068" s="493">
        <f t="shared" si="1458"/>
        <v>97947.740274999975</v>
      </c>
      <c r="O1068" s="493">
        <f t="shared" si="1458"/>
        <v>97947.740274999975</v>
      </c>
      <c r="P1068" s="493">
        <f t="shared" si="1458"/>
        <v>97947.740274999975</v>
      </c>
      <c r="Q1068" s="493">
        <f t="shared" si="1458"/>
        <v>97947.740274999975</v>
      </c>
      <c r="R1068" s="493">
        <f t="shared" si="1458"/>
        <v>97947.740274999975</v>
      </c>
      <c r="S1068" s="493">
        <f t="shared" si="1458"/>
        <v>97947.740274999975</v>
      </c>
      <c r="T1068" s="493">
        <f t="shared" si="1458"/>
        <v>97947.740274999975</v>
      </c>
      <c r="U1068" s="493">
        <f t="shared" si="1458"/>
        <v>97947.740274999975</v>
      </c>
      <c r="V1068" s="493">
        <f t="shared" si="1458"/>
        <v>97947.740274999975</v>
      </c>
      <c r="W1068" s="493">
        <f t="shared" si="1458"/>
        <v>97947.740274999975</v>
      </c>
      <c r="X1068" s="493">
        <f t="shared" si="1458"/>
        <v>97947.740274999975</v>
      </c>
      <c r="Y1068" s="493">
        <f t="shared" si="1458"/>
        <v>0</v>
      </c>
      <c r="Z1068" s="493">
        <f t="shared" si="1458"/>
        <v>0</v>
      </c>
      <c r="AA1068" s="493">
        <f t="shared" si="1458"/>
        <v>0</v>
      </c>
      <c r="AB1068" s="493">
        <f t="shared" si="1458"/>
        <v>0</v>
      </c>
      <c r="AC1068" s="493">
        <f t="shared" si="1458"/>
        <v>0</v>
      </c>
      <c r="AD1068" s="493">
        <f t="shared" si="1458"/>
        <v>0</v>
      </c>
      <c r="AE1068" s="493">
        <f t="shared" si="1458"/>
        <v>0</v>
      </c>
      <c r="AF1068" s="493">
        <f t="shared" si="1458"/>
        <v>0</v>
      </c>
      <c r="AG1068" s="493">
        <f t="shared" si="1458"/>
        <v>0</v>
      </c>
      <c r="AH1068" s="493">
        <f t="shared" si="1458"/>
        <v>0</v>
      </c>
      <c r="AI1068" s="544">
        <f t="shared" si="1440"/>
        <v>979477.40274999978</v>
      </c>
      <c r="AJ1068" s="545">
        <f t="shared" si="1441"/>
        <v>1958954.8054999996</v>
      </c>
      <c r="AK1068" s="529">
        <f t="shared" si="1442"/>
        <v>1958954.8054999996</v>
      </c>
    </row>
    <row r="1069" spans="1:37" x14ac:dyDescent="0.2">
      <c r="A1069" s="494"/>
      <c r="B1069" s="471" t="s">
        <v>293</v>
      </c>
      <c r="C1069" s="450" t="s">
        <v>33</v>
      </c>
      <c r="D1069" s="495">
        <f t="shared" ref="D1069:AH1069" si="1459">D22</f>
        <v>0</v>
      </c>
      <c r="E1069" s="495">
        <f t="shared" si="1459"/>
        <v>9730000</v>
      </c>
      <c r="F1069" s="495">
        <f t="shared" si="1459"/>
        <v>9096500</v>
      </c>
      <c r="G1069" s="495">
        <f t="shared" si="1459"/>
        <v>8463000</v>
      </c>
      <c r="H1069" s="495">
        <f t="shared" si="1459"/>
        <v>7829500</v>
      </c>
      <c r="I1069" s="495">
        <f t="shared" si="1459"/>
        <v>7196000</v>
      </c>
      <c r="J1069" s="495">
        <f t="shared" si="1459"/>
        <v>6562500</v>
      </c>
      <c r="K1069" s="495">
        <f t="shared" si="1459"/>
        <v>5929000</v>
      </c>
      <c r="L1069" s="495">
        <f t="shared" si="1459"/>
        <v>5295499.9999999991</v>
      </c>
      <c r="M1069" s="495">
        <f t="shared" si="1459"/>
        <v>4662000</v>
      </c>
      <c r="N1069" s="495">
        <f t="shared" si="1459"/>
        <v>4028500</v>
      </c>
      <c r="O1069" s="495">
        <f t="shared" si="1459"/>
        <v>3395000</v>
      </c>
      <c r="P1069" s="495">
        <f t="shared" si="1459"/>
        <v>2761499.9999999995</v>
      </c>
      <c r="Q1069" s="495">
        <f t="shared" si="1459"/>
        <v>2128000.0000000005</v>
      </c>
      <c r="R1069" s="495">
        <f t="shared" si="1459"/>
        <v>2072000.0000000005</v>
      </c>
      <c r="S1069" s="495">
        <f t="shared" si="1459"/>
        <v>2016000.0000000005</v>
      </c>
      <c r="T1069" s="495">
        <f t="shared" si="1459"/>
        <v>1960000.0000000005</v>
      </c>
      <c r="U1069" s="495">
        <f t="shared" si="1459"/>
        <v>1904000.0000000005</v>
      </c>
      <c r="V1069" s="495">
        <f t="shared" si="1459"/>
        <v>1848000</v>
      </c>
      <c r="W1069" s="495">
        <f t="shared" si="1459"/>
        <v>1792000</v>
      </c>
      <c r="X1069" s="495">
        <f t="shared" si="1459"/>
        <v>1736000</v>
      </c>
      <c r="Y1069" s="495">
        <f t="shared" si="1459"/>
        <v>1680000</v>
      </c>
      <c r="Z1069" s="495">
        <f t="shared" si="1459"/>
        <v>1624000</v>
      </c>
      <c r="AA1069" s="495">
        <f t="shared" si="1459"/>
        <v>1568000</v>
      </c>
      <c r="AB1069" s="495">
        <f t="shared" si="1459"/>
        <v>1512000</v>
      </c>
      <c r="AC1069" s="495">
        <f t="shared" si="1459"/>
        <v>1456000</v>
      </c>
      <c r="AD1069" s="495">
        <f t="shared" si="1459"/>
        <v>1400000</v>
      </c>
      <c r="AE1069" s="495">
        <f t="shared" si="1459"/>
        <v>1344000</v>
      </c>
      <c r="AF1069" s="495">
        <f t="shared" si="1459"/>
        <v>1288000</v>
      </c>
      <c r="AG1069" s="495">
        <f t="shared" si="1459"/>
        <v>1232000</v>
      </c>
      <c r="AH1069" s="495">
        <f t="shared" si="1459"/>
        <v>1176000</v>
      </c>
      <c r="AI1069" s="544">
        <f t="shared" si="1440"/>
        <v>68792500</v>
      </c>
      <c r="AJ1069" s="545">
        <f t="shared" si="1441"/>
        <v>90405000</v>
      </c>
      <c r="AK1069" s="529">
        <f t="shared" si="1442"/>
        <v>104685000</v>
      </c>
    </row>
    <row r="1070" spans="1:37" x14ac:dyDescent="0.2">
      <c r="A1070" s="494" t="s">
        <v>311</v>
      </c>
      <c r="B1070" s="489"/>
      <c r="C1070" s="450"/>
      <c r="D1070" s="495">
        <f t="shared" ref="D1070:AH1070" si="1460">D1054+D1058</f>
        <v>-695000000</v>
      </c>
      <c r="E1070" s="495">
        <f t="shared" si="1460"/>
        <v>31798788.801391665</v>
      </c>
      <c r="F1070" s="495">
        <f t="shared" si="1460"/>
        <v>32432288.801391665</v>
      </c>
      <c r="G1070" s="495">
        <f t="shared" si="1460"/>
        <v>33065788.801391665</v>
      </c>
      <c r="H1070" s="495">
        <f t="shared" si="1460"/>
        <v>33699288.801391661</v>
      </c>
      <c r="I1070" s="495">
        <f t="shared" si="1460"/>
        <v>34332788.801391661</v>
      </c>
      <c r="J1070" s="495">
        <f t="shared" si="1460"/>
        <v>29966288.801391665</v>
      </c>
      <c r="K1070" s="495">
        <f t="shared" si="1460"/>
        <v>35599788.801391661</v>
      </c>
      <c r="L1070" s="495">
        <f t="shared" si="1460"/>
        <v>36233288.801391669</v>
      </c>
      <c r="M1070" s="495">
        <f t="shared" si="1460"/>
        <v>36866788.801391661</v>
      </c>
      <c r="N1070" s="495">
        <f t="shared" si="1460"/>
        <v>37500288.801391661</v>
      </c>
      <c r="O1070" s="495">
        <f t="shared" si="1460"/>
        <v>38133788.801391661</v>
      </c>
      <c r="P1070" s="495">
        <f t="shared" si="1460"/>
        <v>38767288.801391661</v>
      </c>
      <c r="Q1070" s="495">
        <f t="shared" si="1460"/>
        <v>35774381.90087077</v>
      </c>
      <c r="R1070" s="495">
        <f t="shared" si="1460"/>
        <v>32241197.479227733</v>
      </c>
      <c r="S1070" s="495">
        <f t="shared" si="1460"/>
        <v>32297197.479227733</v>
      </c>
      <c r="T1070" s="495">
        <f t="shared" si="1460"/>
        <v>32353197.479227733</v>
      </c>
      <c r="U1070" s="495">
        <f t="shared" si="1460"/>
        <v>32409197.479227733</v>
      </c>
      <c r="V1070" s="495">
        <f t="shared" si="1460"/>
        <v>32465197.479227733</v>
      </c>
      <c r="W1070" s="495">
        <f t="shared" si="1460"/>
        <v>32521197.479227733</v>
      </c>
      <c r="X1070" s="495">
        <f t="shared" si="1460"/>
        <v>32577197.479227733</v>
      </c>
      <c r="Y1070" s="495">
        <f t="shared" si="1460"/>
        <v>-13780000</v>
      </c>
      <c r="Z1070" s="495">
        <f t="shared" si="1460"/>
        <v>-13724000</v>
      </c>
      <c r="AA1070" s="495">
        <f t="shared" si="1460"/>
        <v>-13668000</v>
      </c>
      <c r="AB1070" s="495">
        <f t="shared" si="1460"/>
        <v>-13612000</v>
      </c>
      <c r="AC1070" s="495">
        <f t="shared" si="1460"/>
        <v>-13556000</v>
      </c>
      <c r="AD1070" s="495">
        <f t="shared" si="1460"/>
        <v>-13500000</v>
      </c>
      <c r="AE1070" s="495">
        <f t="shared" si="1460"/>
        <v>-13444000</v>
      </c>
      <c r="AF1070" s="495">
        <f t="shared" si="1460"/>
        <v>-13388000</v>
      </c>
      <c r="AG1070" s="495">
        <f t="shared" si="1460"/>
        <v>-13332000</v>
      </c>
      <c r="AH1070" s="495">
        <f t="shared" si="1460"/>
        <v>-13276000</v>
      </c>
      <c r="AI1070" s="549">
        <f t="shared" si="1440"/>
        <v>-353504611.98608315</v>
      </c>
      <c r="AJ1070" s="550">
        <f t="shared" si="1441"/>
        <v>-13964770.12783495</v>
      </c>
      <c r="AK1070" s="551">
        <f t="shared" si="1442"/>
        <v>-149244770.12783495</v>
      </c>
    </row>
    <row r="1071" spans="1:37" x14ac:dyDescent="0.2">
      <c r="A1071" s="491" t="s">
        <v>312</v>
      </c>
      <c r="B1071" s="425"/>
      <c r="C1071" s="449" t="s">
        <v>33</v>
      </c>
      <c r="D1071" s="493"/>
      <c r="E1071" s="493"/>
      <c r="F1071" s="493"/>
      <c r="G1071" s="493"/>
      <c r="H1071" s="493"/>
      <c r="I1071" s="493"/>
      <c r="J1071" s="493"/>
      <c r="K1071" s="493"/>
      <c r="L1071" s="493"/>
      <c r="M1071" s="493"/>
      <c r="N1071" s="493"/>
      <c r="O1071" s="493"/>
      <c r="P1071" s="493"/>
      <c r="Q1071" s="493"/>
      <c r="R1071" s="493"/>
      <c r="S1071" s="493"/>
      <c r="T1071" s="493"/>
      <c r="U1071" s="493"/>
      <c r="V1071" s="493"/>
      <c r="W1071" s="493"/>
      <c r="X1071" s="493"/>
      <c r="Y1071" s="493"/>
      <c r="Z1071" s="493"/>
      <c r="AA1071" s="493"/>
      <c r="AB1071" s="493"/>
      <c r="AC1071" s="493"/>
      <c r="AD1071" s="493"/>
      <c r="AE1071" s="493"/>
      <c r="AF1071" s="493"/>
      <c r="AG1071" s="493"/>
      <c r="AH1071" s="493"/>
      <c r="AI1071" s="544"/>
      <c r="AJ1071" s="545"/>
      <c r="AK1071" s="529"/>
    </row>
    <row r="1072" spans="1:37" x14ac:dyDescent="0.2">
      <c r="A1072" s="491"/>
      <c r="B1072" s="425" t="s">
        <v>708</v>
      </c>
      <c r="C1072" s="449" t="s">
        <v>709</v>
      </c>
      <c r="D1072" s="493">
        <f>-計算条件入力シート!E89</f>
        <v>-300000000</v>
      </c>
      <c r="E1072" s="493">
        <v>0</v>
      </c>
      <c r="F1072" s="493">
        <v>0</v>
      </c>
      <c r="G1072" s="493">
        <v>0</v>
      </c>
      <c r="H1072" s="493">
        <v>0</v>
      </c>
      <c r="I1072" s="493">
        <v>0</v>
      </c>
      <c r="J1072" s="493">
        <v>0</v>
      </c>
      <c r="K1072" s="493">
        <v>0</v>
      </c>
      <c r="L1072" s="493">
        <v>0</v>
      </c>
      <c r="M1072" s="493">
        <v>0</v>
      </c>
      <c r="N1072" s="493">
        <v>0</v>
      </c>
      <c r="O1072" s="493">
        <v>0</v>
      </c>
      <c r="P1072" s="493">
        <v>0</v>
      </c>
      <c r="Q1072" s="493">
        <v>0</v>
      </c>
      <c r="R1072" s="493">
        <v>0</v>
      </c>
      <c r="S1072" s="493">
        <v>0</v>
      </c>
      <c r="T1072" s="493">
        <v>0</v>
      </c>
      <c r="U1072" s="493">
        <v>0</v>
      </c>
      <c r="V1072" s="493">
        <v>0</v>
      </c>
      <c r="W1072" s="493">
        <v>0</v>
      </c>
      <c r="X1072" s="493">
        <v>0</v>
      </c>
      <c r="Y1072" s="493">
        <v>0</v>
      </c>
      <c r="Z1072" s="493">
        <v>0</v>
      </c>
      <c r="AA1072" s="493">
        <v>0</v>
      </c>
      <c r="AB1072" s="493">
        <v>0</v>
      </c>
      <c r="AC1072" s="493">
        <v>0</v>
      </c>
      <c r="AD1072" s="493">
        <v>0</v>
      </c>
      <c r="AE1072" s="493">
        <v>0</v>
      </c>
      <c r="AF1072" s="493">
        <v>0</v>
      </c>
      <c r="AG1072" s="493">
        <v>0</v>
      </c>
      <c r="AH1072" s="493">
        <v>0</v>
      </c>
      <c r="AI1072" s="544">
        <f>SUM(D1072:N1072)</f>
        <v>-300000000</v>
      </c>
      <c r="AJ1072" s="545">
        <f>SUM(D1072:X1072)</f>
        <v>-300000000</v>
      </c>
      <c r="AK1072" s="529">
        <f>SUM(D1072:AH1072)</f>
        <v>-300000000</v>
      </c>
    </row>
    <row r="1073" spans="1:37" x14ac:dyDescent="0.2">
      <c r="A1073" s="491"/>
      <c r="B1073" s="425" t="s">
        <v>309</v>
      </c>
      <c r="C1073" s="449" t="s">
        <v>33</v>
      </c>
      <c r="D1073" s="493">
        <f>-計算シート!D186</f>
        <v>0</v>
      </c>
      <c r="E1073" s="493">
        <f>-計算シート!E186</f>
        <v>10000000</v>
      </c>
      <c r="F1073" s="493">
        <f>-計算シート!F186</f>
        <v>10000000</v>
      </c>
      <c r="G1073" s="493">
        <f>-計算シート!G186</f>
        <v>10000000</v>
      </c>
      <c r="H1073" s="493">
        <f>-計算シート!H186</f>
        <v>10000000</v>
      </c>
      <c r="I1073" s="493">
        <f>-計算シート!I186</f>
        <v>10000000</v>
      </c>
      <c r="J1073" s="493">
        <f>-計算シート!J186</f>
        <v>10000000</v>
      </c>
      <c r="K1073" s="493">
        <f>-計算シート!K186</f>
        <v>10000000</v>
      </c>
      <c r="L1073" s="493">
        <f>-計算シート!L186</f>
        <v>10000000</v>
      </c>
      <c r="M1073" s="493">
        <f>-計算シート!M186</f>
        <v>10000000</v>
      </c>
      <c r="N1073" s="493">
        <f>-計算シート!N186</f>
        <v>10000000</v>
      </c>
      <c r="O1073" s="493">
        <f>-計算シート!O186</f>
        <v>0</v>
      </c>
      <c r="P1073" s="493">
        <f>-計算シート!P186</f>
        <v>0</v>
      </c>
      <c r="Q1073" s="493">
        <f>-計算シート!Q186</f>
        <v>0</v>
      </c>
      <c r="R1073" s="493">
        <f>-計算シート!R186</f>
        <v>0</v>
      </c>
      <c r="S1073" s="493">
        <f>-計算シート!S186</f>
        <v>0</v>
      </c>
      <c r="T1073" s="493">
        <f>-計算シート!T186</f>
        <v>0</v>
      </c>
      <c r="U1073" s="493">
        <f>-計算シート!U186</f>
        <v>0</v>
      </c>
      <c r="V1073" s="493">
        <f>-計算シート!V186</f>
        <v>0</v>
      </c>
      <c r="W1073" s="493">
        <f>-計算シート!W186</f>
        <v>0</v>
      </c>
      <c r="X1073" s="493">
        <f>-計算シート!X186</f>
        <v>0</v>
      </c>
      <c r="Y1073" s="493">
        <f>-計算シート!Y186</f>
        <v>0</v>
      </c>
      <c r="Z1073" s="493">
        <f>-計算シート!Z186</f>
        <v>0</v>
      </c>
      <c r="AA1073" s="493">
        <f>-計算シート!AA186</f>
        <v>0</v>
      </c>
      <c r="AB1073" s="493">
        <f>-計算シート!AB186</f>
        <v>0</v>
      </c>
      <c r="AC1073" s="493">
        <f>-計算シート!AC186</f>
        <v>0</v>
      </c>
      <c r="AD1073" s="493">
        <f>-計算シート!AD186</f>
        <v>0</v>
      </c>
      <c r="AE1073" s="493">
        <f>-計算シート!AE186</f>
        <v>0</v>
      </c>
      <c r="AF1073" s="493">
        <f>-計算シート!AF186</f>
        <v>0</v>
      </c>
      <c r="AG1073" s="493">
        <f>-計算シート!AG186</f>
        <v>0</v>
      </c>
      <c r="AH1073" s="493">
        <f>-計算シート!AH186</f>
        <v>0</v>
      </c>
      <c r="AI1073" s="544">
        <f t="shared" si="1440"/>
        <v>100000000</v>
      </c>
      <c r="AJ1073" s="545">
        <f t="shared" si="1441"/>
        <v>100000000</v>
      </c>
      <c r="AK1073" s="529">
        <f t="shared" si="1442"/>
        <v>100000000</v>
      </c>
    </row>
    <row r="1074" spans="1:37" x14ac:dyDescent="0.2">
      <c r="A1074" s="494"/>
      <c r="B1074" s="489" t="s">
        <v>215</v>
      </c>
      <c r="C1074" s="450" t="s">
        <v>33</v>
      </c>
      <c r="D1074" s="495">
        <f t="shared" ref="D1074:AH1074" si="1461">SUM(D50:D51)</f>
        <v>0</v>
      </c>
      <c r="E1074" s="495">
        <f t="shared" si="1461"/>
        <v>1000000</v>
      </c>
      <c r="F1074" s="495">
        <f t="shared" si="1461"/>
        <v>900000</v>
      </c>
      <c r="G1074" s="495">
        <f t="shared" si="1461"/>
        <v>800000</v>
      </c>
      <c r="H1074" s="495">
        <f t="shared" si="1461"/>
        <v>700000</v>
      </c>
      <c r="I1074" s="495">
        <f t="shared" si="1461"/>
        <v>600000</v>
      </c>
      <c r="J1074" s="495">
        <f t="shared" si="1461"/>
        <v>500000</v>
      </c>
      <c r="K1074" s="495">
        <f t="shared" si="1461"/>
        <v>400000</v>
      </c>
      <c r="L1074" s="495">
        <f t="shared" si="1461"/>
        <v>300000</v>
      </c>
      <c r="M1074" s="495">
        <f t="shared" si="1461"/>
        <v>200000</v>
      </c>
      <c r="N1074" s="495">
        <f t="shared" si="1461"/>
        <v>100000</v>
      </c>
      <c r="O1074" s="495">
        <f t="shared" si="1461"/>
        <v>0</v>
      </c>
      <c r="P1074" s="495">
        <f t="shared" si="1461"/>
        <v>0</v>
      </c>
      <c r="Q1074" s="495">
        <f t="shared" si="1461"/>
        <v>0</v>
      </c>
      <c r="R1074" s="495">
        <f t="shared" si="1461"/>
        <v>0</v>
      </c>
      <c r="S1074" s="495">
        <f t="shared" si="1461"/>
        <v>0</v>
      </c>
      <c r="T1074" s="495">
        <f t="shared" si="1461"/>
        <v>0</v>
      </c>
      <c r="U1074" s="495">
        <f t="shared" si="1461"/>
        <v>0</v>
      </c>
      <c r="V1074" s="495">
        <f t="shared" si="1461"/>
        <v>0</v>
      </c>
      <c r="W1074" s="495">
        <f t="shared" si="1461"/>
        <v>0</v>
      </c>
      <c r="X1074" s="495">
        <f t="shared" si="1461"/>
        <v>0</v>
      </c>
      <c r="Y1074" s="495">
        <f t="shared" si="1461"/>
        <v>0</v>
      </c>
      <c r="Z1074" s="495">
        <f t="shared" si="1461"/>
        <v>0</v>
      </c>
      <c r="AA1074" s="495">
        <f t="shared" si="1461"/>
        <v>0</v>
      </c>
      <c r="AB1074" s="495">
        <f t="shared" si="1461"/>
        <v>0</v>
      </c>
      <c r="AC1074" s="495">
        <f t="shared" si="1461"/>
        <v>0</v>
      </c>
      <c r="AD1074" s="495">
        <f t="shared" si="1461"/>
        <v>0</v>
      </c>
      <c r="AE1074" s="495">
        <f t="shared" si="1461"/>
        <v>0</v>
      </c>
      <c r="AF1074" s="495">
        <f t="shared" si="1461"/>
        <v>0</v>
      </c>
      <c r="AG1074" s="495">
        <f t="shared" si="1461"/>
        <v>0</v>
      </c>
      <c r="AH1074" s="495">
        <f t="shared" si="1461"/>
        <v>0</v>
      </c>
      <c r="AI1074" s="544">
        <f t="shared" si="1440"/>
        <v>5500000</v>
      </c>
      <c r="AJ1074" s="545">
        <f t="shared" si="1441"/>
        <v>5500000</v>
      </c>
      <c r="AK1074" s="529">
        <f t="shared" si="1442"/>
        <v>5500000</v>
      </c>
    </row>
    <row r="1075" spans="1:37" x14ac:dyDescent="0.2">
      <c r="A1075" s="494" t="s">
        <v>313</v>
      </c>
      <c r="B1075" s="489"/>
      <c r="C1075" s="450"/>
      <c r="D1075" s="495">
        <f>-D1074-D1072-D1073</f>
        <v>300000000</v>
      </c>
      <c r="E1075" s="495">
        <f t="shared" ref="E1075:AH1075" si="1462">-E1074-E1072-E1073</f>
        <v>-11000000</v>
      </c>
      <c r="F1075" s="495">
        <f t="shared" si="1462"/>
        <v>-10900000</v>
      </c>
      <c r="G1075" s="495">
        <f t="shared" si="1462"/>
        <v>-10800000</v>
      </c>
      <c r="H1075" s="495">
        <f t="shared" si="1462"/>
        <v>-10700000</v>
      </c>
      <c r="I1075" s="495">
        <f t="shared" si="1462"/>
        <v>-10600000</v>
      </c>
      <c r="J1075" s="495">
        <f t="shared" si="1462"/>
        <v>-10500000</v>
      </c>
      <c r="K1075" s="495">
        <f t="shared" si="1462"/>
        <v>-10400000</v>
      </c>
      <c r="L1075" s="495">
        <f t="shared" si="1462"/>
        <v>-10300000</v>
      </c>
      <c r="M1075" s="495">
        <f t="shared" si="1462"/>
        <v>-10200000</v>
      </c>
      <c r="N1075" s="495">
        <f t="shared" si="1462"/>
        <v>-10100000</v>
      </c>
      <c r="O1075" s="495">
        <f t="shared" si="1462"/>
        <v>0</v>
      </c>
      <c r="P1075" s="495">
        <f t="shared" si="1462"/>
        <v>0</v>
      </c>
      <c r="Q1075" s="495">
        <f t="shared" si="1462"/>
        <v>0</v>
      </c>
      <c r="R1075" s="495">
        <f t="shared" si="1462"/>
        <v>0</v>
      </c>
      <c r="S1075" s="495">
        <f t="shared" si="1462"/>
        <v>0</v>
      </c>
      <c r="T1075" s="495">
        <f t="shared" si="1462"/>
        <v>0</v>
      </c>
      <c r="U1075" s="495">
        <f t="shared" si="1462"/>
        <v>0</v>
      </c>
      <c r="V1075" s="495">
        <f t="shared" si="1462"/>
        <v>0</v>
      </c>
      <c r="W1075" s="495">
        <f t="shared" si="1462"/>
        <v>0</v>
      </c>
      <c r="X1075" s="495">
        <f t="shared" si="1462"/>
        <v>0</v>
      </c>
      <c r="Y1075" s="495">
        <f t="shared" si="1462"/>
        <v>0</v>
      </c>
      <c r="Z1075" s="495">
        <f t="shared" si="1462"/>
        <v>0</v>
      </c>
      <c r="AA1075" s="495">
        <f t="shared" si="1462"/>
        <v>0</v>
      </c>
      <c r="AB1075" s="495">
        <f t="shared" si="1462"/>
        <v>0</v>
      </c>
      <c r="AC1075" s="495">
        <f t="shared" si="1462"/>
        <v>0</v>
      </c>
      <c r="AD1075" s="495">
        <f t="shared" si="1462"/>
        <v>0</v>
      </c>
      <c r="AE1075" s="495">
        <f t="shared" si="1462"/>
        <v>0</v>
      </c>
      <c r="AF1075" s="495">
        <f t="shared" si="1462"/>
        <v>0</v>
      </c>
      <c r="AG1075" s="495">
        <f t="shared" si="1462"/>
        <v>0</v>
      </c>
      <c r="AH1075" s="495">
        <f t="shared" si="1462"/>
        <v>0</v>
      </c>
      <c r="AI1075" s="549">
        <f t="shared" si="1440"/>
        <v>194500000</v>
      </c>
      <c r="AJ1075" s="550">
        <f t="shared" si="1441"/>
        <v>194500000</v>
      </c>
      <c r="AK1075" s="551">
        <f t="shared" si="1442"/>
        <v>194500000</v>
      </c>
    </row>
    <row r="1076" spans="1:37" ht="11.5" thickBot="1" x14ac:dyDescent="0.25">
      <c r="A1076" s="492" t="s">
        <v>57</v>
      </c>
      <c r="B1076" s="532"/>
      <c r="C1076" s="467"/>
      <c r="D1076" s="506">
        <f>D1075+D1070+D1077</f>
        <v>-395000000</v>
      </c>
      <c r="E1076" s="506">
        <f>E1075+E1070</f>
        <v>20798788.801391665</v>
      </c>
      <c r="F1076" s="506">
        <f t="shared" ref="F1076:AH1076" si="1463">F1075+F1070</f>
        <v>21532288.801391665</v>
      </c>
      <c r="G1076" s="506">
        <f t="shared" si="1463"/>
        <v>22265788.801391665</v>
      </c>
      <c r="H1076" s="506">
        <f t="shared" si="1463"/>
        <v>22999288.801391661</v>
      </c>
      <c r="I1076" s="506">
        <f t="shared" si="1463"/>
        <v>23732788.801391661</v>
      </c>
      <c r="J1076" s="506">
        <f t="shared" si="1463"/>
        <v>19466288.801391665</v>
      </c>
      <c r="K1076" s="506">
        <f t="shared" si="1463"/>
        <v>25199788.801391661</v>
      </c>
      <c r="L1076" s="506">
        <f t="shared" si="1463"/>
        <v>25933288.801391669</v>
      </c>
      <c r="M1076" s="506">
        <f t="shared" si="1463"/>
        <v>26666788.801391661</v>
      </c>
      <c r="N1076" s="506">
        <f t="shared" si="1463"/>
        <v>27400288.801391661</v>
      </c>
      <c r="O1076" s="506">
        <f t="shared" si="1463"/>
        <v>38133788.801391661</v>
      </c>
      <c r="P1076" s="506">
        <f t="shared" si="1463"/>
        <v>38767288.801391661</v>
      </c>
      <c r="Q1076" s="506">
        <f t="shared" si="1463"/>
        <v>35774381.90087077</v>
      </c>
      <c r="R1076" s="506">
        <f t="shared" si="1463"/>
        <v>32241197.479227733</v>
      </c>
      <c r="S1076" s="506">
        <f t="shared" si="1463"/>
        <v>32297197.479227733</v>
      </c>
      <c r="T1076" s="506">
        <f t="shared" si="1463"/>
        <v>32353197.479227733</v>
      </c>
      <c r="U1076" s="506">
        <f t="shared" si="1463"/>
        <v>32409197.479227733</v>
      </c>
      <c r="V1076" s="506">
        <f t="shared" si="1463"/>
        <v>32465197.479227733</v>
      </c>
      <c r="W1076" s="506">
        <f t="shared" si="1463"/>
        <v>32521197.479227733</v>
      </c>
      <c r="X1076" s="506">
        <f t="shared" si="1463"/>
        <v>32577197.479227733</v>
      </c>
      <c r="Y1076" s="506">
        <f t="shared" si="1463"/>
        <v>-13780000</v>
      </c>
      <c r="Z1076" s="506">
        <f t="shared" si="1463"/>
        <v>-13724000</v>
      </c>
      <c r="AA1076" s="506">
        <f t="shared" si="1463"/>
        <v>-13668000</v>
      </c>
      <c r="AB1076" s="506">
        <f t="shared" si="1463"/>
        <v>-13612000</v>
      </c>
      <c r="AC1076" s="506">
        <f t="shared" si="1463"/>
        <v>-13556000</v>
      </c>
      <c r="AD1076" s="506">
        <f t="shared" si="1463"/>
        <v>-13500000</v>
      </c>
      <c r="AE1076" s="506">
        <f t="shared" si="1463"/>
        <v>-13444000</v>
      </c>
      <c r="AF1076" s="506">
        <f t="shared" si="1463"/>
        <v>-13388000</v>
      </c>
      <c r="AG1076" s="506">
        <f>AG1075+AG1070</f>
        <v>-13332000</v>
      </c>
      <c r="AH1076" s="506">
        <f t="shared" si="1463"/>
        <v>-13276000</v>
      </c>
      <c r="AI1076" s="546">
        <f t="shared" si="1440"/>
        <v>-159004611.98608339</v>
      </c>
      <c r="AJ1076" s="547">
        <f t="shared" si="1441"/>
        <v>180535229.87216482</v>
      </c>
      <c r="AK1076" s="548">
        <f t="shared" si="1442"/>
        <v>45255229.872164816</v>
      </c>
    </row>
    <row r="1077" spans="1:37" x14ac:dyDescent="0.2">
      <c r="B1077" s="425"/>
      <c r="C1077" s="463"/>
      <c r="D1077" s="493"/>
      <c r="E1077" s="493"/>
      <c r="F1077" s="493"/>
      <c r="G1077" s="493"/>
      <c r="H1077" s="493"/>
      <c r="I1077" s="493"/>
      <c r="J1077" s="493"/>
      <c r="K1077" s="493"/>
      <c r="L1077" s="493"/>
      <c r="M1077" s="493"/>
      <c r="N1077" s="493"/>
      <c r="O1077" s="493"/>
      <c r="P1077" s="493"/>
      <c r="Q1077" s="493"/>
      <c r="R1077" s="493"/>
      <c r="S1077" s="493"/>
      <c r="T1077" s="493"/>
      <c r="U1077" s="493"/>
      <c r="V1077" s="493"/>
      <c r="W1077" s="493"/>
      <c r="X1077" s="493"/>
      <c r="Y1077" s="493"/>
      <c r="Z1077" s="493"/>
      <c r="AA1077" s="493"/>
      <c r="AB1077" s="493"/>
      <c r="AC1077" s="493"/>
      <c r="AD1077" s="493"/>
      <c r="AE1077" s="493"/>
      <c r="AF1077" s="493"/>
      <c r="AG1077" s="493"/>
      <c r="AH1077" s="493"/>
      <c r="AI1077" s="493">
        <f>SUM(E1076:N1076)</f>
        <v>235995388.01391661</v>
      </c>
      <c r="AJ1077" s="493">
        <f>SUM(E1076:X1076)</f>
        <v>575535229.87216485</v>
      </c>
      <c r="AK1077" s="514">
        <f>SUM(E1076:AH1076)</f>
        <v>440255229.87216485</v>
      </c>
    </row>
    <row r="1078" spans="1:37" ht="11.5" thickBot="1" x14ac:dyDescent="0.25">
      <c r="A1078" s="463" t="s">
        <v>290</v>
      </c>
    </row>
    <row r="1079" spans="1:37" ht="12" thickBot="1" x14ac:dyDescent="0.3">
      <c r="A1079" s="443"/>
      <c r="B1079" s="507" t="s">
        <v>282</v>
      </c>
      <c r="C1079" s="444"/>
      <c r="D1079" s="588">
        <v>0</v>
      </c>
      <c r="E1079" s="445">
        <v>1</v>
      </c>
      <c r="F1079" s="445">
        <v>2</v>
      </c>
      <c r="G1079" s="445">
        <v>3</v>
      </c>
      <c r="H1079" s="445">
        <v>4</v>
      </c>
      <c r="I1079" s="445">
        <v>5</v>
      </c>
      <c r="J1079" s="445">
        <v>6</v>
      </c>
      <c r="K1079" s="445">
        <v>7</v>
      </c>
      <c r="L1079" s="445">
        <v>8</v>
      </c>
      <c r="M1079" s="445">
        <v>9</v>
      </c>
      <c r="N1079" s="445">
        <v>10</v>
      </c>
      <c r="O1079" s="445">
        <v>11</v>
      </c>
      <c r="P1079" s="445">
        <v>12</v>
      </c>
      <c r="Q1079" s="445">
        <v>13</v>
      </c>
      <c r="R1079" s="445">
        <v>14</v>
      </c>
      <c r="S1079" s="445">
        <v>15</v>
      </c>
      <c r="T1079" s="445">
        <v>16</v>
      </c>
      <c r="U1079" s="445">
        <v>17</v>
      </c>
      <c r="V1079" s="445">
        <v>18</v>
      </c>
      <c r="W1079" s="445">
        <v>19</v>
      </c>
      <c r="X1079" s="446">
        <v>20</v>
      </c>
      <c r="Y1079" s="446">
        <v>21</v>
      </c>
      <c r="Z1079" s="446">
        <v>22</v>
      </c>
      <c r="AA1079" s="446">
        <v>23</v>
      </c>
      <c r="AB1079" s="446">
        <v>24</v>
      </c>
      <c r="AC1079" s="446">
        <v>25</v>
      </c>
      <c r="AD1079" s="446">
        <v>26</v>
      </c>
      <c r="AE1079" s="446">
        <v>27</v>
      </c>
      <c r="AF1079" s="446">
        <v>28</v>
      </c>
      <c r="AG1079" s="446">
        <v>29</v>
      </c>
      <c r="AH1079" s="461">
        <v>30</v>
      </c>
      <c r="AI1079" s="521" t="s">
        <v>318</v>
      </c>
      <c r="AJ1079" s="524" t="s">
        <v>278</v>
      </c>
      <c r="AK1079" s="526" t="s">
        <v>279</v>
      </c>
    </row>
    <row r="1080" spans="1:37" s="1373" customFormat="1" ht="11.5" x14ac:dyDescent="0.25">
      <c r="A1080" s="1374" t="s">
        <v>1171</v>
      </c>
      <c r="B1080" s="1372"/>
      <c r="C1080" s="1375" t="s">
        <v>33</v>
      </c>
      <c r="D1080" s="1376">
        <f>D1059</f>
        <v>695000000</v>
      </c>
      <c r="E1080" s="1377">
        <f t="shared" ref="E1080:AH1080" si="1464">E1059</f>
        <v>0</v>
      </c>
      <c r="F1080" s="1377">
        <f t="shared" si="1464"/>
        <v>0</v>
      </c>
      <c r="G1080" s="1377">
        <f t="shared" si="1464"/>
        <v>0</v>
      </c>
      <c r="H1080" s="1377">
        <f t="shared" si="1464"/>
        <v>0</v>
      </c>
      <c r="I1080" s="1377">
        <f t="shared" si="1464"/>
        <v>0</v>
      </c>
      <c r="J1080" s="1377">
        <f t="shared" si="1464"/>
        <v>0</v>
      </c>
      <c r="K1080" s="1377">
        <f t="shared" si="1464"/>
        <v>0</v>
      </c>
      <c r="L1080" s="1377">
        <f t="shared" si="1464"/>
        <v>0</v>
      </c>
      <c r="M1080" s="1377">
        <f t="shared" si="1464"/>
        <v>0</v>
      </c>
      <c r="N1080" s="1377">
        <f t="shared" si="1464"/>
        <v>0</v>
      </c>
      <c r="O1080" s="1377">
        <f t="shared" si="1464"/>
        <v>0</v>
      </c>
      <c r="P1080" s="1377">
        <f t="shared" si="1464"/>
        <v>0</v>
      </c>
      <c r="Q1080" s="1377">
        <f t="shared" si="1464"/>
        <v>0</v>
      </c>
      <c r="R1080" s="1377">
        <f t="shared" si="1464"/>
        <v>0</v>
      </c>
      <c r="S1080" s="1377">
        <f t="shared" si="1464"/>
        <v>0</v>
      </c>
      <c r="T1080" s="1377">
        <f t="shared" si="1464"/>
        <v>0</v>
      </c>
      <c r="U1080" s="1377">
        <f t="shared" si="1464"/>
        <v>0</v>
      </c>
      <c r="V1080" s="1377">
        <f t="shared" si="1464"/>
        <v>0</v>
      </c>
      <c r="W1080" s="1377">
        <f t="shared" si="1464"/>
        <v>0</v>
      </c>
      <c r="X1080" s="1377">
        <f t="shared" si="1464"/>
        <v>0</v>
      </c>
      <c r="Y1080" s="1377">
        <f t="shared" si="1464"/>
        <v>0</v>
      </c>
      <c r="Z1080" s="1377">
        <f t="shared" si="1464"/>
        <v>0</v>
      </c>
      <c r="AA1080" s="1377">
        <f t="shared" si="1464"/>
        <v>0</v>
      </c>
      <c r="AB1080" s="1377">
        <f t="shared" si="1464"/>
        <v>0</v>
      </c>
      <c r="AC1080" s="1377">
        <f t="shared" si="1464"/>
        <v>0</v>
      </c>
      <c r="AD1080" s="1377">
        <f t="shared" si="1464"/>
        <v>0</v>
      </c>
      <c r="AE1080" s="1377">
        <f t="shared" si="1464"/>
        <v>0</v>
      </c>
      <c r="AF1080" s="1377">
        <f t="shared" si="1464"/>
        <v>0</v>
      </c>
      <c r="AG1080" s="1377">
        <f t="shared" si="1464"/>
        <v>0</v>
      </c>
      <c r="AH1080" s="1378">
        <f t="shared" si="1464"/>
        <v>0</v>
      </c>
      <c r="AI1080" s="528">
        <f t="shared" ref="AI1080" si="1465">SUM(D1080:N1080)</f>
        <v>695000000</v>
      </c>
      <c r="AJ1080" s="528">
        <f t="shared" ref="AJ1080" si="1466">SUM(D1080:X1080)</f>
        <v>695000000</v>
      </c>
      <c r="AK1080" s="543">
        <f t="shared" ref="AK1080" si="1467">SUM(D1080:AH1080)</f>
        <v>695000000</v>
      </c>
    </row>
    <row r="1081" spans="1:37" x14ac:dyDescent="0.2">
      <c r="A1081" s="491" t="s">
        <v>276</v>
      </c>
      <c r="B1081" s="463"/>
      <c r="C1081" s="449" t="s">
        <v>251</v>
      </c>
      <c r="D1081" s="493">
        <f t="shared" ref="D1081:AH1081" si="1468">D8</f>
        <v>0</v>
      </c>
      <c r="E1081" s="493">
        <f t="shared" si="1468"/>
        <v>9994667.3749999981</v>
      </c>
      <c r="F1081" s="493">
        <f t="shared" si="1468"/>
        <v>9994667.3749999981</v>
      </c>
      <c r="G1081" s="493">
        <f t="shared" si="1468"/>
        <v>9994667.3749999981</v>
      </c>
      <c r="H1081" s="493">
        <f t="shared" si="1468"/>
        <v>9994667.3749999981</v>
      </c>
      <c r="I1081" s="493">
        <f t="shared" si="1468"/>
        <v>9994667.3749999981</v>
      </c>
      <c r="J1081" s="493">
        <f t="shared" si="1468"/>
        <v>9994667.3749999981</v>
      </c>
      <c r="K1081" s="493">
        <f t="shared" si="1468"/>
        <v>9994667.3749999981</v>
      </c>
      <c r="L1081" s="493">
        <f t="shared" si="1468"/>
        <v>9994667.3749999981</v>
      </c>
      <c r="M1081" s="493">
        <f t="shared" si="1468"/>
        <v>9994667.3749999981</v>
      </c>
      <c r="N1081" s="493">
        <f t="shared" si="1468"/>
        <v>9994667.3749999981</v>
      </c>
      <c r="O1081" s="493">
        <f t="shared" si="1468"/>
        <v>9994667.3749999981</v>
      </c>
      <c r="P1081" s="493">
        <f t="shared" si="1468"/>
        <v>9994667.3749999981</v>
      </c>
      <c r="Q1081" s="493">
        <f t="shared" si="1468"/>
        <v>9994667.3749999981</v>
      </c>
      <c r="R1081" s="493">
        <f t="shared" si="1468"/>
        <v>9994667.3749999981</v>
      </c>
      <c r="S1081" s="493">
        <f t="shared" si="1468"/>
        <v>9994667.3749999981</v>
      </c>
      <c r="T1081" s="493">
        <f t="shared" si="1468"/>
        <v>9994667.3749999981</v>
      </c>
      <c r="U1081" s="493">
        <f t="shared" si="1468"/>
        <v>9994667.3749999981</v>
      </c>
      <c r="V1081" s="493">
        <f t="shared" si="1468"/>
        <v>9994667.3749999981</v>
      </c>
      <c r="W1081" s="493">
        <f t="shared" si="1468"/>
        <v>9994667.3749999981</v>
      </c>
      <c r="X1081" s="493">
        <f t="shared" si="1468"/>
        <v>9994667.3749999981</v>
      </c>
      <c r="Y1081" s="493">
        <f t="shared" si="1468"/>
        <v>0</v>
      </c>
      <c r="Z1081" s="493">
        <f t="shared" si="1468"/>
        <v>0</v>
      </c>
      <c r="AA1081" s="493">
        <f t="shared" si="1468"/>
        <v>0</v>
      </c>
      <c r="AB1081" s="493">
        <f t="shared" si="1468"/>
        <v>0</v>
      </c>
      <c r="AC1081" s="493">
        <f t="shared" si="1468"/>
        <v>0</v>
      </c>
      <c r="AD1081" s="493">
        <f t="shared" si="1468"/>
        <v>0</v>
      </c>
      <c r="AE1081" s="493">
        <f t="shared" si="1468"/>
        <v>0</v>
      </c>
      <c r="AF1081" s="493">
        <f t="shared" si="1468"/>
        <v>0</v>
      </c>
      <c r="AG1081" s="493">
        <f t="shared" si="1468"/>
        <v>0</v>
      </c>
      <c r="AH1081" s="493">
        <f t="shared" si="1468"/>
        <v>0</v>
      </c>
      <c r="AI1081" s="1379">
        <f>SUM(D1081:N1081)</f>
        <v>99946673.749999985</v>
      </c>
      <c r="AJ1081" s="1379">
        <f>SUM(D1081:X1081)</f>
        <v>199893347.49999997</v>
      </c>
      <c r="AK1081" s="529">
        <f>SUM(D1081:AH1081)</f>
        <v>199893347.49999997</v>
      </c>
    </row>
    <row r="1082" spans="1:37" x14ac:dyDescent="0.2">
      <c r="A1082" s="491" t="s">
        <v>255</v>
      </c>
      <c r="B1082" s="463"/>
      <c r="C1082" s="449" t="s">
        <v>251</v>
      </c>
      <c r="D1082" s="493">
        <f t="shared" ref="D1082:AH1082" si="1469">D12</f>
        <v>0</v>
      </c>
      <c r="E1082" s="493">
        <f t="shared" si="1469"/>
        <v>7067509.166666666</v>
      </c>
      <c r="F1082" s="493">
        <f t="shared" si="1469"/>
        <v>7067509.166666666</v>
      </c>
      <c r="G1082" s="493">
        <f t="shared" si="1469"/>
        <v>7067509.166666666</v>
      </c>
      <c r="H1082" s="493">
        <f t="shared" si="1469"/>
        <v>7067509.166666666</v>
      </c>
      <c r="I1082" s="493">
        <f t="shared" si="1469"/>
        <v>7067509.166666666</v>
      </c>
      <c r="J1082" s="493">
        <f t="shared" si="1469"/>
        <v>7067509.166666666</v>
      </c>
      <c r="K1082" s="493">
        <f t="shared" si="1469"/>
        <v>7067509.166666666</v>
      </c>
      <c r="L1082" s="493">
        <f t="shared" si="1469"/>
        <v>7067509.166666666</v>
      </c>
      <c r="M1082" s="493">
        <f t="shared" si="1469"/>
        <v>7067509.166666666</v>
      </c>
      <c r="N1082" s="493">
        <f t="shared" si="1469"/>
        <v>7067509.166666666</v>
      </c>
      <c r="O1082" s="493">
        <f t="shared" si="1469"/>
        <v>7067509.166666666</v>
      </c>
      <c r="P1082" s="493">
        <f t="shared" si="1469"/>
        <v>7067509.166666666</v>
      </c>
      <c r="Q1082" s="493">
        <f t="shared" si="1469"/>
        <v>7067509.166666666</v>
      </c>
      <c r="R1082" s="493">
        <f t="shared" si="1469"/>
        <v>7067509.166666666</v>
      </c>
      <c r="S1082" s="493">
        <f t="shared" si="1469"/>
        <v>7067509.166666666</v>
      </c>
      <c r="T1082" s="493">
        <f t="shared" si="1469"/>
        <v>7067509.166666666</v>
      </c>
      <c r="U1082" s="493">
        <f t="shared" si="1469"/>
        <v>7067509.166666666</v>
      </c>
      <c r="V1082" s="493">
        <f t="shared" si="1469"/>
        <v>7067509.166666666</v>
      </c>
      <c r="W1082" s="493">
        <f t="shared" si="1469"/>
        <v>7067509.166666666</v>
      </c>
      <c r="X1082" s="493">
        <f t="shared" si="1469"/>
        <v>7067509.166666666</v>
      </c>
      <c r="Y1082" s="493">
        <f t="shared" si="1469"/>
        <v>0</v>
      </c>
      <c r="Z1082" s="493">
        <f t="shared" si="1469"/>
        <v>0</v>
      </c>
      <c r="AA1082" s="493">
        <f t="shared" si="1469"/>
        <v>0</v>
      </c>
      <c r="AB1082" s="493">
        <f t="shared" si="1469"/>
        <v>0</v>
      </c>
      <c r="AC1082" s="493">
        <f t="shared" si="1469"/>
        <v>0</v>
      </c>
      <c r="AD1082" s="493">
        <f t="shared" si="1469"/>
        <v>0</v>
      </c>
      <c r="AE1082" s="493">
        <f t="shared" si="1469"/>
        <v>0</v>
      </c>
      <c r="AF1082" s="493">
        <f t="shared" si="1469"/>
        <v>0</v>
      </c>
      <c r="AG1082" s="493">
        <f t="shared" si="1469"/>
        <v>0</v>
      </c>
      <c r="AH1082" s="493">
        <f t="shared" si="1469"/>
        <v>0</v>
      </c>
      <c r="AI1082" s="522">
        <f t="shared" ref="AI1082:AI1089" si="1470">SUM(D1082:N1082)</f>
        <v>70675091.666666657</v>
      </c>
      <c r="AJ1082" s="522">
        <f t="shared" ref="AJ1082:AJ1089" si="1471">SUM(D1082:X1082)</f>
        <v>141350183.33333334</v>
      </c>
      <c r="AK1082" s="525">
        <f t="shared" ref="AK1082:AK1087" si="1472">SUM(D1082:AH1082)</f>
        <v>141350183.33333334</v>
      </c>
    </row>
    <row r="1083" spans="1:37" x14ac:dyDescent="0.2">
      <c r="A1083" s="425" t="s">
        <v>636</v>
      </c>
      <c r="B1083" s="463"/>
      <c r="C1083" s="449" t="s">
        <v>33</v>
      </c>
      <c r="D1083" s="493">
        <f t="shared" ref="D1083:AH1083" si="1473">D1057</f>
        <v>0</v>
      </c>
      <c r="E1083" s="493">
        <f t="shared" si="1473"/>
        <v>15438000</v>
      </c>
      <c r="F1083" s="493">
        <f t="shared" si="1473"/>
        <v>15438000</v>
      </c>
      <c r="G1083" s="493">
        <f t="shared" si="1473"/>
        <v>15438000</v>
      </c>
      <c r="H1083" s="493">
        <f t="shared" si="1473"/>
        <v>15438000</v>
      </c>
      <c r="I1083" s="493">
        <f t="shared" si="1473"/>
        <v>15438000</v>
      </c>
      <c r="J1083" s="493">
        <f t="shared" si="1473"/>
        <v>15438000</v>
      </c>
      <c r="K1083" s="493">
        <f t="shared" si="1473"/>
        <v>15438000</v>
      </c>
      <c r="L1083" s="493">
        <f t="shared" si="1473"/>
        <v>15438000</v>
      </c>
      <c r="M1083" s="493">
        <f t="shared" si="1473"/>
        <v>15438000</v>
      </c>
      <c r="N1083" s="493">
        <f t="shared" si="1473"/>
        <v>15438000</v>
      </c>
      <c r="O1083" s="493">
        <f t="shared" si="1473"/>
        <v>15438000</v>
      </c>
      <c r="P1083" s="493">
        <f t="shared" si="1473"/>
        <v>15438000</v>
      </c>
      <c r="Q1083" s="493">
        <f t="shared" si="1473"/>
        <v>15438000</v>
      </c>
      <c r="R1083" s="493">
        <f t="shared" si="1473"/>
        <v>15438000</v>
      </c>
      <c r="S1083" s="493">
        <f t="shared" si="1473"/>
        <v>15438000</v>
      </c>
      <c r="T1083" s="493">
        <f t="shared" si="1473"/>
        <v>15438000</v>
      </c>
      <c r="U1083" s="493">
        <f t="shared" si="1473"/>
        <v>15438000</v>
      </c>
      <c r="V1083" s="493">
        <f t="shared" si="1473"/>
        <v>15438000</v>
      </c>
      <c r="W1083" s="493">
        <f t="shared" si="1473"/>
        <v>15438000</v>
      </c>
      <c r="X1083" s="493">
        <f t="shared" si="1473"/>
        <v>15438000</v>
      </c>
      <c r="Y1083" s="493">
        <f t="shared" si="1473"/>
        <v>0</v>
      </c>
      <c r="Z1083" s="493">
        <f t="shared" si="1473"/>
        <v>0</v>
      </c>
      <c r="AA1083" s="493">
        <f t="shared" si="1473"/>
        <v>0</v>
      </c>
      <c r="AB1083" s="493">
        <f t="shared" si="1473"/>
        <v>0</v>
      </c>
      <c r="AC1083" s="493">
        <f t="shared" si="1473"/>
        <v>0</v>
      </c>
      <c r="AD1083" s="493">
        <f t="shared" si="1473"/>
        <v>0</v>
      </c>
      <c r="AE1083" s="493">
        <f t="shared" si="1473"/>
        <v>0</v>
      </c>
      <c r="AF1083" s="493">
        <f t="shared" si="1473"/>
        <v>0</v>
      </c>
      <c r="AG1083" s="493">
        <f t="shared" si="1473"/>
        <v>0</v>
      </c>
      <c r="AH1083" s="493">
        <f t="shared" si="1473"/>
        <v>0</v>
      </c>
      <c r="AI1083" s="522">
        <f t="shared" ref="AI1083" si="1474">SUM(D1083:N1083)</f>
        <v>154380000</v>
      </c>
      <c r="AJ1083" s="522">
        <f t="shared" ref="AJ1083" si="1475">SUM(D1083:X1083)</f>
        <v>308760000</v>
      </c>
      <c r="AK1083" s="525">
        <f t="shared" ref="AK1083" si="1476">SUM(D1083:AH1083)</f>
        <v>308760000</v>
      </c>
    </row>
    <row r="1084" spans="1:37" x14ac:dyDescent="0.2">
      <c r="A1084" s="491" t="s">
        <v>582</v>
      </c>
      <c r="B1084" s="463"/>
      <c r="C1084" s="449" t="s">
        <v>33</v>
      </c>
      <c r="D1084" s="493">
        <f t="shared" ref="D1084:AH1084" si="1477">IF(D36&lt;0,-D36,0)</f>
        <v>0</v>
      </c>
      <c r="E1084" s="493">
        <f t="shared" si="1477"/>
        <v>40726560</v>
      </c>
      <c r="F1084" s="493">
        <f t="shared" si="1477"/>
        <v>40726560</v>
      </c>
      <c r="G1084" s="493">
        <f t="shared" si="1477"/>
        <v>40726560</v>
      </c>
      <c r="H1084" s="493">
        <f t="shared" si="1477"/>
        <v>40726560</v>
      </c>
      <c r="I1084" s="493">
        <f t="shared" si="1477"/>
        <v>40726560</v>
      </c>
      <c r="J1084" s="493">
        <f t="shared" si="1477"/>
        <v>40726560</v>
      </c>
      <c r="K1084" s="493">
        <f t="shared" si="1477"/>
        <v>40726560</v>
      </c>
      <c r="L1084" s="493">
        <f t="shared" si="1477"/>
        <v>40726560</v>
      </c>
      <c r="M1084" s="493">
        <f t="shared" si="1477"/>
        <v>40726560</v>
      </c>
      <c r="N1084" s="493">
        <f t="shared" si="1477"/>
        <v>40726560</v>
      </c>
      <c r="O1084" s="493">
        <f t="shared" si="1477"/>
        <v>40726560</v>
      </c>
      <c r="P1084" s="493">
        <f t="shared" si="1477"/>
        <v>40726560</v>
      </c>
      <c r="Q1084" s="493">
        <f t="shared" si="1477"/>
        <v>40726560</v>
      </c>
      <c r="R1084" s="493">
        <f t="shared" si="1477"/>
        <v>40726560</v>
      </c>
      <c r="S1084" s="493">
        <f t="shared" si="1477"/>
        <v>40726560</v>
      </c>
      <c r="T1084" s="493">
        <f t="shared" si="1477"/>
        <v>40726560</v>
      </c>
      <c r="U1084" s="493">
        <f t="shared" si="1477"/>
        <v>40726560</v>
      </c>
      <c r="V1084" s="493">
        <f t="shared" si="1477"/>
        <v>40726560</v>
      </c>
      <c r="W1084" s="493">
        <f t="shared" si="1477"/>
        <v>40726560</v>
      </c>
      <c r="X1084" s="493">
        <f t="shared" si="1477"/>
        <v>40726560</v>
      </c>
      <c r="Y1084" s="493">
        <f t="shared" si="1477"/>
        <v>0</v>
      </c>
      <c r="Z1084" s="493">
        <f t="shared" si="1477"/>
        <v>0</v>
      </c>
      <c r="AA1084" s="493">
        <f t="shared" si="1477"/>
        <v>0</v>
      </c>
      <c r="AB1084" s="493">
        <f t="shared" si="1477"/>
        <v>0</v>
      </c>
      <c r="AC1084" s="493">
        <f t="shared" si="1477"/>
        <v>0</v>
      </c>
      <c r="AD1084" s="493">
        <f t="shared" si="1477"/>
        <v>0</v>
      </c>
      <c r="AE1084" s="493">
        <f t="shared" si="1477"/>
        <v>0</v>
      </c>
      <c r="AF1084" s="493">
        <f t="shared" si="1477"/>
        <v>0</v>
      </c>
      <c r="AG1084" s="493">
        <f t="shared" si="1477"/>
        <v>0</v>
      </c>
      <c r="AH1084" s="493">
        <f t="shared" si="1477"/>
        <v>0</v>
      </c>
      <c r="AI1084" s="522">
        <f>SUM(D1084:N1084)</f>
        <v>407265600</v>
      </c>
      <c r="AJ1084" s="522">
        <f>SUM(D1084:X1084)</f>
        <v>814531200</v>
      </c>
      <c r="AK1084" s="525">
        <f>SUM(D1084:AH1084)</f>
        <v>814531200</v>
      </c>
    </row>
    <row r="1085" spans="1:37" x14ac:dyDescent="0.2">
      <c r="A1085" s="1368" t="s">
        <v>1159</v>
      </c>
      <c r="B1085" s="1369"/>
      <c r="C1085" s="1357" t="s">
        <v>33</v>
      </c>
      <c r="D1085" s="493">
        <f>-SUMIF($A$947:$A$1049,$A1085,D$947:D$1049)+IF(D966&lt;0,SUM(D948,D984,D1033)*0.1,SUM(D948,D984,D966,D1033)*0.1)</f>
        <v>-547813146.17681587</v>
      </c>
      <c r="E1085" s="493">
        <f>-SUMIF($A$947:$A$1049,$A1085,E$947:E$1049)+IF(E966&lt;0,SUM(E948,E984,E1033)*0.1,SUM(E948,E984,E966,E1033)*0.1)</f>
        <v>-22916428.925087325</v>
      </c>
      <c r="F1085" s="493">
        <f t="shared" ref="F1085:AH1085" si="1478">-SUMIF($A$947:$A$1049,$A1085,F$947:F$1049)+IF(F966&lt;0,SUM(F948,F984,F1033)*0.1,SUM(F948,F984,F966,F1033)*0.1)</f>
        <v>-22882561.470470946</v>
      </c>
      <c r="G1085" s="493">
        <f t="shared" si="1478"/>
        <v>-22848694.015854564</v>
      </c>
      <c r="H1085" s="493">
        <f t="shared" si="1478"/>
        <v>-22814826.561238185</v>
      </c>
      <c r="I1085" s="493">
        <f t="shared" si="1478"/>
        <v>-22780959.106621806</v>
      </c>
      <c r="J1085" s="493">
        <f t="shared" si="1478"/>
        <v>-27747091.652005427</v>
      </c>
      <c r="K1085" s="493">
        <f t="shared" si="1478"/>
        <v>-22713224.197389048</v>
      </c>
      <c r="L1085" s="493">
        <f t="shared" si="1478"/>
        <v>-22679356.742772669</v>
      </c>
      <c r="M1085" s="493">
        <f t="shared" si="1478"/>
        <v>-22645489.288156286</v>
      </c>
      <c r="N1085" s="493">
        <f t="shared" si="1478"/>
        <v>-22611621.833539907</v>
      </c>
      <c r="O1085" s="493">
        <f t="shared" si="1478"/>
        <v>-22577754.378923528</v>
      </c>
      <c r="P1085" s="493">
        <f t="shared" si="1478"/>
        <v>-22577754.378923528</v>
      </c>
      <c r="Q1085" s="493">
        <f t="shared" si="1478"/>
        <v>-22577754.378923528</v>
      </c>
      <c r="R1085" s="493">
        <f t="shared" si="1478"/>
        <v>-22577754.378923528</v>
      </c>
      <c r="S1085" s="493">
        <f t="shared" si="1478"/>
        <v>-22577754.378923528</v>
      </c>
      <c r="T1085" s="493">
        <f t="shared" si="1478"/>
        <v>-22577754.378923528</v>
      </c>
      <c r="U1085" s="493">
        <f t="shared" si="1478"/>
        <v>-22577754.378923528</v>
      </c>
      <c r="V1085" s="493">
        <f t="shared" si="1478"/>
        <v>-22577754.378923528</v>
      </c>
      <c r="W1085" s="493">
        <f t="shared" si="1478"/>
        <v>-22577754.378923528</v>
      </c>
      <c r="X1085" s="493">
        <f t="shared" si="1478"/>
        <v>-22577754.378923528</v>
      </c>
      <c r="Y1085" s="493">
        <f t="shared" si="1478"/>
        <v>-7028118.612430891</v>
      </c>
      <c r="Z1085" s="493">
        <f t="shared" si="1478"/>
        <v>-7028118.612430891</v>
      </c>
      <c r="AA1085" s="493">
        <f t="shared" si="1478"/>
        <v>-7028118.612430891</v>
      </c>
      <c r="AB1085" s="493">
        <f t="shared" si="1478"/>
        <v>-7028118.612430891</v>
      </c>
      <c r="AC1085" s="493">
        <f t="shared" si="1478"/>
        <v>-7028118.612430891</v>
      </c>
      <c r="AD1085" s="493">
        <f t="shared" si="1478"/>
        <v>-7028118.612430891</v>
      </c>
      <c r="AE1085" s="493">
        <f t="shared" si="1478"/>
        <v>-7028118.612430891</v>
      </c>
      <c r="AF1085" s="493">
        <f t="shared" si="1478"/>
        <v>-7028118.612430891</v>
      </c>
      <c r="AG1085" s="493">
        <f t="shared" si="1478"/>
        <v>-7028118.612430891</v>
      </c>
      <c r="AH1085" s="493">
        <f t="shared" si="1478"/>
        <v>-7028118.612430891</v>
      </c>
      <c r="AI1085" s="522">
        <f t="shared" si="1470"/>
        <v>-780453399.96995211</v>
      </c>
      <c r="AJ1085" s="522">
        <f t="shared" si="1471"/>
        <v>-1006230943.7591875</v>
      </c>
      <c r="AK1085" s="525">
        <f t="shared" si="1472"/>
        <v>-1076512129.8834968</v>
      </c>
    </row>
    <row r="1086" spans="1:37" x14ac:dyDescent="0.2">
      <c r="A1086" s="1370" t="s">
        <v>1168</v>
      </c>
      <c r="B1086" s="1369"/>
      <c r="C1086" s="1357" t="s">
        <v>33</v>
      </c>
      <c r="D1086" s="493">
        <f t="shared" ref="D1086:AH1086" si="1479">-D1065</f>
        <v>0</v>
      </c>
      <c r="E1086" s="493">
        <f>-E1065</f>
        <v>0</v>
      </c>
      <c r="F1086" s="493">
        <f t="shared" si="1479"/>
        <v>0</v>
      </c>
      <c r="G1086" s="493">
        <f t="shared" si="1479"/>
        <v>0</v>
      </c>
      <c r="H1086" s="493">
        <f t="shared" si="1479"/>
        <v>0</v>
      </c>
      <c r="I1086" s="493">
        <f t="shared" si="1479"/>
        <v>0</v>
      </c>
      <c r="J1086" s="493">
        <f t="shared" si="1479"/>
        <v>0</v>
      </c>
      <c r="K1086" s="493">
        <f t="shared" si="1479"/>
        <v>0</v>
      </c>
      <c r="L1086" s="493">
        <f t="shared" si="1479"/>
        <v>0</v>
      </c>
      <c r="M1086" s="493">
        <f t="shared" si="1479"/>
        <v>0</v>
      </c>
      <c r="N1086" s="493">
        <f t="shared" si="1479"/>
        <v>0</v>
      </c>
      <c r="O1086" s="493">
        <f t="shared" si="1479"/>
        <v>0</v>
      </c>
      <c r="P1086" s="493">
        <f t="shared" si="1479"/>
        <v>0</v>
      </c>
      <c r="Q1086" s="493">
        <f t="shared" si="1479"/>
        <v>-2836562.8874999979</v>
      </c>
      <c r="R1086" s="493">
        <f t="shared" si="1479"/>
        <v>-5644010.4812499993</v>
      </c>
      <c r="S1086" s="493">
        <f t="shared" si="1479"/>
        <v>-5644010.4812499993</v>
      </c>
      <c r="T1086" s="493">
        <f t="shared" si="1479"/>
        <v>-5644010.4812499993</v>
      </c>
      <c r="U1086" s="493">
        <f t="shared" si="1479"/>
        <v>-5644010.4812499993</v>
      </c>
      <c r="V1086" s="493">
        <f t="shared" si="1479"/>
        <v>-5644010.4812499993</v>
      </c>
      <c r="W1086" s="493">
        <f t="shared" si="1479"/>
        <v>-5644010.4812499993</v>
      </c>
      <c r="X1086" s="493">
        <f t="shared" si="1479"/>
        <v>-5644010.4812499993</v>
      </c>
      <c r="Y1086" s="493">
        <f t="shared" si="1479"/>
        <v>0</v>
      </c>
      <c r="Z1086" s="493">
        <f t="shared" si="1479"/>
        <v>0</v>
      </c>
      <c r="AA1086" s="493">
        <f t="shared" si="1479"/>
        <v>0</v>
      </c>
      <c r="AB1086" s="493">
        <f t="shared" si="1479"/>
        <v>0</v>
      </c>
      <c r="AC1086" s="493">
        <f t="shared" si="1479"/>
        <v>0</v>
      </c>
      <c r="AD1086" s="493">
        <f t="shared" si="1479"/>
        <v>0</v>
      </c>
      <c r="AE1086" s="493">
        <f t="shared" si="1479"/>
        <v>0</v>
      </c>
      <c r="AF1086" s="493">
        <f t="shared" si="1479"/>
        <v>0</v>
      </c>
      <c r="AG1086" s="493">
        <f t="shared" si="1479"/>
        <v>0</v>
      </c>
      <c r="AH1086" s="493">
        <f t="shared" si="1479"/>
        <v>0</v>
      </c>
      <c r="AI1086" s="522">
        <f t="shared" si="1470"/>
        <v>0</v>
      </c>
      <c r="AJ1086" s="522">
        <f t="shared" si="1471"/>
        <v>-42344636.256249994</v>
      </c>
      <c r="AK1086" s="525">
        <f t="shared" si="1472"/>
        <v>-42344636.256249994</v>
      </c>
    </row>
    <row r="1087" spans="1:37" x14ac:dyDescent="0.2">
      <c r="A1087" s="1370" t="s">
        <v>1169</v>
      </c>
      <c r="B1087" s="505"/>
      <c r="C1087" s="1357" t="s">
        <v>33</v>
      </c>
      <c r="D1087" s="493">
        <v>0</v>
      </c>
      <c r="E1087" s="493">
        <f>-E1076*(計算結果確認シート!$E$177/計算結果確認シート!$C$177)</f>
        <v>-10399394.400695832</v>
      </c>
      <c r="F1087" s="493">
        <f>-F1076*(計算結果確認シート!$E$177/計算結果確認シート!$C$177)</f>
        <v>-10766144.400695832</v>
      </c>
      <c r="G1087" s="493">
        <f>-G1076*(計算結果確認シート!$E$177/計算結果確認シート!$C$177)</f>
        <v>-11132894.400695832</v>
      </c>
      <c r="H1087" s="493">
        <f>-H1076*(計算結果確認シート!$E$177/計算結果確認シート!$C$177)</f>
        <v>-11499644.400695831</v>
      </c>
      <c r="I1087" s="493">
        <f>-I1076*(計算結果確認シート!$E$177/計算結果確認シート!$C$177)</f>
        <v>-11866394.400695831</v>
      </c>
      <c r="J1087" s="493">
        <f>-J1076*(計算結果確認シート!$E$177/計算結果確認シート!$C$177)</f>
        <v>-9733144.4006958324</v>
      </c>
      <c r="K1087" s="493">
        <f>-K1076*(計算結果確認シート!$E$177/計算結果確認シート!$C$177)</f>
        <v>-12599894.400695831</v>
      </c>
      <c r="L1087" s="493">
        <f>-L1076*(計算結果確認シート!$E$177/計算結果確認シート!$C$177)</f>
        <v>-12966644.400695834</v>
      </c>
      <c r="M1087" s="493">
        <f>-M1076*(計算結果確認シート!$E$177/計算結果確認シート!$C$177)</f>
        <v>-13333394.400695831</v>
      </c>
      <c r="N1087" s="493">
        <f>-N1076*(計算結果確認シート!$E$177/計算結果確認シート!$C$177)</f>
        <v>-13700144.400695831</v>
      </c>
      <c r="O1087" s="493">
        <f>-O1076*(計算結果確認シート!$E$177/計算結果確認シート!$C$177)</f>
        <v>-19066894.400695831</v>
      </c>
      <c r="P1087" s="493">
        <f>-P1076*(計算結果確認シート!$E$177/計算結果確認シート!$C$177)</f>
        <v>-19383644.400695831</v>
      </c>
      <c r="Q1087" s="493">
        <f>-Q1076*(計算結果確認シート!$E$177/計算結果確認シート!$C$177)</f>
        <v>-17887190.950435385</v>
      </c>
      <c r="R1087" s="493">
        <f>-R1076*(計算結果確認シート!$E$177/計算結果確認シート!$C$177)</f>
        <v>-16120598.739613866</v>
      </c>
      <c r="S1087" s="493">
        <f>-S1076*(計算結果確認シート!$E$177/計算結果確認シート!$C$177)</f>
        <v>-16148598.739613866</v>
      </c>
      <c r="T1087" s="493">
        <f>-T1076*(計算結果確認シート!$E$177/計算結果確認シート!$C$177)</f>
        <v>-16176598.739613866</v>
      </c>
      <c r="U1087" s="493">
        <f>-U1076*(計算結果確認シート!$E$177/計算結果確認シート!$C$177)</f>
        <v>-16204598.739613866</v>
      </c>
      <c r="V1087" s="493">
        <f>-V1076*(計算結果確認シート!$E$177/計算結果確認シート!$C$177)</f>
        <v>-16232598.739613866</v>
      </c>
      <c r="W1087" s="493">
        <f>-W1076*(計算結果確認シート!$E$177/計算結果確認シート!$C$177)</f>
        <v>-16260598.739613866</v>
      </c>
      <c r="X1087" s="493">
        <f>-X1076*(計算結果確認シート!$E$177/計算結果確認シート!$C$177)</f>
        <v>-16288598.739613866</v>
      </c>
      <c r="Y1087" s="493">
        <f>-Y1076*(計算結果確認シート!$E$177/計算結果確認シート!$C$177)</f>
        <v>6890000</v>
      </c>
      <c r="Z1087" s="493">
        <f>-Z1076*(計算結果確認シート!$E$177/計算結果確認シート!$C$177)</f>
        <v>6862000</v>
      </c>
      <c r="AA1087" s="493">
        <f>-AA1076*(計算結果確認シート!$E$177/計算結果確認シート!$C$177)</f>
        <v>6834000</v>
      </c>
      <c r="AB1087" s="493">
        <f>-AB1076*(計算結果確認シート!$E$177/計算結果確認シート!$C$177)</f>
        <v>6806000</v>
      </c>
      <c r="AC1087" s="493">
        <f>-AC1076*(計算結果確認シート!$E$177/計算結果確認シート!$C$177)</f>
        <v>6778000</v>
      </c>
      <c r="AD1087" s="493">
        <f>-AD1076*(計算結果確認シート!$E$177/計算結果確認シート!$C$177)</f>
        <v>6750000</v>
      </c>
      <c r="AE1087" s="493">
        <f>-AE1076*(計算結果確認シート!$E$177/計算結果確認シート!$C$177)</f>
        <v>6722000</v>
      </c>
      <c r="AF1087" s="493">
        <f>-AF1076*(計算結果確認シート!$E$177/計算結果確認シート!$C$177)</f>
        <v>6694000</v>
      </c>
      <c r="AG1087" s="493">
        <f>-AG1076*(計算結果確認シート!$E$177/計算結果確認シート!$C$177)</f>
        <v>6666000</v>
      </c>
      <c r="AH1087" s="493">
        <f>-AH1076*(計算結果確認シート!$E$177/計算結果確認シート!$C$177)</f>
        <v>6638000</v>
      </c>
      <c r="AI1087" s="522">
        <f t="shared" si="1470"/>
        <v>-117997694.00695831</v>
      </c>
      <c r="AJ1087" s="522">
        <f t="shared" si="1471"/>
        <v>-287767614.93608242</v>
      </c>
      <c r="AK1087" s="525">
        <f t="shared" si="1472"/>
        <v>-220127614.93608242</v>
      </c>
    </row>
    <row r="1088" spans="1:37" ht="11.5" thickBot="1" x14ac:dyDescent="0.25">
      <c r="A1088" s="1371"/>
      <c r="B1088" s="486"/>
      <c r="C1088" s="1357"/>
      <c r="D1088" s="493"/>
      <c r="E1088" s="493"/>
      <c r="F1088" s="493"/>
      <c r="G1088" s="493"/>
      <c r="H1088" s="493"/>
      <c r="I1088" s="493"/>
      <c r="J1088" s="493"/>
      <c r="K1088" s="493"/>
      <c r="L1088" s="493"/>
      <c r="M1088" s="493"/>
      <c r="N1088" s="493"/>
      <c r="O1088" s="493"/>
      <c r="P1088" s="493"/>
      <c r="Q1088" s="493"/>
      <c r="R1088" s="493"/>
      <c r="S1088" s="493"/>
      <c r="T1088" s="493"/>
      <c r="U1088" s="493"/>
      <c r="V1088" s="493"/>
      <c r="W1088" s="493"/>
      <c r="X1088" s="493"/>
      <c r="Y1088" s="493"/>
      <c r="Z1088" s="493"/>
      <c r="AA1088" s="493"/>
      <c r="AB1088" s="493"/>
      <c r="AC1088" s="493"/>
      <c r="AD1088" s="493"/>
      <c r="AE1088" s="493"/>
      <c r="AF1088" s="493"/>
      <c r="AG1088" s="493"/>
      <c r="AH1088" s="493"/>
      <c r="AI1088" s="523"/>
      <c r="AJ1088" s="523"/>
      <c r="AK1088" s="527"/>
    </row>
    <row r="1089" spans="1:37" ht="11.5" thickBot="1" x14ac:dyDescent="0.25">
      <c r="A1089" s="508" t="s">
        <v>310</v>
      </c>
      <c r="B1089" s="509"/>
      <c r="C1089" s="515"/>
      <c r="D1089" s="592">
        <f>SUM(D1080:D1088)</f>
        <v>147186853.82318413</v>
      </c>
      <c r="E1089" s="511">
        <f>SUM(E1080:E1088)</f>
        <v>39910913.215883501</v>
      </c>
      <c r="F1089" s="511">
        <f t="shared" ref="F1089:AH1089" si="1480">SUM(F1080:F1088)</f>
        <v>39578030.670499876</v>
      </c>
      <c r="G1089" s="511">
        <f t="shared" si="1480"/>
        <v>39245148.125116259</v>
      </c>
      <c r="H1089" s="511">
        <f t="shared" si="1480"/>
        <v>38912265.579732642</v>
      </c>
      <c r="I1089" s="511">
        <f t="shared" si="1480"/>
        <v>38579383.034349024</v>
      </c>
      <c r="J1089" s="511">
        <f t="shared" si="1480"/>
        <v>35746500.4889654</v>
      </c>
      <c r="K1089" s="511">
        <f t="shared" si="1480"/>
        <v>37913617.943581775</v>
      </c>
      <c r="L1089" s="511">
        <f t="shared" si="1480"/>
        <v>37580735.398198158</v>
      </c>
      <c r="M1089" s="511">
        <f t="shared" si="1480"/>
        <v>37247852.85281454</v>
      </c>
      <c r="N1089" s="511">
        <f t="shared" si="1480"/>
        <v>36914970.307430923</v>
      </c>
      <c r="O1089" s="511">
        <f t="shared" si="1480"/>
        <v>31582087.762047298</v>
      </c>
      <c r="P1089" s="511">
        <f t="shared" si="1480"/>
        <v>31265337.762047298</v>
      </c>
      <c r="Q1089" s="511">
        <f t="shared" si="1480"/>
        <v>29925228.324807748</v>
      </c>
      <c r="R1089" s="511">
        <f t="shared" si="1480"/>
        <v>28884372.941879265</v>
      </c>
      <c r="S1089" s="511">
        <f t="shared" si="1480"/>
        <v>28856372.941879265</v>
      </c>
      <c r="T1089" s="511">
        <f t="shared" si="1480"/>
        <v>28828372.941879265</v>
      </c>
      <c r="U1089" s="511">
        <f t="shared" si="1480"/>
        <v>28800372.941879265</v>
      </c>
      <c r="V1089" s="511">
        <f t="shared" si="1480"/>
        <v>28772372.941879265</v>
      </c>
      <c r="W1089" s="511">
        <f t="shared" si="1480"/>
        <v>28744372.941879265</v>
      </c>
      <c r="X1089" s="511">
        <f t="shared" si="1480"/>
        <v>28716372.941879265</v>
      </c>
      <c r="Y1089" s="511">
        <f t="shared" si="1480"/>
        <v>-138118.61243089102</v>
      </c>
      <c r="Z1089" s="511">
        <f t="shared" si="1480"/>
        <v>-166118.61243089102</v>
      </c>
      <c r="AA1089" s="511">
        <f t="shared" si="1480"/>
        <v>-194118.61243089102</v>
      </c>
      <c r="AB1089" s="511">
        <f t="shared" si="1480"/>
        <v>-222118.61243089102</v>
      </c>
      <c r="AC1089" s="511">
        <f t="shared" si="1480"/>
        <v>-250118.61243089102</v>
      </c>
      <c r="AD1089" s="511">
        <f t="shared" si="1480"/>
        <v>-278118.61243089102</v>
      </c>
      <c r="AE1089" s="511">
        <f t="shared" si="1480"/>
        <v>-306118.61243089102</v>
      </c>
      <c r="AF1089" s="511">
        <f t="shared" si="1480"/>
        <v>-334118.61243089102</v>
      </c>
      <c r="AG1089" s="511">
        <f t="shared" si="1480"/>
        <v>-362118.61243089102</v>
      </c>
      <c r="AH1089" s="511">
        <f t="shared" si="1480"/>
        <v>-390118.61243089102</v>
      </c>
      <c r="AI1089" s="523">
        <f t="shared" si="1470"/>
        <v>528816271.43975621</v>
      </c>
      <c r="AJ1089" s="523">
        <f t="shared" si="1471"/>
        <v>823191535.88181353</v>
      </c>
      <c r="AK1089" s="527">
        <f>SUM(D1089:AH1089)</f>
        <v>820550349.75750422</v>
      </c>
    </row>
    <row r="1090" spans="1:37" x14ac:dyDescent="0.2">
      <c r="A1090" s="516"/>
      <c r="B1090" s="516"/>
      <c r="C1090" s="516"/>
      <c r="D1090" s="517"/>
      <c r="E1090" s="517"/>
      <c r="F1090" s="517"/>
      <c r="G1090" s="517"/>
      <c r="H1090" s="517"/>
      <c r="I1090" s="517"/>
      <c r="J1090" s="517"/>
      <c r="K1090" s="517"/>
      <c r="L1090" s="517"/>
      <c r="M1090" s="517"/>
      <c r="N1090" s="517"/>
      <c r="O1090" s="517"/>
      <c r="P1090" s="517"/>
      <c r="Q1090" s="517"/>
      <c r="R1090" s="517"/>
      <c r="S1090" s="517"/>
      <c r="T1090" s="517"/>
      <c r="U1090" s="517"/>
      <c r="V1090" s="517"/>
      <c r="W1090" s="517"/>
      <c r="X1090" s="517"/>
      <c r="Y1090" s="517"/>
      <c r="Z1090" s="517"/>
      <c r="AA1090" s="517"/>
      <c r="AB1090" s="517"/>
      <c r="AC1090" s="517"/>
      <c r="AD1090" s="517"/>
      <c r="AE1090" s="517"/>
      <c r="AF1090" s="517"/>
      <c r="AG1090" s="517"/>
      <c r="AH1090" s="517"/>
      <c r="AI1090" s="517"/>
      <c r="AJ1090" s="517"/>
      <c r="AK1090" s="514"/>
    </row>
    <row r="1091" spans="1:37" ht="11.5" thickBot="1" x14ac:dyDescent="0.25">
      <c r="A1091" s="463" t="s">
        <v>291</v>
      </c>
      <c r="E1091" s="514"/>
      <c r="F1091" s="514"/>
      <c r="G1091" s="514"/>
      <c r="H1091" s="514"/>
      <c r="I1091" s="514"/>
      <c r="J1091" s="514"/>
      <c r="K1091" s="514"/>
      <c r="L1091" s="514"/>
      <c r="M1091" s="514"/>
      <c r="N1091" s="514"/>
      <c r="O1091" s="514"/>
      <c r="P1091" s="514"/>
      <c r="Q1091" s="514"/>
      <c r="R1091" s="514"/>
      <c r="S1091" s="514"/>
      <c r="T1091" s="514"/>
      <c r="U1091" s="514"/>
      <c r="V1091" s="514"/>
      <c r="W1091" s="514"/>
      <c r="X1091" s="514"/>
      <c r="Y1091" s="514"/>
      <c r="Z1091" s="514"/>
      <c r="AA1091" s="514"/>
      <c r="AB1091" s="514"/>
      <c r="AC1091" s="514"/>
      <c r="AD1091" s="514"/>
      <c r="AE1091" s="514"/>
      <c r="AF1091" s="514"/>
      <c r="AG1091" s="514"/>
      <c r="AH1091" s="514"/>
      <c r="AK1091" s="514"/>
    </row>
    <row r="1092" spans="1:37" ht="12" thickBot="1" x14ac:dyDescent="0.3">
      <c r="A1092" s="443"/>
      <c r="B1092" s="507" t="s">
        <v>282</v>
      </c>
      <c r="C1092" s="444"/>
      <c r="D1092" s="588">
        <v>0</v>
      </c>
      <c r="E1092" s="445">
        <v>1</v>
      </c>
      <c r="F1092" s="445">
        <v>2</v>
      </c>
      <c r="G1092" s="445">
        <v>3</v>
      </c>
      <c r="H1092" s="445">
        <v>4</v>
      </c>
      <c r="I1092" s="445">
        <v>5</v>
      </c>
      <c r="J1092" s="445">
        <v>6</v>
      </c>
      <c r="K1092" s="445">
        <v>7</v>
      </c>
      <c r="L1092" s="445">
        <v>8</v>
      </c>
      <c r="M1092" s="445">
        <v>9</v>
      </c>
      <c r="N1092" s="445">
        <v>10</v>
      </c>
      <c r="O1092" s="445">
        <v>11</v>
      </c>
      <c r="P1092" s="445">
        <v>12</v>
      </c>
      <c r="Q1092" s="445">
        <v>13</v>
      </c>
      <c r="R1092" s="445">
        <v>14</v>
      </c>
      <c r="S1092" s="445">
        <v>15</v>
      </c>
      <c r="T1092" s="445">
        <v>16</v>
      </c>
      <c r="U1092" s="445">
        <v>17</v>
      </c>
      <c r="V1092" s="445">
        <v>18</v>
      </c>
      <c r="W1092" s="445">
        <v>19</v>
      </c>
      <c r="X1092" s="446">
        <v>20</v>
      </c>
      <c r="Y1092" s="446">
        <v>21</v>
      </c>
      <c r="Z1092" s="446">
        <v>22</v>
      </c>
      <c r="AA1092" s="446">
        <v>23</v>
      </c>
      <c r="AB1092" s="446">
        <v>24</v>
      </c>
      <c r="AC1092" s="446">
        <v>25</v>
      </c>
      <c r="AD1092" s="446">
        <v>26</v>
      </c>
      <c r="AE1092" s="446">
        <v>27</v>
      </c>
      <c r="AF1092" s="446">
        <v>28</v>
      </c>
      <c r="AG1092" s="446">
        <v>29</v>
      </c>
      <c r="AH1092" s="461">
        <v>30</v>
      </c>
      <c r="AI1092" s="521" t="s">
        <v>318</v>
      </c>
      <c r="AJ1092" s="524" t="s">
        <v>278</v>
      </c>
      <c r="AK1092" s="526" t="s">
        <v>279</v>
      </c>
    </row>
    <row r="1093" spans="1:37" x14ac:dyDescent="0.2">
      <c r="A1093" s="491" t="s">
        <v>1170</v>
      </c>
      <c r="B1093" s="463"/>
      <c r="C1093" s="449" t="s">
        <v>33</v>
      </c>
      <c r="D1093" s="493">
        <f t="shared" ref="D1093" si="1481">SUM(D972:D973)</f>
        <v>0</v>
      </c>
      <c r="E1093" s="493">
        <f>SUM(E972:E973)</f>
        <v>0</v>
      </c>
      <c r="F1093" s="493">
        <f t="shared" ref="F1093:AH1093" si="1482">SUM(F972:F973)</f>
        <v>0</v>
      </c>
      <c r="G1093" s="493">
        <f t="shared" si="1482"/>
        <v>0</v>
      </c>
      <c r="H1093" s="493">
        <f t="shared" si="1482"/>
        <v>0</v>
      </c>
      <c r="I1093" s="493">
        <f t="shared" si="1482"/>
        <v>0</v>
      </c>
      <c r="J1093" s="493">
        <f t="shared" si="1482"/>
        <v>0</v>
      </c>
      <c r="K1093" s="493">
        <f t="shared" si="1482"/>
        <v>0</v>
      </c>
      <c r="L1093" s="493">
        <f t="shared" si="1482"/>
        <v>0</v>
      </c>
      <c r="M1093" s="493">
        <f t="shared" si="1482"/>
        <v>0</v>
      </c>
      <c r="N1093" s="493">
        <f t="shared" si="1482"/>
        <v>0</v>
      </c>
      <c r="O1093" s="493">
        <f t="shared" si="1482"/>
        <v>0</v>
      </c>
      <c r="P1093" s="493">
        <f t="shared" si="1482"/>
        <v>0</v>
      </c>
      <c r="Q1093" s="493">
        <f t="shared" si="1482"/>
        <v>0</v>
      </c>
      <c r="R1093" s="493">
        <f t="shared" si="1482"/>
        <v>0</v>
      </c>
      <c r="S1093" s="493">
        <f t="shared" si="1482"/>
        <v>0</v>
      </c>
      <c r="T1093" s="493">
        <f t="shared" si="1482"/>
        <v>0</v>
      </c>
      <c r="U1093" s="493">
        <f t="shared" si="1482"/>
        <v>0</v>
      </c>
      <c r="V1093" s="493">
        <f t="shared" si="1482"/>
        <v>0</v>
      </c>
      <c r="W1093" s="493">
        <f t="shared" si="1482"/>
        <v>0</v>
      </c>
      <c r="X1093" s="493">
        <f t="shared" si="1482"/>
        <v>0</v>
      </c>
      <c r="Y1093" s="493">
        <f t="shared" si="1482"/>
        <v>0</v>
      </c>
      <c r="Z1093" s="493">
        <f t="shared" si="1482"/>
        <v>0</v>
      </c>
      <c r="AA1093" s="493">
        <f t="shared" si="1482"/>
        <v>0</v>
      </c>
      <c r="AB1093" s="493">
        <f t="shared" si="1482"/>
        <v>0</v>
      </c>
      <c r="AC1093" s="493">
        <f t="shared" si="1482"/>
        <v>0</v>
      </c>
      <c r="AD1093" s="493">
        <f t="shared" si="1482"/>
        <v>0</v>
      </c>
      <c r="AE1093" s="493">
        <f t="shared" si="1482"/>
        <v>0</v>
      </c>
      <c r="AF1093" s="493">
        <f t="shared" si="1482"/>
        <v>0</v>
      </c>
      <c r="AG1093" s="493">
        <f t="shared" si="1482"/>
        <v>0</v>
      </c>
      <c r="AH1093" s="493">
        <f t="shared" si="1482"/>
        <v>0</v>
      </c>
      <c r="AI1093" s="528">
        <f t="shared" ref="AI1093:AI1099" si="1483">SUM(D1093:N1093)</f>
        <v>0</v>
      </c>
      <c r="AJ1093" s="528">
        <f t="shared" ref="AJ1093:AJ1099" si="1484">SUM(D1093:X1093)</f>
        <v>0</v>
      </c>
      <c r="AK1093" s="529">
        <f t="shared" ref="AK1093:AK1099" si="1485">SUM(D1093:AH1093)</f>
        <v>0</v>
      </c>
    </row>
    <row r="1094" spans="1:37" x14ac:dyDescent="0.2">
      <c r="A1094" s="491" t="s">
        <v>277</v>
      </c>
      <c r="B1094" s="463"/>
      <c r="C1094" s="449" t="s">
        <v>251</v>
      </c>
      <c r="D1094" s="493">
        <f>D692+D697</f>
        <v>0</v>
      </c>
      <c r="E1094" s="493">
        <f t="shared" ref="E1094:AH1094" si="1486">E1003+E1008</f>
        <v>3013566.6669608844</v>
      </c>
      <c r="F1094" s="493">
        <f t="shared" si="1486"/>
        <v>3013566.6669608844</v>
      </c>
      <c r="G1094" s="493">
        <f t="shared" si="1486"/>
        <v>3013566.6669608844</v>
      </c>
      <c r="H1094" s="493">
        <f t="shared" si="1486"/>
        <v>3013566.6669608844</v>
      </c>
      <c r="I1094" s="493">
        <f t="shared" si="1486"/>
        <v>3013566.6669608844</v>
      </c>
      <c r="J1094" s="493">
        <f t="shared" si="1486"/>
        <v>3013566.6669608844</v>
      </c>
      <c r="K1094" s="493">
        <f t="shared" si="1486"/>
        <v>3013566.6669608844</v>
      </c>
      <c r="L1094" s="493">
        <f t="shared" si="1486"/>
        <v>3013566.6669608844</v>
      </c>
      <c r="M1094" s="493">
        <f t="shared" si="1486"/>
        <v>3013566.6669608844</v>
      </c>
      <c r="N1094" s="493">
        <f t="shared" si="1486"/>
        <v>3013566.6669608844</v>
      </c>
      <c r="O1094" s="493">
        <f t="shared" si="1486"/>
        <v>3013566.6669608844</v>
      </c>
      <c r="P1094" s="493">
        <f t="shared" si="1486"/>
        <v>3013566.6669608844</v>
      </c>
      <c r="Q1094" s="493">
        <f t="shared" si="1486"/>
        <v>3013566.6669608844</v>
      </c>
      <c r="R1094" s="493">
        <f t="shared" si="1486"/>
        <v>3013566.6669608844</v>
      </c>
      <c r="S1094" s="493">
        <f t="shared" si="1486"/>
        <v>3013566.6669608844</v>
      </c>
      <c r="T1094" s="493">
        <f t="shared" si="1486"/>
        <v>3013566.6669608844</v>
      </c>
      <c r="U1094" s="493">
        <f t="shared" si="1486"/>
        <v>3013566.6669608844</v>
      </c>
      <c r="V1094" s="493">
        <f t="shared" si="1486"/>
        <v>3013566.6669608844</v>
      </c>
      <c r="W1094" s="493">
        <f t="shared" si="1486"/>
        <v>3013566.6669608844</v>
      </c>
      <c r="X1094" s="493">
        <f t="shared" si="1486"/>
        <v>3013566.6669608844</v>
      </c>
      <c r="Y1094" s="493">
        <f t="shared" si="1486"/>
        <v>3013566.6669608844</v>
      </c>
      <c r="Z1094" s="493">
        <f t="shared" si="1486"/>
        <v>3013566.6669608844</v>
      </c>
      <c r="AA1094" s="493">
        <f t="shared" si="1486"/>
        <v>3013566.6669608844</v>
      </c>
      <c r="AB1094" s="493">
        <f t="shared" si="1486"/>
        <v>3013566.6669608844</v>
      </c>
      <c r="AC1094" s="493">
        <f t="shared" si="1486"/>
        <v>3013566.6669608844</v>
      </c>
      <c r="AD1094" s="493">
        <f t="shared" si="1486"/>
        <v>3013566.6669608844</v>
      </c>
      <c r="AE1094" s="493">
        <f t="shared" si="1486"/>
        <v>3013566.6669608844</v>
      </c>
      <c r="AF1094" s="493">
        <f t="shared" si="1486"/>
        <v>3013566.6669608844</v>
      </c>
      <c r="AG1094" s="493">
        <f t="shared" si="1486"/>
        <v>3013566.6669608844</v>
      </c>
      <c r="AH1094" s="493">
        <f t="shared" si="1486"/>
        <v>3013566.6669608844</v>
      </c>
      <c r="AI1094" s="522">
        <f t="shared" si="1483"/>
        <v>30135666.669608843</v>
      </c>
      <c r="AJ1094" s="522">
        <f t="shared" si="1484"/>
        <v>60271333.339217715</v>
      </c>
      <c r="AK1094" s="525">
        <f t="shared" si="1485"/>
        <v>90407000.008826539</v>
      </c>
    </row>
    <row r="1095" spans="1:37" x14ac:dyDescent="0.2">
      <c r="A1095" s="491" t="s">
        <v>735</v>
      </c>
      <c r="B1095" s="463"/>
      <c r="C1095" s="449" t="s">
        <v>251</v>
      </c>
      <c r="D1095" s="493">
        <f>D1076*(1-計算結果確認シート!$E$177/計算結果確認シート!$C$177)</f>
        <v>-197500000</v>
      </c>
      <c r="E1095" s="493">
        <f>E1076*(1-計算結果確認シート!$E$177/計算結果確認シート!$C$177)</f>
        <v>10399394.400695832</v>
      </c>
      <c r="F1095" s="493">
        <f>F1076*(1-計算結果確認シート!$E$177/計算結果確認シート!$C$177)</f>
        <v>10766144.400695832</v>
      </c>
      <c r="G1095" s="493">
        <f>G1076*(1-計算結果確認シート!$E$177/計算結果確認シート!$C$177)</f>
        <v>11132894.400695832</v>
      </c>
      <c r="H1095" s="493">
        <f>H1076*(1-計算結果確認シート!$E$177/計算結果確認シート!$C$177)</f>
        <v>11499644.400695831</v>
      </c>
      <c r="I1095" s="493">
        <f>I1076*(1-計算結果確認シート!$E$177/計算結果確認シート!$C$177)</f>
        <v>11866394.400695831</v>
      </c>
      <c r="J1095" s="493">
        <f>J1076*(1-計算結果確認シート!$E$177/計算結果確認シート!$C$177)</f>
        <v>9733144.4006958324</v>
      </c>
      <c r="K1095" s="493">
        <f>K1076*(1-計算結果確認シート!$E$177/計算結果確認シート!$C$177)</f>
        <v>12599894.400695831</v>
      </c>
      <c r="L1095" s="493">
        <f>L1076*(1-計算結果確認シート!$E$177/計算結果確認シート!$C$177)</f>
        <v>12966644.400695834</v>
      </c>
      <c r="M1095" s="493">
        <f>M1076*(1-計算結果確認シート!$E$177/計算結果確認シート!$C$177)</f>
        <v>13333394.400695831</v>
      </c>
      <c r="N1095" s="493">
        <f>N1076*(1-計算結果確認シート!$E$177/計算結果確認シート!$C$177)</f>
        <v>13700144.400695831</v>
      </c>
      <c r="O1095" s="493">
        <f>O1076*(1-計算結果確認シート!$E$177/計算結果確認シート!$C$177)</f>
        <v>19066894.400695831</v>
      </c>
      <c r="P1095" s="493">
        <f>P1076*(1-計算結果確認シート!$E$177/計算結果確認シート!$C$177)</f>
        <v>19383644.400695831</v>
      </c>
      <c r="Q1095" s="493">
        <f>Q1076*(1-計算結果確認シート!$E$177/計算結果確認シート!$C$177)</f>
        <v>17887190.950435385</v>
      </c>
      <c r="R1095" s="493">
        <f>R1076*(1-計算結果確認シート!$E$177/計算結果確認シート!$C$177)</f>
        <v>16120598.739613866</v>
      </c>
      <c r="S1095" s="493">
        <f>S1076*(1-計算結果確認シート!$E$177/計算結果確認シート!$C$177)</f>
        <v>16148598.739613866</v>
      </c>
      <c r="T1095" s="493">
        <f>T1076*(1-計算結果確認シート!$E$177/計算結果確認シート!$C$177)</f>
        <v>16176598.739613866</v>
      </c>
      <c r="U1095" s="493">
        <f>U1076*(1-計算結果確認シート!$E$177/計算結果確認シート!$C$177)</f>
        <v>16204598.739613866</v>
      </c>
      <c r="V1095" s="493">
        <f>V1076*(1-計算結果確認シート!$E$177/計算結果確認シート!$C$177)</f>
        <v>16232598.739613866</v>
      </c>
      <c r="W1095" s="493">
        <f>W1076*(1-計算結果確認シート!$E$177/計算結果確認シート!$C$177)</f>
        <v>16260598.739613866</v>
      </c>
      <c r="X1095" s="493">
        <f>X1076*(1-計算結果確認シート!$E$177/計算結果確認シート!$C$177)</f>
        <v>16288598.739613866</v>
      </c>
      <c r="Y1095" s="493">
        <f>Y1076*(1-計算結果確認シート!$E$177/計算結果確認シート!$C$177)</f>
        <v>-6890000</v>
      </c>
      <c r="Z1095" s="493">
        <f>Z1076*(1-計算結果確認シート!$E$177/計算結果確認シート!$C$177)</f>
        <v>-6862000</v>
      </c>
      <c r="AA1095" s="493">
        <f>AA1076*(1-計算結果確認シート!$E$177/計算結果確認シート!$C$177)</f>
        <v>-6834000</v>
      </c>
      <c r="AB1095" s="493">
        <f>AB1076*(1-計算結果確認シート!$E$177/計算結果確認シート!$C$177)</f>
        <v>-6806000</v>
      </c>
      <c r="AC1095" s="493">
        <f>AC1076*(1-計算結果確認シート!$E$177/計算結果確認シート!$C$177)</f>
        <v>-6778000</v>
      </c>
      <c r="AD1095" s="493">
        <f>AD1076*(1-計算結果確認シート!$E$177/計算結果確認シート!$C$177)</f>
        <v>-6750000</v>
      </c>
      <c r="AE1095" s="493">
        <f>AE1076*(1-計算結果確認シート!$E$177/計算結果確認シート!$C$177)</f>
        <v>-6722000</v>
      </c>
      <c r="AF1095" s="493">
        <f>AF1076*(1-計算結果確認シート!$E$177/計算結果確認シート!$C$177)</f>
        <v>-6694000</v>
      </c>
      <c r="AG1095" s="493">
        <f>AG1076*(1-計算結果確認シート!$E$177/計算結果確認シート!$C$177)</f>
        <v>-6666000</v>
      </c>
      <c r="AH1095" s="493">
        <f>AH1076*(1-計算結果確認シート!$E$177/計算結果確認シート!$C$177)</f>
        <v>-6638000</v>
      </c>
      <c r="AI1095" s="522">
        <f t="shared" si="1483"/>
        <v>-79502305.993041694</v>
      </c>
      <c r="AJ1095" s="522">
        <f t="shared" si="1484"/>
        <v>90267614.936082408</v>
      </c>
      <c r="AK1095" s="525">
        <f t="shared" si="1485"/>
        <v>22627614.936082408</v>
      </c>
    </row>
    <row r="1096" spans="1:37" x14ac:dyDescent="0.2">
      <c r="A1096" s="491" t="s">
        <v>785</v>
      </c>
      <c r="B1096" s="463"/>
      <c r="C1096" s="449" t="s">
        <v>251</v>
      </c>
      <c r="D1096" s="493">
        <f t="shared" ref="D1096" si="1487">SUMIF($B$947:$B$964,"従業員の可処分所得（一次）",D$947:D$964)+SUMIF($B$983:$B$1049,"従業員の可処分所得（一次）",D$983:D$1049)</f>
        <v>45044656.693278335</v>
      </c>
      <c r="E1096" s="600">
        <f>SUMIF($B$947:$B$964,"従業員の可処分所得（一次）",E$947:E$964)+SUMIF($B$983:$B$1049,"従業員の可処分所得（一次）",E$983:E$1049)</f>
        <v>1871853.1264026165</v>
      </c>
      <c r="F1096" s="493">
        <f t="shared" ref="F1096:AH1096" si="1488">SUMIF($B$947:$B$964,"従業員の可処分所得（一次）",F$947:F$964)+SUMIF($B$983:$B$1049,"従業員の可処分所得（一次）",F$983:F$1049)</f>
        <v>1871853.1264026165</v>
      </c>
      <c r="G1096" s="493">
        <f t="shared" si="1488"/>
        <v>1871853.1264026165</v>
      </c>
      <c r="H1096" s="493">
        <f t="shared" si="1488"/>
        <v>1871853.1264026165</v>
      </c>
      <c r="I1096" s="493">
        <f t="shared" si="1488"/>
        <v>1871853.1264026165</v>
      </c>
      <c r="J1096" s="493">
        <f t="shared" si="1488"/>
        <v>1871853.1264026165</v>
      </c>
      <c r="K1096" s="493">
        <f t="shared" si="1488"/>
        <v>1871853.1264026165</v>
      </c>
      <c r="L1096" s="493">
        <f t="shared" si="1488"/>
        <v>1871853.1264026165</v>
      </c>
      <c r="M1096" s="493">
        <f t="shared" si="1488"/>
        <v>1871853.1264026165</v>
      </c>
      <c r="N1096" s="493">
        <f t="shared" si="1488"/>
        <v>1871853.1264026165</v>
      </c>
      <c r="O1096" s="493">
        <f t="shared" si="1488"/>
        <v>1871853.1264026165</v>
      </c>
      <c r="P1096" s="493">
        <f t="shared" si="1488"/>
        <v>1871853.1264026165</v>
      </c>
      <c r="Q1096" s="493">
        <f t="shared" si="1488"/>
        <v>1871853.1264026165</v>
      </c>
      <c r="R1096" s="493">
        <f t="shared" si="1488"/>
        <v>1871853.1264026165</v>
      </c>
      <c r="S1096" s="493">
        <f t="shared" si="1488"/>
        <v>1871853.1264026165</v>
      </c>
      <c r="T1096" s="493">
        <f t="shared" si="1488"/>
        <v>1871853.1264026165</v>
      </c>
      <c r="U1096" s="493">
        <f t="shared" si="1488"/>
        <v>1871853.1264026165</v>
      </c>
      <c r="V1096" s="493">
        <f t="shared" si="1488"/>
        <v>1871853.1264026165</v>
      </c>
      <c r="W1096" s="493">
        <f t="shared" si="1488"/>
        <v>1871853.1264026165</v>
      </c>
      <c r="X1096" s="493">
        <f t="shared" si="1488"/>
        <v>1871853.1264026165</v>
      </c>
      <c r="Y1096" s="493">
        <f t="shared" si="1488"/>
        <v>736060.92878203059</v>
      </c>
      <c r="Z1096" s="493">
        <f t="shared" si="1488"/>
        <v>736060.92878203059</v>
      </c>
      <c r="AA1096" s="493">
        <f t="shared" si="1488"/>
        <v>736060.92878203059</v>
      </c>
      <c r="AB1096" s="493">
        <f t="shared" si="1488"/>
        <v>736060.92878203059</v>
      </c>
      <c r="AC1096" s="493">
        <f t="shared" si="1488"/>
        <v>736060.92878203059</v>
      </c>
      <c r="AD1096" s="493">
        <f t="shared" si="1488"/>
        <v>736060.92878203059</v>
      </c>
      <c r="AE1096" s="493">
        <f t="shared" si="1488"/>
        <v>736060.92878203059</v>
      </c>
      <c r="AF1096" s="493">
        <f t="shared" si="1488"/>
        <v>736060.92878203059</v>
      </c>
      <c r="AG1096" s="493">
        <f t="shared" si="1488"/>
        <v>736060.92878203059</v>
      </c>
      <c r="AH1096" s="493">
        <f t="shared" si="1488"/>
        <v>736060.92878203059</v>
      </c>
      <c r="AI1096" s="522">
        <f t="shared" si="1483"/>
        <v>63763187.9573045</v>
      </c>
      <c r="AJ1096" s="522">
        <f t="shared" si="1484"/>
        <v>82481719.221330673</v>
      </c>
      <c r="AK1096" s="525">
        <f t="shared" si="1485"/>
        <v>89842328.509150982</v>
      </c>
    </row>
    <row r="1097" spans="1:37" x14ac:dyDescent="0.2">
      <c r="A1097" s="491" t="s">
        <v>784</v>
      </c>
      <c r="B1097" s="463"/>
      <c r="C1097" s="449" t="s">
        <v>251</v>
      </c>
      <c r="D1097" s="493">
        <f t="shared" ref="D1097" si="1489">SUMIF($B$947:$B$964,"企業の税引後利益（一次）",D$947:D$964)+SUMIF($B$983:$B$1049,"企業の税引後利益（一次）",D$983:D$1049)</f>
        <v>17545349.491003081</v>
      </c>
      <c r="E1097" s="600">
        <f>SUMIF($B$947:$B$964,"企業の税引後利益（一次）",E$947:E$964)+SUMIF($B$983:$B$1049,"企業の税引後利益（一次）",E$983:E$1049)</f>
        <v>727598.6946923465</v>
      </c>
      <c r="F1097" s="493">
        <f t="shared" ref="F1097:AH1097" si="1490">SUMIF($B$947:$B$964,"企業の税引後利益（一次）",F$947:F$964)+SUMIF($B$983:$B$1049,"企業の税引後利益（一次）",F$983:F$1049)</f>
        <v>727598.6946923465</v>
      </c>
      <c r="G1097" s="493">
        <f t="shared" si="1490"/>
        <v>727598.6946923465</v>
      </c>
      <c r="H1097" s="493">
        <f t="shared" si="1490"/>
        <v>727598.6946923465</v>
      </c>
      <c r="I1097" s="493">
        <f t="shared" si="1490"/>
        <v>727598.6946923465</v>
      </c>
      <c r="J1097" s="493">
        <f t="shared" si="1490"/>
        <v>727598.6946923465</v>
      </c>
      <c r="K1097" s="493">
        <f t="shared" si="1490"/>
        <v>727598.6946923465</v>
      </c>
      <c r="L1097" s="493">
        <f t="shared" si="1490"/>
        <v>727598.6946923465</v>
      </c>
      <c r="M1097" s="493">
        <f t="shared" si="1490"/>
        <v>727598.6946923465</v>
      </c>
      <c r="N1097" s="493">
        <f t="shared" si="1490"/>
        <v>727598.6946923465</v>
      </c>
      <c r="O1097" s="493">
        <f t="shared" si="1490"/>
        <v>727598.6946923465</v>
      </c>
      <c r="P1097" s="493">
        <f t="shared" si="1490"/>
        <v>727598.6946923465</v>
      </c>
      <c r="Q1097" s="493">
        <f t="shared" si="1490"/>
        <v>727598.6946923465</v>
      </c>
      <c r="R1097" s="493">
        <f t="shared" si="1490"/>
        <v>727598.6946923465</v>
      </c>
      <c r="S1097" s="493">
        <f t="shared" si="1490"/>
        <v>727598.6946923465</v>
      </c>
      <c r="T1097" s="493">
        <f t="shared" si="1490"/>
        <v>727598.6946923465</v>
      </c>
      <c r="U1097" s="493">
        <f t="shared" si="1490"/>
        <v>727598.6946923465</v>
      </c>
      <c r="V1097" s="493">
        <f t="shared" si="1490"/>
        <v>727598.6946923465</v>
      </c>
      <c r="W1097" s="493">
        <f t="shared" si="1490"/>
        <v>727598.6946923465</v>
      </c>
      <c r="X1097" s="493">
        <f t="shared" si="1490"/>
        <v>727598.6946923465</v>
      </c>
      <c r="Y1097" s="493">
        <f t="shared" si="1490"/>
        <v>168359.48994581617</v>
      </c>
      <c r="Z1097" s="493">
        <f t="shared" si="1490"/>
        <v>168359.48994581617</v>
      </c>
      <c r="AA1097" s="493">
        <f t="shared" si="1490"/>
        <v>168359.48994581617</v>
      </c>
      <c r="AB1097" s="493">
        <f t="shared" si="1490"/>
        <v>168359.48994581617</v>
      </c>
      <c r="AC1097" s="493">
        <f t="shared" si="1490"/>
        <v>168359.48994581617</v>
      </c>
      <c r="AD1097" s="493">
        <f t="shared" si="1490"/>
        <v>168359.48994581617</v>
      </c>
      <c r="AE1097" s="493">
        <f t="shared" si="1490"/>
        <v>168359.48994581617</v>
      </c>
      <c r="AF1097" s="493">
        <f t="shared" si="1490"/>
        <v>168359.48994581617</v>
      </c>
      <c r="AG1097" s="493">
        <f t="shared" si="1490"/>
        <v>168359.48994581617</v>
      </c>
      <c r="AH1097" s="493">
        <f t="shared" si="1490"/>
        <v>168359.48994581617</v>
      </c>
      <c r="AI1097" s="522">
        <f t="shared" si="1483"/>
        <v>24821336.437926553</v>
      </c>
      <c r="AJ1097" s="522">
        <f t="shared" si="1484"/>
        <v>32097323.384850025</v>
      </c>
      <c r="AK1097" s="525">
        <f t="shared" si="1485"/>
        <v>33780918.284308195</v>
      </c>
    </row>
    <row r="1098" spans="1:37" ht="12.75" customHeight="1" x14ac:dyDescent="0.2">
      <c r="A1098" s="491" t="s">
        <v>736</v>
      </c>
      <c r="B1098" s="463"/>
      <c r="C1098" s="449" t="s">
        <v>33</v>
      </c>
      <c r="D1098" s="493">
        <f t="shared" ref="D1098:AH1098" si="1491">D955</f>
        <v>17545349.491003081</v>
      </c>
      <c r="E1098" s="600">
        <f t="shared" si="1491"/>
        <v>0</v>
      </c>
      <c r="F1098" s="493">
        <f t="shared" si="1491"/>
        <v>0</v>
      </c>
      <c r="G1098" s="493">
        <f t="shared" si="1491"/>
        <v>0</v>
      </c>
      <c r="H1098" s="493">
        <f t="shared" si="1491"/>
        <v>0</v>
      </c>
      <c r="I1098" s="493">
        <f t="shared" si="1491"/>
        <v>0</v>
      </c>
      <c r="J1098" s="493">
        <f t="shared" si="1491"/>
        <v>0</v>
      </c>
      <c r="K1098" s="493">
        <f t="shared" si="1491"/>
        <v>0</v>
      </c>
      <c r="L1098" s="493">
        <f t="shared" si="1491"/>
        <v>0</v>
      </c>
      <c r="M1098" s="493">
        <f t="shared" si="1491"/>
        <v>0</v>
      </c>
      <c r="N1098" s="493">
        <f t="shared" si="1491"/>
        <v>0</v>
      </c>
      <c r="O1098" s="493">
        <f t="shared" si="1491"/>
        <v>0</v>
      </c>
      <c r="P1098" s="493">
        <f t="shared" si="1491"/>
        <v>0</v>
      </c>
      <c r="Q1098" s="493">
        <f t="shared" si="1491"/>
        <v>0</v>
      </c>
      <c r="R1098" s="493">
        <f t="shared" si="1491"/>
        <v>0</v>
      </c>
      <c r="S1098" s="493">
        <f t="shared" si="1491"/>
        <v>0</v>
      </c>
      <c r="T1098" s="493">
        <f t="shared" si="1491"/>
        <v>0</v>
      </c>
      <c r="U1098" s="493">
        <f t="shared" si="1491"/>
        <v>0</v>
      </c>
      <c r="V1098" s="493">
        <f t="shared" si="1491"/>
        <v>0</v>
      </c>
      <c r="W1098" s="493">
        <f t="shared" si="1491"/>
        <v>0</v>
      </c>
      <c r="X1098" s="493">
        <f t="shared" si="1491"/>
        <v>0</v>
      </c>
      <c r="Y1098" s="493">
        <f t="shared" si="1491"/>
        <v>0</v>
      </c>
      <c r="Z1098" s="493">
        <f t="shared" si="1491"/>
        <v>0</v>
      </c>
      <c r="AA1098" s="493">
        <f t="shared" si="1491"/>
        <v>0</v>
      </c>
      <c r="AB1098" s="493">
        <f t="shared" si="1491"/>
        <v>0</v>
      </c>
      <c r="AC1098" s="493">
        <f t="shared" si="1491"/>
        <v>0</v>
      </c>
      <c r="AD1098" s="493">
        <f t="shared" si="1491"/>
        <v>0</v>
      </c>
      <c r="AE1098" s="493">
        <f t="shared" si="1491"/>
        <v>0</v>
      </c>
      <c r="AF1098" s="493">
        <f t="shared" si="1491"/>
        <v>0</v>
      </c>
      <c r="AG1098" s="493">
        <f t="shared" si="1491"/>
        <v>0</v>
      </c>
      <c r="AH1098" s="493">
        <f t="shared" si="1491"/>
        <v>0</v>
      </c>
      <c r="AI1098" s="522">
        <f t="shared" si="1483"/>
        <v>17545349.491003081</v>
      </c>
      <c r="AJ1098" s="522">
        <f t="shared" si="1484"/>
        <v>17545349.491003081</v>
      </c>
      <c r="AK1098" s="525">
        <f t="shared" si="1485"/>
        <v>17545349.491003081</v>
      </c>
    </row>
    <row r="1099" spans="1:37" x14ac:dyDescent="0.2">
      <c r="A1099" s="491" t="s">
        <v>737</v>
      </c>
      <c r="B1099" s="463"/>
      <c r="C1099" s="449" t="s">
        <v>33</v>
      </c>
      <c r="D1099" s="493">
        <f t="shared" ref="D1099:AH1099" si="1492">D973+D991</f>
        <v>0</v>
      </c>
      <c r="E1099" s="600">
        <f t="shared" si="1492"/>
        <v>727598.6946923465</v>
      </c>
      <c r="F1099" s="493">
        <f t="shared" si="1492"/>
        <v>727598.6946923465</v>
      </c>
      <c r="G1099" s="493">
        <f t="shared" si="1492"/>
        <v>727598.6946923465</v>
      </c>
      <c r="H1099" s="493">
        <f t="shared" si="1492"/>
        <v>727598.6946923465</v>
      </c>
      <c r="I1099" s="493">
        <f t="shared" si="1492"/>
        <v>727598.6946923465</v>
      </c>
      <c r="J1099" s="493">
        <f t="shared" si="1492"/>
        <v>727598.6946923465</v>
      </c>
      <c r="K1099" s="493">
        <f t="shared" si="1492"/>
        <v>727598.6946923465</v>
      </c>
      <c r="L1099" s="493">
        <f t="shared" si="1492"/>
        <v>727598.6946923465</v>
      </c>
      <c r="M1099" s="493">
        <f t="shared" si="1492"/>
        <v>727598.6946923465</v>
      </c>
      <c r="N1099" s="493">
        <f t="shared" si="1492"/>
        <v>727598.6946923465</v>
      </c>
      <c r="O1099" s="493">
        <f t="shared" si="1492"/>
        <v>727598.6946923465</v>
      </c>
      <c r="P1099" s="493">
        <f t="shared" si="1492"/>
        <v>727598.6946923465</v>
      </c>
      <c r="Q1099" s="493">
        <f t="shared" si="1492"/>
        <v>727598.6946923465</v>
      </c>
      <c r="R1099" s="493">
        <f t="shared" si="1492"/>
        <v>727598.6946923465</v>
      </c>
      <c r="S1099" s="493">
        <f t="shared" si="1492"/>
        <v>727598.6946923465</v>
      </c>
      <c r="T1099" s="493">
        <f t="shared" si="1492"/>
        <v>727598.6946923465</v>
      </c>
      <c r="U1099" s="493">
        <f t="shared" si="1492"/>
        <v>727598.6946923465</v>
      </c>
      <c r="V1099" s="493">
        <f t="shared" si="1492"/>
        <v>727598.6946923465</v>
      </c>
      <c r="W1099" s="493">
        <f t="shared" si="1492"/>
        <v>727598.6946923465</v>
      </c>
      <c r="X1099" s="493">
        <f t="shared" si="1492"/>
        <v>727598.6946923465</v>
      </c>
      <c r="Y1099" s="493">
        <f t="shared" si="1492"/>
        <v>168359.48994581617</v>
      </c>
      <c r="Z1099" s="493">
        <f t="shared" si="1492"/>
        <v>168359.48994581617</v>
      </c>
      <c r="AA1099" s="493">
        <f t="shared" si="1492"/>
        <v>168359.48994581617</v>
      </c>
      <c r="AB1099" s="493">
        <f t="shared" si="1492"/>
        <v>168359.48994581617</v>
      </c>
      <c r="AC1099" s="493">
        <f t="shared" si="1492"/>
        <v>168359.48994581617</v>
      </c>
      <c r="AD1099" s="493">
        <f t="shared" si="1492"/>
        <v>168359.48994581617</v>
      </c>
      <c r="AE1099" s="493">
        <f t="shared" si="1492"/>
        <v>168359.48994581617</v>
      </c>
      <c r="AF1099" s="493">
        <f t="shared" si="1492"/>
        <v>168359.48994581617</v>
      </c>
      <c r="AG1099" s="493">
        <f t="shared" si="1492"/>
        <v>168359.48994581617</v>
      </c>
      <c r="AH1099" s="493">
        <f t="shared" si="1492"/>
        <v>168359.48994581617</v>
      </c>
      <c r="AI1099" s="522">
        <f t="shared" si="1483"/>
        <v>7275986.9469234636</v>
      </c>
      <c r="AJ1099" s="522">
        <f t="shared" si="1484"/>
        <v>14551973.893846935</v>
      </c>
      <c r="AK1099" s="525">
        <f t="shared" si="1485"/>
        <v>16235568.793305093</v>
      </c>
    </row>
    <row r="1100" spans="1:37" x14ac:dyDescent="0.2">
      <c r="A1100" s="491" t="s">
        <v>568</v>
      </c>
      <c r="B1100" s="463"/>
      <c r="C1100" s="449" t="s">
        <v>33</v>
      </c>
      <c r="D1100" s="493">
        <f>SUMIF($B$947:$B$1049,$A1100,D$947:D$1049)+SUMIF($B$947:$B$1049,"消費税（都道府県）",D$947:D$1049)+D1063+D1066+D1068</f>
        <v>10798657.190868765</v>
      </c>
      <c r="E1100" s="600">
        <f t="shared" ref="E1100:AH1100" si="1493">SUMIF($B$947:$B$1049,$A1100,E$947:E$1049)+SUMIF($B$947:$B$1049,"消費税（都道府県）",E$947:E$1049)+E1063+E1066+E1068</f>
        <v>818572.30364150496</v>
      </c>
      <c r="F1100" s="493">
        <f t="shared" si="1493"/>
        <v>817144.54421884078</v>
      </c>
      <c r="G1100" s="493">
        <f t="shared" si="1493"/>
        <v>815716.78479617648</v>
      </c>
      <c r="H1100" s="493">
        <f t="shared" si="1493"/>
        <v>814289.02537351218</v>
      </c>
      <c r="I1100" s="493">
        <f t="shared" si="1493"/>
        <v>812861.26595084788</v>
      </c>
      <c r="J1100" s="493">
        <f t="shared" si="1493"/>
        <v>811433.50652818359</v>
      </c>
      <c r="K1100" s="493">
        <f t="shared" si="1493"/>
        <v>810005.74710551929</v>
      </c>
      <c r="L1100" s="493">
        <f t="shared" si="1493"/>
        <v>808577.98768285499</v>
      </c>
      <c r="M1100" s="493">
        <f t="shared" si="1493"/>
        <v>807150.22826019069</v>
      </c>
      <c r="N1100" s="493">
        <f t="shared" si="1493"/>
        <v>805722.46883752639</v>
      </c>
      <c r="O1100" s="493">
        <f t="shared" si="1493"/>
        <v>804294.7094148621</v>
      </c>
      <c r="P1100" s="493">
        <f t="shared" si="1493"/>
        <v>804294.7094148621</v>
      </c>
      <c r="Q1100" s="493">
        <f t="shared" si="1493"/>
        <v>1379215.4822803501</v>
      </c>
      <c r="R1100" s="493">
        <f t="shared" si="1493"/>
        <v>1948235.1036999391</v>
      </c>
      <c r="S1100" s="493">
        <f t="shared" si="1493"/>
        <v>1948235.1036999391</v>
      </c>
      <c r="T1100" s="493">
        <f t="shared" si="1493"/>
        <v>1948235.1036999391</v>
      </c>
      <c r="U1100" s="493">
        <f t="shared" si="1493"/>
        <v>1948235.1036999391</v>
      </c>
      <c r="V1100" s="493">
        <f t="shared" si="1493"/>
        <v>1948235.1036999391</v>
      </c>
      <c r="W1100" s="493">
        <f t="shared" si="1493"/>
        <v>1948235.1036999391</v>
      </c>
      <c r="X1100" s="493">
        <f t="shared" si="1493"/>
        <v>1948235.1036999391</v>
      </c>
      <c r="Y1100" s="493">
        <f t="shared" si="1493"/>
        <v>391902.00987364852</v>
      </c>
      <c r="Z1100" s="493">
        <f t="shared" si="1493"/>
        <v>391902.00987364852</v>
      </c>
      <c r="AA1100" s="493">
        <f t="shared" si="1493"/>
        <v>391902.00987364852</v>
      </c>
      <c r="AB1100" s="493">
        <f t="shared" si="1493"/>
        <v>391902.00987364852</v>
      </c>
      <c r="AC1100" s="493">
        <f t="shared" si="1493"/>
        <v>391902.00987364852</v>
      </c>
      <c r="AD1100" s="493">
        <f t="shared" si="1493"/>
        <v>391902.00987364852</v>
      </c>
      <c r="AE1100" s="493">
        <f t="shared" si="1493"/>
        <v>391902.00987364852</v>
      </c>
      <c r="AF1100" s="493">
        <f t="shared" si="1493"/>
        <v>391902.00987364852</v>
      </c>
      <c r="AG1100" s="493">
        <f t="shared" si="1493"/>
        <v>391902.00987364852</v>
      </c>
      <c r="AH1100" s="493">
        <f t="shared" si="1493"/>
        <v>391902.00987364852</v>
      </c>
      <c r="AI1100" s="522">
        <f t="shared" ref="AI1100:AI1105" si="1494">SUM(D1100:N1100)</f>
        <v>18920131.053263921</v>
      </c>
      <c r="AJ1100" s="522">
        <f t="shared" ref="AJ1100:AJ1105" si="1495">SUM(D1100:X1100)</f>
        <v>35545581.680273563</v>
      </c>
      <c r="AK1100" s="525">
        <f t="shared" ref="AK1100:AK1105" si="1496">SUM(D1100:AH1100)</f>
        <v>39464601.779010072</v>
      </c>
    </row>
    <row r="1101" spans="1:37" x14ac:dyDescent="0.2">
      <c r="A1101" s="491" t="s">
        <v>569</v>
      </c>
      <c r="B1101" s="463"/>
      <c r="C1101" s="449" t="s">
        <v>33</v>
      </c>
      <c r="D1101" s="493">
        <f t="shared" ref="D1101:AH1101" si="1497">SUMIF($B$947:$B$1049,$A1101,D$947:D$1049)+SUMIF($B$947:$B$1049,"消費税（市町村）",D$947:D$1049)+D1064+D1067+D1069</f>
        <v>7447472.1754030222</v>
      </c>
      <c r="E1101" s="600">
        <f t="shared" si="1497"/>
        <v>10214129.405477215</v>
      </c>
      <c r="F1101" s="493">
        <f t="shared" si="1497"/>
        <v>9580218.2560533434</v>
      </c>
      <c r="G1101" s="493">
        <f t="shared" si="1497"/>
        <v>8946307.1066294704</v>
      </c>
      <c r="H1101" s="493">
        <f t="shared" si="1497"/>
        <v>8312395.9572055982</v>
      </c>
      <c r="I1101" s="493">
        <f t="shared" si="1497"/>
        <v>7678484.8077817261</v>
      </c>
      <c r="J1101" s="493">
        <f t="shared" si="1497"/>
        <v>7044573.6583578531</v>
      </c>
      <c r="K1101" s="493">
        <f t="shared" si="1497"/>
        <v>6410662.5089339809</v>
      </c>
      <c r="L1101" s="493">
        <f t="shared" si="1497"/>
        <v>5776751.359510107</v>
      </c>
      <c r="M1101" s="493">
        <f t="shared" si="1497"/>
        <v>5142840.2100862358</v>
      </c>
      <c r="N1101" s="493">
        <f t="shared" si="1497"/>
        <v>4508929.0606623637</v>
      </c>
      <c r="O1101" s="493">
        <f t="shared" si="1497"/>
        <v>3875017.9112384911</v>
      </c>
      <c r="P1101" s="493">
        <f t="shared" si="1497"/>
        <v>3241517.9112384906</v>
      </c>
      <c r="Q1101" s="493">
        <f t="shared" si="1497"/>
        <v>2822941.1513938997</v>
      </c>
      <c r="R1101" s="493">
        <f t="shared" si="1497"/>
        <v>2979658.3578673471</v>
      </c>
      <c r="S1101" s="493">
        <f t="shared" si="1497"/>
        <v>2923658.3578673471</v>
      </c>
      <c r="T1101" s="493">
        <f t="shared" si="1497"/>
        <v>2867658.3578673471</v>
      </c>
      <c r="U1101" s="493">
        <f t="shared" si="1497"/>
        <v>2811658.3578673471</v>
      </c>
      <c r="V1101" s="493">
        <f t="shared" si="1497"/>
        <v>2755658.3578673461</v>
      </c>
      <c r="W1101" s="493">
        <f t="shared" si="1497"/>
        <v>2699658.3578673461</v>
      </c>
      <c r="X1101" s="493">
        <f t="shared" si="1497"/>
        <v>2643658.3578673461</v>
      </c>
      <c r="Y1101" s="493">
        <f t="shared" si="1497"/>
        <v>1943704.4024492095</v>
      </c>
      <c r="Z1101" s="493">
        <f t="shared" si="1497"/>
        <v>1887704.4024492095</v>
      </c>
      <c r="AA1101" s="493">
        <f t="shared" si="1497"/>
        <v>1831704.4024492095</v>
      </c>
      <c r="AB1101" s="493">
        <f t="shared" si="1497"/>
        <v>1775704.4024492095</v>
      </c>
      <c r="AC1101" s="493">
        <f t="shared" si="1497"/>
        <v>1719704.4024492095</v>
      </c>
      <c r="AD1101" s="493">
        <f t="shared" si="1497"/>
        <v>1663704.4024492095</v>
      </c>
      <c r="AE1101" s="493">
        <f t="shared" si="1497"/>
        <v>1607704.4024492095</v>
      </c>
      <c r="AF1101" s="493">
        <f t="shared" si="1497"/>
        <v>1551704.4024492095</v>
      </c>
      <c r="AG1101" s="493">
        <f t="shared" si="1497"/>
        <v>1495704.4024492095</v>
      </c>
      <c r="AH1101" s="493">
        <f t="shared" si="1497"/>
        <v>1439704.4024492095</v>
      </c>
      <c r="AI1101" s="522">
        <f t="shared" si="1494"/>
        <v>81062764.506100923</v>
      </c>
      <c r="AJ1101" s="522">
        <f t="shared" si="1495"/>
        <v>110683849.98504323</v>
      </c>
      <c r="AK1101" s="525">
        <f t="shared" si="1496"/>
        <v>127600894.00953528</v>
      </c>
    </row>
    <row r="1102" spans="1:37" x14ac:dyDescent="0.2">
      <c r="A1102" s="491" t="s">
        <v>570</v>
      </c>
      <c r="B1102" s="463"/>
      <c r="C1102" s="449" t="s">
        <v>33</v>
      </c>
      <c r="D1102" s="493">
        <f>SUMIF($B$947:$B$1049,"従業員の可処分所得（二次以降）",D$947:D$1049)</f>
        <v>29992381.900100306</v>
      </c>
      <c r="E1102" s="600">
        <f t="shared" ref="E1102:AH1102" si="1498">SUMIF($B$947:$B$1049,"従業員の可処分所得（二次以降）",E$947:E$1049)</f>
        <v>1147620.135019162</v>
      </c>
      <c r="F1102" s="493">
        <f t="shared" si="1498"/>
        <v>1146907.5324504459</v>
      </c>
      <c r="G1102" s="493">
        <f t="shared" si="1498"/>
        <v>1146194.9298817301</v>
      </c>
      <c r="H1102" s="493">
        <f t="shared" si="1498"/>
        <v>1145482.3273130141</v>
      </c>
      <c r="I1102" s="493">
        <f t="shared" si="1498"/>
        <v>1144769.724744298</v>
      </c>
      <c r="J1102" s="493">
        <f t="shared" si="1498"/>
        <v>1144057.1221755822</v>
      </c>
      <c r="K1102" s="493">
        <f t="shared" si="1498"/>
        <v>1143344.5196068662</v>
      </c>
      <c r="L1102" s="493">
        <f t="shared" si="1498"/>
        <v>1142631.9170381501</v>
      </c>
      <c r="M1102" s="493">
        <f t="shared" si="1498"/>
        <v>1141919.3144694341</v>
      </c>
      <c r="N1102" s="493">
        <f t="shared" si="1498"/>
        <v>1141206.7119007183</v>
      </c>
      <c r="O1102" s="493">
        <f t="shared" si="1498"/>
        <v>1140494.1093320022</v>
      </c>
      <c r="P1102" s="493">
        <f t="shared" si="1498"/>
        <v>1140494.1093320022</v>
      </c>
      <c r="Q1102" s="493">
        <f t="shared" si="1498"/>
        <v>1140494.1093320022</v>
      </c>
      <c r="R1102" s="493">
        <f t="shared" si="1498"/>
        <v>1140494.1093320022</v>
      </c>
      <c r="S1102" s="493">
        <f t="shared" si="1498"/>
        <v>1140494.1093320022</v>
      </c>
      <c r="T1102" s="493">
        <f t="shared" si="1498"/>
        <v>1140494.1093320022</v>
      </c>
      <c r="U1102" s="493">
        <f t="shared" si="1498"/>
        <v>1140494.1093320022</v>
      </c>
      <c r="V1102" s="493">
        <f t="shared" si="1498"/>
        <v>1140494.1093320022</v>
      </c>
      <c r="W1102" s="493">
        <f t="shared" si="1498"/>
        <v>1140494.1093320022</v>
      </c>
      <c r="X1102" s="493">
        <f t="shared" si="1498"/>
        <v>1140494.1093320022</v>
      </c>
      <c r="Y1102" s="493">
        <f t="shared" si="1498"/>
        <v>275672.13743881509</v>
      </c>
      <c r="Z1102" s="493">
        <f t="shared" si="1498"/>
        <v>275672.13743881509</v>
      </c>
      <c r="AA1102" s="493">
        <f t="shared" si="1498"/>
        <v>275672.13743881509</v>
      </c>
      <c r="AB1102" s="493">
        <f t="shared" si="1498"/>
        <v>275672.13743881509</v>
      </c>
      <c r="AC1102" s="493">
        <f t="shared" si="1498"/>
        <v>275672.13743881509</v>
      </c>
      <c r="AD1102" s="493">
        <f t="shared" si="1498"/>
        <v>275672.13743881509</v>
      </c>
      <c r="AE1102" s="493">
        <f t="shared" si="1498"/>
        <v>275672.13743881509</v>
      </c>
      <c r="AF1102" s="493">
        <f t="shared" si="1498"/>
        <v>275672.13743881509</v>
      </c>
      <c r="AG1102" s="493">
        <f t="shared" si="1498"/>
        <v>275672.13743881509</v>
      </c>
      <c r="AH1102" s="493">
        <f t="shared" si="1498"/>
        <v>275672.13743881509</v>
      </c>
      <c r="AI1102" s="522">
        <f t="shared" si="1494"/>
        <v>41436516.134699702</v>
      </c>
      <c r="AJ1102" s="522">
        <f t="shared" si="1495"/>
        <v>52841457.228019729</v>
      </c>
      <c r="AK1102" s="525">
        <f t="shared" si="1496"/>
        <v>55598178.602407917</v>
      </c>
    </row>
    <row r="1103" spans="1:37" x14ac:dyDescent="0.2">
      <c r="A1103" s="491" t="s">
        <v>571</v>
      </c>
      <c r="B1103" s="463"/>
      <c r="C1103" s="449" t="s">
        <v>33</v>
      </c>
      <c r="D1103" s="493">
        <f t="shared" ref="D1103" si="1499">SUMIF($B$947:$B$1049,"企業の税引後利益（二次以降）",D$947:D$1049)</f>
        <v>27850972.237298049</v>
      </c>
      <c r="E1103" s="600">
        <f>SUMIF($B$947:$B$1049,"企業の税引後利益（二次以降）",E$947:E$1049)</f>
        <v>805950.81182155502</v>
      </c>
      <c r="F1103" s="493">
        <f t="shared" ref="F1103:AH1103" si="1500">SUMIF($B$947:$B$1049,"企業の税引後利益（二次以降）",F$947:F$1049)</f>
        <v>805097.86089922674</v>
      </c>
      <c r="G1103" s="493">
        <f t="shared" si="1500"/>
        <v>804244.90997689834</v>
      </c>
      <c r="H1103" s="493">
        <f t="shared" si="1500"/>
        <v>803391.95905457006</v>
      </c>
      <c r="I1103" s="493">
        <f t="shared" si="1500"/>
        <v>802539.00813224167</v>
      </c>
      <c r="J1103" s="493">
        <f t="shared" si="1500"/>
        <v>801686.05720991339</v>
      </c>
      <c r="K1103" s="493">
        <f t="shared" si="1500"/>
        <v>800833.10628758511</v>
      </c>
      <c r="L1103" s="493">
        <f t="shared" si="1500"/>
        <v>799980.15536525671</v>
      </c>
      <c r="M1103" s="493">
        <f t="shared" si="1500"/>
        <v>799127.20444292843</v>
      </c>
      <c r="N1103" s="493">
        <f t="shared" si="1500"/>
        <v>798274.25352060003</v>
      </c>
      <c r="O1103" s="493">
        <f t="shared" si="1500"/>
        <v>797421.30259827175</v>
      </c>
      <c r="P1103" s="493">
        <f t="shared" si="1500"/>
        <v>797421.30259827175</v>
      </c>
      <c r="Q1103" s="493">
        <f t="shared" si="1500"/>
        <v>797421.30259827175</v>
      </c>
      <c r="R1103" s="493">
        <f t="shared" si="1500"/>
        <v>797421.30259827175</v>
      </c>
      <c r="S1103" s="493">
        <f t="shared" si="1500"/>
        <v>797421.30259827175</v>
      </c>
      <c r="T1103" s="493">
        <f t="shared" si="1500"/>
        <v>797421.30259827175</v>
      </c>
      <c r="U1103" s="493">
        <f t="shared" si="1500"/>
        <v>797421.30259827175</v>
      </c>
      <c r="V1103" s="493">
        <f t="shared" si="1500"/>
        <v>797421.30259827175</v>
      </c>
      <c r="W1103" s="493">
        <f t="shared" si="1500"/>
        <v>797421.30259827175</v>
      </c>
      <c r="X1103" s="493">
        <f t="shared" si="1500"/>
        <v>797421.30259827175</v>
      </c>
      <c r="Y1103" s="493">
        <f t="shared" si="1500"/>
        <v>158750.14073963527</v>
      </c>
      <c r="Z1103" s="493">
        <f t="shared" si="1500"/>
        <v>158750.14073963527</v>
      </c>
      <c r="AA1103" s="493">
        <f t="shared" si="1500"/>
        <v>158750.14073963527</v>
      </c>
      <c r="AB1103" s="493">
        <f t="shared" si="1500"/>
        <v>158750.14073963527</v>
      </c>
      <c r="AC1103" s="493">
        <f t="shared" si="1500"/>
        <v>158750.14073963527</v>
      </c>
      <c r="AD1103" s="493">
        <f t="shared" si="1500"/>
        <v>158750.14073963527</v>
      </c>
      <c r="AE1103" s="493">
        <f t="shared" si="1500"/>
        <v>158750.14073963527</v>
      </c>
      <c r="AF1103" s="493">
        <f t="shared" si="1500"/>
        <v>158750.14073963527</v>
      </c>
      <c r="AG1103" s="493">
        <f t="shared" si="1500"/>
        <v>158750.14073963527</v>
      </c>
      <c r="AH1103" s="493">
        <f t="shared" si="1500"/>
        <v>158750.14073963527</v>
      </c>
      <c r="AI1103" s="522">
        <f t="shared" si="1494"/>
        <v>35872097.564008825</v>
      </c>
      <c r="AJ1103" s="522">
        <f t="shared" si="1495"/>
        <v>43846310.589991577</v>
      </c>
      <c r="AK1103" s="525">
        <f t="shared" si="1496"/>
        <v>45433811.997387923</v>
      </c>
    </row>
    <row r="1104" spans="1:37" x14ac:dyDescent="0.2">
      <c r="A1104" s="491" t="s">
        <v>572</v>
      </c>
      <c r="B1104" s="463"/>
      <c r="C1104" s="449" t="s">
        <v>33</v>
      </c>
      <c r="D1104" s="493">
        <f t="shared" ref="D1104:S1105" si="1501">SUMIF($B$947:$B$1049,$A1104,D$947:D$1049)</f>
        <v>6312594.8785238462</v>
      </c>
      <c r="E1104" s="600">
        <f>SUMIF($B$947:$B$1049,$A1104,E$947:E$1049)</f>
        <v>207254.50652485364</v>
      </c>
      <c r="F1104" s="493">
        <f t="shared" ref="F1104:AH1105" si="1502">SUMIF($B$947:$B$1049,$A1104,F$947:F$1049)</f>
        <v>207079.27753762694</v>
      </c>
      <c r="G1104" s="493">
        <f t="shared" si="1502"/>
        <v>206904.04855040024</v>
      </c>
      <c r="H1104" s="493">
        <f t="shared" si="1502"/>
        <v>206728.81956317357</v>
      </c>
      <c r="I1104" s="493">
        <f t="shared" si="1502"/>
        <v>206553.59057594687</v>
      </c>
      <c r="J1104" s="493">
        <f t="shared" si="1502"/>
        <v>206378.36158872017</v>
      </c>
      <c r="K1104" s="493">
        <f t="shared" si="1502"/>
        <v>206203.13260149347</v>
      </c>
      <c r="L1104" s="493">
        <f t="shared" si="1502"/>
        <v>206027.90361426678</v>
      </c>
      <c r="M1104" s="493">
        <f t="shared" si="1502"/>
        <v>205852.67462704011</v>
      </c>
      <c r="N1104" s="493">
        <f t="shared" si="1502"/>
        <v>205677.44563981341</v>
      </c>
      <c r="O1104" s="493">
        <f t="shared" si="1502"/>
        <v>205502.21665258671</v>
      </c>
      <c r="P1104" s="493">
        <f t="shared" si="1502"/>
        <v>205502.21665258671</v>
      </c>
      <c r="Q1104" s="493">
        <f t="shared" si="1502"/>
        <v>205502.21665258671</v>
      </c>
      <c r="R1104" s="493">
        <f t="shared" si="1502"/>
        <v>205502.21665258671</v>
      </c>
      <c r="S1104" s="493">
        <f t="shared" si="1502"/>
        <v>205502.21665258671</v>
      </c>
      <c r="T1104" s="493">
        <f t="shared" si="1502"/>
        <v>205502.21665258671</v>
      </c>
      <c r="U1104" s="493">
        <f t="shared" si="1502"/>
        <v>205502.21665258671</v>
      </c>
      <c r="V1104" s="493">
        <f t="shared" si="1502"/>
        <v>205502.21665258671</v>
      </c>
      <c r="W1104" s="493">
        <f t="shared" si="1502"/>
        <v>205502.21665258671</v>
      </c>
      <c r="X1104" s="493">
        <f t="shared" si="1502"/>
        <v>205502.21665258671</v>
      </c>
      <c r="Y1104" s="493">
        <f t="shared" si="1502"/>
        <v>45184.377386537439</v>
      </c>
      <c r="Z1104" s="493">
        <f t="shared" si="1502"/>
        <v>45184.377386537439</v>
      </c>
      <c r="AA1104" s="493">
        <f t="shared" si="1502"/>
        <v>45184.377386537439</v>
      </c>
      <c r="AB1104" s="493">
        <f t="shared" si="1502"/>
        <v>45184.377386537439</v>
      </c>
      <c r="AC1104" s="493">
        <f t="shared" si="1502"/>
        <v>45184.377386537439</v>
      </c>
      <c r="AD1104" s="493">
        <f t="shared" si="1502"/>
        <v>45184.377386537439</v>
      </c>
      <c r="AE1104" s="493">
        <f t="shared" si="1502"/>
        <v>45184.377386537439</v>
      </c>
      <c r="AF1104" s="493">
        <f t="shared" si="1502"/>
        <v>45184.377386537439</v>
      </c>
      <c r="AG1104" s="493">
        <f t="shared" si="1502"/>
        <v>45184.377386537439</v>
      </c>
      <c r="AH1104" s="493">
        <f t="shared" si="1502"/>
        <v>45184.377386537439</v>
      </c>
      <c r="AI1104" s="522">
        <f t="shared" si="1494"/>
        <v>8377254.6393471807</v>
      </c>
      <c r="AJ1104" s="522">
        <f t="shared" si="1495"/>
        <v>10432276.805873051</v>
      </c>
      <c r="AK1104" s="525">
        <f t="shared" si="1496"/>
        <v>10884120.579738434</v>
      </c>
    </row>
    <row r="1105" spans="1:37" x14ac:dyDescent="0.2">
      <c r="A1105" s="491" t="s">
        <v>581</v>
      </c>
      <c r="B1105" s="463"/>
      <c r="C1105" s="449" t="s">
        <v>33</v>
      </c>
      <c r="D1105" s="493">
        <f t="shared" si="1501"/>
        <v>2194769.2567087519</v>
      </c>
      <c r="E1105" s="600">
        <f>SUMIF($B$947:$B$1049,$A1105,E$947:E$1049)</f>
        <v>79995.425943064547</v>
      </c>
      <c r="F1105" s="493">
        <f t="shared" si="1501"/>
        <v>79940.345754699709</v>
      </c>
      <c r="G1105" s="493">
        <f t="shared" si="1501"/>
        <v>79885.265566334871</v>
      </c>
      <c r="H1105" s="493">
        <f t="shared" si="1501"/>
        <v>79830.185377970032</v>
      </c>
      <c r="I1105" s="493">
        <f t="shared" si="1501"/>
        <v>79775.105189605209</v>
      </c>
      <c r="J1105" s="493">
        <f t="shared" si="1501"/>
        <v>79720.02500124037</v>
      </c>
      <c r="K1105" s="493">
        <f t="shared" si="1501"/>
        <v>79664.944812875532</v>
      </c>
      <c r="L1105" s="493">
        <f t="shared" si="1501"/>
        <v>79609.864624510694</v>
      </c>
      <c r="M1105" s="493">
        <f t="shared" si="1501"/>
        <v>79554.784436145856</v>
      </c>
      <c r="N1105" s="493">
        <f t="shared" si="1501"/>
        <v>79499.704247781017</v>
      </c>
      <c r="O1105" s="493">
        <f t="shared" si="1501"/>
        <v>79444.624059416179</v>
      </c>
      <c r="P1105" s="493">
        <f t="shared" si="1501"/>
        <v>79444.624059416179</v>
      </c>
      <c r="Q1105" s="493">
        <f t="shared" si="1501"/>
        <v>79444.624059416179</v>
      </c>
      <c r="R1105" s="493">
        <f t="shared" si="1501"/>
        <v>79444.624059416179</v>
      </c>
      <c r="S1105" s="493">
        <f t="shared" si="1501"/>
        <v>79444.624059416179</v>
      </c>
      <c r="T1105" s="493">
        <f t="shared" si="1502"/>
        <v>79444.624059416179</v>
      </c>
      <c r="U1105" s="493">
        <f t="shared" si="1502"/>
        <v>79444.624059416179</v>
      </c>
      <c r="V1105" s="493">
        <f t="shared" si="1502"/>
        <v>79444.624059416179</v>
      </c>
      <c r="W1105" s="493">
        <f t="shared" si="1502"/>
        <v>79444.624059416179</v>
      </c>
      <c r="X1105" s="493">
        <f t="shared" si="1502"/>
        <v>79444.624059416179</v>
      </c>
      <c r="Y1105" s="493">
        <f t="shared" si="1502"/>
        <v>18681.233992533322</v>
      </c>
      <c r="Z1105" s="493">
        <f t="shared" si="1502"/>
        <v>18681.233992533322</v>
      </c>
      <c r="AA1105" s="493">
        <f t="shared" si="1502"/>
        <v>18681.233992533322</v>
      </c>
      <c r="AB1105" s="493">
        <f t="shared" si="1502"/>
        <v>18681.233992533322</v>
      </c>
      <c r="AC1105" s="493">
        <f t="shared" si="1502"/>
        <v>18681.233992533322</v>
      </c>
      <c r="AD1105" s="493">
        <f t="shared" si="1502"/>
        <v>18681.233992533322</v>
      </c>
      <c r="AE1105" s="493">
        <f t="shared" si="1502"/>
        <v>18681.233992533322</v>
      </c>
      <c r="AF1105" s="493">
        <f t="shared" si="1502"/>
        <v>18681.233992533322</v>
      </c>
      <c r="AG1105" s="493">
        <f t="shared" si="1502"/>
        <v>18681.233992533322</v>
      </c>
      <c r="AH1105" s="493">
        <f t="shared" si="1502"/>
        <v>18681.233992533322</v>
      </c>
      <c r="AI1105" s="522">
        <f t="shared" si="1494"/>
        <v>2992244.9076629798</v>
      </c>
      <c r="AJ1105" s="522">
        <f t="shared" si="1495"/>
        <v>3786691.1482571433</v>
      </c>
      <c r="AK1105" s="525">
        <f t="shared" si="1496"/>
        <v>3973503.4881824763</v>
      </c>
    </row>
    <row r="1106" spans="1:37" ht="11.5" thickBot="1" x14ac:dyDescent="0.25">
      <c r="A1106" s="491" t="s">
        <v>286</v>
      </c>
      <c r="B1106" s="463"/>
      <c r="C1106" s="449" t="s">
        <v>33</v>
      </c>
      <c r="D1106" s="493">
        <f t="shared" ref="D1106:AH1106" si="1503">D1019+D1020</f>
        <v>0</v>
      </c>
      <c r="E1106" s="600">
        <f t="shared" si="1503"/>
        <v>124977.73870447811</v>
      </c>
      <c r="F1106" s="493">
        <f t="shared" si="1503"/>
        <v>112479.9648340303</v>
      </c>
      <c r="G1106" s="493">
        <f t="shared" si="1503"/>
        <v>99982.190963582485</v>
      </c>
      <c r="H1106" s="493">
        <f t="shared" si="1503"/>
        <v>87484.417093134674</v>
      </c>
      <c r="I1106" s="493">
        <f t="shared" si="1503"/>
        <v>74986.643222686864</v>
      </c>
      <c r="J1106" s="493">
        <f t="shared" si="1503"/>
        <v>62488.869352239053</v>
      </c>
      <c r="K1106" s="493">
        <f t="shared" si="1503"/>
        <v>49991.095481791242</v>
      </c>
      <c r="L1106" s="493">
        <f t="shared" si="1503"/>
        <v>37493.321611343432</v>
      </c>
      <c r="M1106" s="493">
        <f t="shared" si="1503"/>
        <v>24995.547740895621</v>
      </c>
      <c r="N1106" s="493">
        <f t="shared" si="1503"/>
        <v>12497.773870447811</v>
      </c>
      <c r="O1106" s="493">
        <f t="shared" si="1503"/>
        <v>0</v>
      </c>
      <c r="P1106" s="493">
        <f t="shared" si="1503"/>
        <v>0</v>
      </c>
      <c r="Q1106" s="493">
        <f t="shared" si="1503"/>
        <v>0</v>
      </c>
      <c r="R1106" s="493">
        <f t="shared" si="1503"/>
        <v>0</v>
      </c>
      <c r="S1106" s="493">
        <f t="shared" si="1503"/>
        <v>0</v>
      </c>
      <c r="T1106" s="493">
        <f t="shared" si="1503"/>
        <v>0</v>
      </c>
      <c r="U1106" s="493">
        <f t="shared" si="1503"/>
        <v>0</v>
      </c>
      <c r="V1106" s="493">
        <f t="shared" si="1503"/>
        <v>0</v>
      </c>
      <c r="W1106" s="493">
        <f t="shared" si="1503"/>
        <v>0</v>
      </c>
      <c r="X1106" s="493">
        <f t="shared" si="1503"/>
        <v>0</v>
      </c>
      <c r="Y1106" s="493">
        <f t="shared" si="1503"/>
        <v>0</v>
      </c>
      <c r="Z1106" s="493">
        <f t="shared" si="1503"/>
        <v>0</v>
      </c>
      <c r="AA1106" s="493">
        <f t="shared" si="1503"/>
        <v>0</v>
      </c>
      <c r="AB1106" s="493">
        <f t="shared" si="1503"/>
        <v>0</v>
      </c>
      <c r="AC1106" s="493">
        <f t="shared" si="1503"/>
        <v>0</v>
      </c>
      <c r="AD1106" s="493">
        <f t="shared" si="1503"/>
        <v>0</v>
      </c>
      <c r="AE1106" s="493">
        <f t="shared" si="1503"/>
        <v>0</v>
      </c>
      <c r="AF1106" s="493">
        <f t="shared" si="1503"/>
        <v>0</v>
      </c>
      <c r="AG1106" s="493">
        <f t="shared" si="1503"/>
        <v>0</v>
      </c>
      <c r="AH1106" s="493">
        <f t="shared" si="1503"/>
        <v>0</v>
      </c>
      <c r="AI1106" s="523">
        <f>SUM(D1106:N1106)</f>
        <v>687377.56287462963</v>
      </c>
      <c r="AJ1106" s="523">
        <f>SUM(D1106:X1106)</f>
        <v>687377.56287462963</v>
      </c>
      <c r="AK1106" s="527">
        <f>SUM(D1106:AH1106)</f>
        <v>687377.56287462963</v>
      </c>
    </row>
    <row r="1107" spans="1:37" ht="11.5" thickBot="1" x14ac:dyDescent="0.25">
      <c r="A1107" s="508" t="s">
        <v>283</v>
      </c>
      <c r="B1107" s="509"/>
      <c r="C1107" s="510"/>
      <c r="D1107" s="592">
        <f t="shared" ref="D1107:AK1107" si="1504">SUM(D1093:D1097,D1100:D1106)</f>
        <v>-50313146.176815845</v>
      </c>
      <c r="E1107" s="511">
        <f>SUM(E1093:E1097,E1100:E1106)</f>
        <v>29410913.215883508</v>
      </c>
      <c r="F1107" s="511">
        <f t="shared" ref="F1107:AH1107" si="1505">SUM(F1093:F1097,F1100:F1106)</f>
        <v>29128030.670499891</v>
      </c>
      <c r="G1107" s="511">
        <f t="shared" si="1505"/>
        <v>28845148.12511627</v>
      </c>
      <c r="H1107" s="511">
        <f t="shared" si="1505"/>
        <v>28562265.579732649</v>
      </c>
      <c r="I1107" s="511">
        <f t="shared" si="1505"/>
        <v>28279383.034349032</v>
      </c>
      <c r="J1107" s="511">
        <f t="shared" si="1505"/>
        <v>25496500.488965411</v>
      </c>
      <c r="K1107" s="511">
        <f t="shared" si="1505"/>
        <v>27713617.943581786</v>
      </c>
      <c r="L1107" s="511">
        <f t="shared" si="1505"/>
        <v>27430735.398198176</v>
      </c>
      <c r="M1107" s="511">
        <f t="shared" si="1505"/>
        <v>27147852.852814548</v>
      </c>
      <c r="N1107" s="511">
        <f t="shared" si="1505"/>
        <v>26864970.30743093</v>
      </c>
      <c r="O1107" s="511">
        <f t="shared" si="1505"/>
        <v>31582087.762047309</v>
      </c>
      <c r="P1107" s="511">
        <f t="shared" si="1505"/>
        <v>31265337.762047309</v>
      </c>
      <c r="Q1107" s="511">
        <f t="shared" si="1505"/>
        <v>29925228.324807759</v>
      </c>
      <c r="R1107" s="511">
        <f t="shared" si="1505"/>
        <v>28884372.941879276</v>
      </c>
      <c r="S1107" s="511">
        <f t="shared" si="1505"/>
        <v>28856372.941879276</v>
      </c>
      <c r="T1107" s="511">
        <f t="shared" si="1505"/>
        <v>28828372.941879276</v>
      </c>
      <c r="U1107" s="511">
        <f t="shared" si="1505"/>
        <v>28800372.941879276</v>
      </c>
      <c r="V1107" s="511">
        <f t="shared" si="1505"/>
        <v>28772372.941879276</v>
      </c>
      <c r="W1107" s="511">
        <f t="shared" si="1505"/>
        <v>28744372.941879276</v>
      </c>
      <c r="X1107" s="511">
        <f t="shared" si="1505"/>
        <v>28716372.941879276</v>
      </c>
      <c r="Y1107" s="511">
        <f t="shared" si="1505"/>
        <v>-138118.6124308896</v>
      </c>
      <c r="Z1107" s="511">
        <f t="shared" si="1505"/>
        <v>-166118.6124308896</v>
      </c>
      <c r="AA1107" s="511">
        <f t="shared" si="1505"/>
        <v>-194118.6124308896</v>
      </c>
      <c r="AB1107" s="511">
        <f t="shared" si="1505"/>
        <v>-222118.6124308896</v>
      </c>
      <c r="AC1107" s="511">
        <f t="shared" si="1505"/>
        <v>-250118.6124308896</v>
      </c>
      <c r="AD1107" s="511">
        <f t="shared" si="1505"/>
        <v>-278118.61243088963</v>
      </c>
      <c r="AE1107" s="511">
        <f t="shared" si="1505"/>
        <v>-306118.61243088963</v>
      </c>
      <c r="AF1107" s="511">
        <f t="shared" si="1505"/>
        <v>-334118.61243088963</v>
      </c>
      <c r="AG1107" s="511">
        <f t="shared" si="1505"/>
        <v>-362118.61243088963</v>
      </c>
      <c r="AH1107" s="511">
        <f t="shared" si="1505"/>
        <v>-390118.61243088963</v>
      </c>
      <c r="AI1107" s="523">
        <f t="shared" si="1504"/>
        <v>228566271.43975639</v>
      </c>
      <c r="AJ1107" s="523">
        <f t="shared" si="1504"/>
        <v>522941535.88181365</v>
      </c>
      <c r="AK1107" s="527">
        <f t="shared" si="1504"/>
        <v>520300349.75750494</v>
      </c>
    </row>
    <row r="1108" spans="1:37" ht="11.5" thickBot="1" x14ac:dyDescent="0.25">
      <c r="F1108" s="514"/>
      <c r="G1108" s="514"/>
    </row>
    <row r="1109" spans="1:37" ht="12" thickBot="1" x14ac:dyDescent="0.3">
      <c r="A1109" s="443"/>
      <c r="B1109" s="507" t="s">
        <v>282</v>
      </c>
      <c r="C1109" s="444"/>
      <c r="D1109" s="588" t="s">
        <v>738</v>
      </c>
      <c r="E1109" s="445" t="s">
        <v>739</v>
      </c>
      <c r="F1109" s="445" t="s">
        <v>740</v>
      </c>
      <c r="G1109" s="445" t="s">
        <v>741</v>
      </c>
      <c r="H1109" s="445" t="s">
        <v>742</v>
      </c>
      <c r="I1109" s="445" t="s">
        <v>743</v>
      </c>
      <c r="J1109" s="445" t="s">
        <v>744</v>
      </c>
      <c r="K1109" s="445" t="s">
        <v>745</v>
      </c>
      <c r="L1109" s="445" t="s">
        <v>746</v>
      </c>
      <c r="M1109" s="445" t="s">
        <v>747</v>
      </c>
      <c r="N1109" s="445" t="s">
        <v>748</v>
      </c>
      <c r="O1109" s="445" t="s">
        <v>749</v>
      </c>
      <c r="P1109" s="445" t="s">
        <v>750</v>
      </c>
      <c r="Q1109" s="445" t="s">
        <v>751</v>
      </c>
      <c r="R1109" s="445" t="s">
        <v>752</v>
      </c>
      <c r="S1109" s="445" t="s">
        <v>753</v>
      </c>
      <c r="T1109" s="445" t="s">
        <v>754</v>
      </c>
      <c r="U1109" s="445" t="s">
        <v>755</v>
      </c>
      <c r="V1109" s="445" t="s">
        <v>756</v>
      </c>
      <c r="W1109" s="445" t="s">
        <v>757</v>
      </c>
      <c r="X1109" s="446" t="s">
        <v>758</v>
      </c>
      <c r="Y1109" s="446" t="s">
        <v>759</v>
      </c>
      <c r="Z1109" s="446" t="s">
        <v>760</v>
      </c>
      <c r="AA1109" s="446" t="s">
        <v>761</v>
      </c>
      <c r="AB1109" s="446" t="s">
        <v>762</v>
      </c>
      <c r="AC1109" s="446" t="s">
        <v>763</v>
      </c>
      <c r="AD1109" s="446" t="s">
        <v>764</v>
      </c>
      <c r="AE1109" s="446" t="s">
        <v>765</v>
      </c>
      <c r="AF1109" s="446" t="s">
        <v>766</v>
      </c>
      <c r="AG1109" s="446" t="s">
        <v>767</v>
      </c>
      <c r="AH1109" s="461" t="s">
        <v>768</v>
      </c>
      <c r="AI1109" s="521" t="s">
        <v>318</v>
      </c>
      <c r="AJ1109" s="524" t="s">
        <v>278</v>
      </c>
      <c r="AK1109" s="526" t="s">
        <v>279</v>
      </c>
    </row>
    <row r="1110" spans="1:37" x14ac:dyDescent="0.2">
      <c r="A1110" s="491"/>
      <c r="B1110" s="463"/>
      <c r="C1110" s="733" t="s">
        <v>770</v>
      </c>
      <c r="D1110" s="493">
        <f>計算シート!C256</f>
        <v>-395</v>
      </c>
      <c r="E1110" s="493">
        <f>計算シート!D256</f>
        <v>30.896736541666673</v>
      </c>
      <c r="F1110" s="493">
        <f>計算シート!E256</f>
        <v>31.630236541666676</v>
      </c>
      <c r="G1110" s="493">
        <f>計算シート!F256</f>
        <v>32.363736541666675</v>
      </c>
      <c r="H1110" s="493">
        <f>計算シート!G256</f>
        <v>33.097236541666668</v>
      </c>
      <c r="I1110" s="493">
        <f>計算シート!H256</f>
        <v>33.830736541666674</v>
      </c>
      <c r="J1110" s="493">
        <f>計算シート!I256</f>
        <v>29.564236541666673</v>
      </c>
      <c r="K1110" s="493">
        <f>計算シート!J256</f>
        <v>35.297736541666673</v>
      </c>
      <c r="L1110" s="493">
        <f>計算シート!K256</f>
        <v>36.031236541666679</v>
      </c>
      <c r="M1110" s="493">
        <f>計算シート!L256</f>
        <v>36.764736541666672</v>
      </c>
      <c r="N1110" s="493">
        <f>計算シート!M256</f>
        <v>37.498236541666671</v>
      </c>
      <c r="O1110" s="493">
        <f>計算シート!N256</f>
        <v>38.23173654166667</v>
      </c>
      <c r="P1110" s="493">
        <f>計算シート!O256</f>
        <v>38.865236541666675</v>
      </c>
      <c r="Q1110" s="493">
        <f>計算シート!P256</f>
        <v>33.825610766666678</v>
      </c>
      <c r="R1110" s="493">
        <f>計算シート!Q256</f>
        <v>28.266715579166675</v>
      </c>
      <c r="S1110" s="493">
        <f>計算シート!R256</f>
        <v>28.322715579166676</v>
      </c>
      <c r="T1110" s="493">
        <f>計算シート!S256</f>
        <v>28.378715579166673</v>
      </c>
      <c r="U1110" s="493">
        <f>計算シート!T256</f>
        <v>28.434715579166674</v>
      </c>
      <c r="V1110" s="493">
        <f>計算シート!U256</f>
        <v>28.490715579166675</v>
      </c>
      <c r="W1110" s="493">
        <f>計算シート!V256</f>
        <v>28.546715579166673</v>
      </c>
      <c r="X1110" s="493">
        <f>計算シート!W256</f>
        <v>28.602715579166677</v>
      </c>
      <c r="Y1110" s="493">
        <f>計算シート!X256</f>
        <v>-13.78</v>
      </c>
      <c r="Z1110" s="493">
        <f>計算シート!Y256</f>
        <v>-13.724</v>
      </c>
      <c r="AA1110" s="493">
        <f>計算シート!Z256</f>
        <v>-13.667999999999999</v>
      </c>
      <c r="AB1110" s="493">
        <f>計算シート!AA256</f>
        <v>-13.612</v>
      </c>
      <c r="AC1110" s="493">
        <f>計算シート!AB256</f>
        <v>-13.555999999999999</v>
      </c>
      <c r="AD1110" s="493">
        <f>計算シート!AC256</f>
        <v>-13.5</v>
      </c>
      <c r="AE1110" s="493">
        <f>計算シート!AD256</f>
        <v>-13.443999999999999</v>
      </c>
      <c r="AF1110" s="493">
        <f>計算シート!AE256</f>
        <v>-13.388</v>
      </c>
      <c r="AG1110" s="493">
        <f>計算シート!AF256</f>
        <v>-13.331999999999999</v>
      </c>
      <c r="AH1110" s="493">
        <f>計算シート!AG256</f>
        <v>-13.276</v>
      </c>
      <c r="AI1110" s="522">
        <f t="shared" ref="AI1110:AI1117" si="1506">SUM(D1110:N1110)</f>
        <v>-58.025134583333198</v>
      </c>
      <c r="AJ1110" s="522">
        <f t="shared" ref="AJ1110:AJ1117" si="1507">SUM(D1110:X1110)</f>
        <v>251.94045832083356</v>
      </c>
      <c r="AK1110" s="525">
        <f t="shared" ref="AK1110:AK1117" si="1508">SUM(D1110:AH1110)</f>
        <v>116.66045832083357</v>
      </c>
    </row>
    <row r="1111" spans="1:37" x14ac:dyDescent="0.2">
      <c r="A1111" s="491"/>
      <c r="B1111" s="463"/>
      <c r="C1111" s="733" t="s">
        <v>787</v>
      </c>
      <c r="D1111" s="493">
        <f>D1110*(1-計算結果確認シート!$E$177/計算結果確認シート!$C$177)</f>
        <v>-197.5</v>
      </c>
      <c r="E1111" s="493">
        <f>E1110*(1-計算結果確認シート!$E$177/計算結果確認シート!$C$177)</f>
        <v>15.448368270833337</v>
      </c>
      <c r="F1111" s="493">
        <f>F1110*(1-計算結果確認シート!$E$177/計算結果確認シート!$C$177)</f>
        <v>15.815118270833338</v>
      </c>
      <c r="G1111" s="493">
        <f>G1110*(1-計算結果確認シート!$E$177/計算結果確認シート!$C$177)</f>
        <v>16.181868270833338</v>
      </c>
      <c r="H1111" s="493">
        <f>H1110*(1-計算結果確認シート!$E$177/計算結果確認シート!$C$177)</f>
        <v>16.548618270833334</v>
      </c>
      <c r="I1111" s="493">
        <f>I1110*(1-計算結果確認シート!$E$177/計算結果確認シート!$C$177)</f>
        <v>16.915368270833337</v>
      </c>
      <c r="J1111" s="493">
        <f>J1110*(1-計算結果確認シート!$E$177/計算結果確認シート!$C$177)</f>
        <v>14.782118270833337</v>
      </c>
      <c r="K1111" s="493">
        <f>K1110*(1-計算結果確認シート!$E$177/計算結果確認シート!$C$177)</f>
        <v>17.648868270833336</v>
      </c>
      <c r="L1111" s="493">
        <f>L1110*(1-計算結果確認シート!$E$177/計算結果確認シート!$C$177)</f>
        <v>18.01561827083334</v>
      </c>
      <c r="M1111" s="493">
        <f>M1110*(1-計算結果確認シート!$E$177/計算結果確認シート!$C$177)</f>
        <v>18.382368270833336</v>
      </c>
      <c r="N1111" s="493">
        <f>N1110*(1-計算結果確認シート!$E$177/計算結果確認シート!$C$177)</f>
        <v>18.749118270833335</v>
      </c>
      <c r="O1111" s="493">
        <f>O1110*(1-計算結果確認シート!$E$177/計算結果確認シート!$C$177)</f>
        <v>19.115868270833335</v>
      </c>
      <c r="P1111" s="493">
        <f>P1110*(1-計算結果確認シート!$E$177/計算結果確認シート!$C$177)</f>
        <v>19.432618270833338</v>
      </c>
      <c r="Q1111" s="493">
        <f>Q1110*(1-計算結果確認シート!$E$177/計算結果確認シート!$C$177)</f>
        <v>16.912805383333339</v>
      </c>
      <c r="R1111" s="493">
        <f>R1110*(1-計算結果確認シート!$E$177/計算結果確認シート!$C$177)</f>
        <v>14.133357789583338</v>
      </c>
      <c r="S1111" s="493">
        <f>S1110*(1-計算結果確認シート!$E$177/計算結果確認シート!$C$177)</f>
        <v>14.161357789583338</v>
      </c>
      <c r="T1111" s="493">
        <f>T1110*(1-計算結果確認シート!$E$177/計算結果確認シート!$C$177)</f>
        <v>14.189357789583337</v>
      </c>
      <c r="U1111" s="493">
        <f>U1110*(1-計算結果確認シート!$E$177/計算結果確認シート!$C$177)</f>
        <v>14.217357789583337</v>
      </c>
      <c r="V1111" s="493">
        <f>V1110*(1-計算結果確認シート!$E$177/計算結果確認シート!$C$177)</f>
        <v>14.245357789583338</v>
      </c>
      <c r="W1111" s="493">
        <f>W1110*(1-計算結果確認シート!$E$177/計算結果確認シート!$C$177)</f>
        <v>14.273357789583336</v>
      </c>
      <c r="X1111" s="493">
        <f>X1110*(1-計算結果確認シート!$E$177/計算結果確認シート!$C$177)</f>
        <v>14.301357789583339</v>
      </c>
      <c r="Y1111" s="493">
        <f>Y1110*(1-計算結果確認シート!$E$177/計算結果確認シート!$C$177)</f>
        <v>-6.89</v>
      </c>
      <c r="Z1111" s="493">
        <f>Z1110*(1-計算結果確認シート!$E$177/計算結果確認シート!$C$177)</f>
        <v>-6.8620000000000001</v>
      </c>
      <c r="AA1111" s="493">
        <f>AA1110*(1-計算結果確認シート!$E$177/計算結果確認シート!$C$177)</f>
        <v>-6.8339999999999996</v>
      </c>
      <c r="AB1111" s="493">
        <f>AB1110*(1-計算結果確認シート!$E$177/計算結果確認シート!$C$177)</f>
        <v>-6.806</v>
      </c>
      <c r="AC1111" s="493">
        <f>AC1110*(1-計算結果確認シート!$E$177/計算結果確認シート!$C$177)</f>
        <v>-6.7779999999999996</v>
      </c>
      <c r="AD1111" s="493">
        <f>AD1110*(1-計算結果確認シート!$E$177/計算結果確認シート!$C$177)</f>
        <v>-6.75</v>
      </c>
      <c r="AE1111" s="493">
        <f>AE1110*(1-計算結果確認シート!$E$177/計算結果確認シート!$C$177)</f>
        <v>-6.7219999999999995</v>
      </c>
      <c r="AF1111" s="493">
        <f>AF1110*(1-計算結果確認シート!$E$177/計算結果確認シート!$C$177)</f>
        <v>-6.694</v>
      </c>
      <c r="AG1111" s="493">
        <f>AG1110*(1-計算結果確認シート!$E$177/計算結果確認シート!$C$177)</f>
        <v>-6.6659999999999995</v>
      </c>
      <c r="AH1111" s="493">
        <f>AH1110*(1-計算結果確認シート!$E$177/計算結果確認シート!$C$177)</f>
        <v>-6.6379999999999999</v>
      </c>
      <c r="AI1111" s="522">
        <f t="shared" ref="AI1111" si="1509">SUM(D1111:N1111)</f>
        <v>-29.012567291666599</v>
      </c>
      <c r="AJ1111" s="522">
        <f t="shared" ref="AJ1111" si="1510">SUM(D1111:X1111)</f>
        <v>125.97022916041678</v>
      </c>
      <c r="AK1111" s="525">
        <f t="shared" ref="AK1111" si="1511">SUM(D1111:AH1111)</f>
        <v>58.330229160416785</v>
      </c>
    </row>
    <row r="1112" spans="1:37" x14ac:dyDescent="0.2">
      <c r="A1112" s="491"/>
      <c r="B1112" s="463"/>
      <c r="C1112" s="733" t="s">
        <v>1016</v>
      </c>
      <c r="D1112" s="493">
        <f t="shared" ref="D1112:AH1112" si="1512">D1098/1000000</f>
        <v>17.54534949100308</v>
      </c>
      <c r="E1112" s="493">
        <f t="shared" si="1512"/>
        <v>0</v>
      </c>
      <c r="F1112" s="493">
        <f t="shared" si="1512"/>
        <v>0</v>
      </c>
      <c r="G1112" s="493">
        <f t="shared" si="1512"/>
        <v>0</v>
      </c>
      <c r="H1112" s="493">
        <f t="shared" si="1512"/>
        <v>0</v>
      </c>
      <c r="I1112" s="493">
        <f t="shared" si="1512"/>
        <v>0</v>
      </c>
      <c r="J1112" s="493">
        <f t="shared" si="1512"/>
        <v>0</v>
      </c>
      <c r="K1112" s="493">
        <f t="shared" si="1512"/>
        <v>0</v>
      </c>
      <c r="L1112" s="493">
        <f t="shared" si="1512"/>
        <v>0</v>
      </c>
      <c r="M1112" s="493">
        <f t="shared" si="1512"/>
        <v>0</v>
      </c>
      <c r="N1112" s="493">
        <f t="shared" si="1512"/>
        <v>0</v>
      </c>
      <c r="O1112" s="493">
        <f t="shared" si="1512"/>
        <v>0</v>
      </c>
      <c r="P1112" s="493">
        <f t="shared" si="1512"/>
        <v>0</v>
      </c>
      <c r="Q1112" s="493">
        <f t="shared" si="1512"/>
        <v>0</v>
      </c>
      <c r="R1112" s="493">
        <f t="shared" si="1512"/>
        <v>0</v>
      </c>
      <c r="S1112" s="493">
        <f t="shared" si="1512"/>
        <v>0</v>
      </c>
      <c r="T1112" s="493">
        <f t="shared" si="1512"/>
        <v>0</v>
      </c>
      <c r="U1112" s="493">
        <f t="shared" si="1512"/>
        <v>0</v>
      </c>
      <c r="V1112" s="493">
        <f t="shared" si="1512"/>
        <v>0</v>
      </c>
      <c r="W1112" s="493">
        <f t="shared" si="1512"/>
        <v>0</v>
      </c>
      <c r="X1112" s="493">
        <f t="shared" si="1512"/>
        <v>0</v>
      </c>
      <c r="Y1112" s="493">
        <f t="shared" si="1512"/>
        <v>0</v>
      </c>
      <c r="Z1112" s="493">
        <f t="shared" si="1512"/>
        <v>0</v>
      </c>
      <c r="AA1112" s="493">
        <f t="shared" si="1512"/>
        <v>0</v>
      </c>
      <c r="AB1112" s="493">
        <f t="shared" si="1512"/>
        <v>0</v>
      </c>
      <c r="AC1112" s="493">
        <f t="shared" si="1512"/>
        <v>0</v>
      </c>
      <c r="AD1112" s="493">
        <f t="shared" si="1512"/>
        <v>0</v>
      </c>
      <c r="AE1112" s="493">
        <f t="shared" si="1512"/>
        <v>0</v>
      </c>
      <c r="AF1112" s="493">
        <f t="shared" si="1512"/>
        <v>0</v>
      </c>
      <c r="AG1112" s="493">
        <f t="shared" si="1512"/>
        <v>0</v>
      </c>
      <c r="AH1112" s="493">
        <f t="shared" si="1512"/>
        <v>0</v>
      </c>
      <c r="AI1112" s="522">
        <f t="shared" si="1506"/>
        <v>17.54534949100308</v>
      </c>
      <c r="AJ1112" s="522">
        <f t="shared" si="1507"/>
        <v>17.54534949100308</v>
      </c>
      <c r="AK1112" s="525">
        <f t="shared" si="1508"/>
        <v>17.54534949100308</v>
      </c>
    </row>
    <row r="1113" spans="1:37" x14ac:dyDescent="0.2">
      <c r="A1113" s="491"/>
      <c r="B1113" s="463"/>
      <c r="C1113" s="733" t="s">
        <v>1017</v>
      </c>
      <c r="D1113" s="493">
        <f t="shared" ref="D1113:AH1113" si="1513">D1099/1000000</f>
        <v>0</v>
      </c>
      <c r="E1113" s="600">
        <f>E1099/1000000</f>
        <v>0.7275986946923465</v>
      </c>
      <c r="F1113" s="493">
        <f t="shared" si="1513"/>
        <v>0.7275986946923465</v>
      </c>
      <c r="G1113" s="493">
        <f t="shared" si="1513"/>
        <v>0.7275986946923465</v>
      </c>
      <c r="H1113" s="493">
        <f t="shared" si="1513"/>
        <v>0.7275986946923465</v>
      </c>
      <c r="I1113" s="493">
        <f t="shared" si="1513"/>
        <v>0.7275986946923465</v>
      </c>
      <c r="J1113" s="493">
        <f t="shared" si="1513"/>
        <v>0.7275986946923465</v>
      </c>
      <c r="K1113" s="493">
        <f t="shared" si="1513"/>
        <v>0.7275986946923465</v>
      </c>
      <c r="L1113" s="493">
        <f t="shared" si="1513"/>
        <v>0.7275986946923465</v>
      </c>
      <c r="M1113" s="493">
        <f t="shared" si="1513"/>
        <v>0.7275986946923465</v>
      </c>
      <c r="N1113" s="493">
        <f t="shared" si="1513"/>
        <v>0.7275986946923465</v>
      </c>
      <c r="O1113" s="493">
        <f t="shared" si="1513"/>
        <v>0.7275986946923465</v>
      </c>
      <c r="P1113" s="493">
        <f t="shared" si="1513"/>
        <v>0.7275986946923465</v>
      </c>
      <c r="Q1113" s="493">
        <f t="shared" si="1513"/>
        <v>0.7275986946923465</v>
      </c>
      <c r="R1113" s="493">
        <f t="shared" si="1513"/>
        <v>0.7275986946923465</v>
      </c>
      <c r="S1113" s="493">
        <f t="shared" si="1513"/>
        <v>0.7275986946923465</v>
      </c>
      <c r="T1113" s="493">
        <f t="shared" si="1513"/>
        <v>0.7275986946923465</v>
      </c>
      <c r="U1113" s="493">
        <f t="shared" si="1513"/>
        <v>0.7275986946923465</v>
      </c>
      <c r="V1113" s="493">
        <f t="shared" si="1513"/>
        <v>0.7275986946923465</v>
      </c>
      <c r="W1113" s="493">
        <f t="shared" si="1513"/>
        <v>0.7275986946923465</v>
      </c>
      <c r="X1113" s="493">
        <f t="shared" si="1513"/>
        <v>0.7275986946923465</v>
      </c>
      <c r="Y1113" s="493">
        <f t="shared" si="1513"/>
        <v>0.16835948994581618</v>
      </c>
      <c r="Z1113" s="493">
        <f t="shared" si="1513"/>
        <v>0.16835948994581618</v>
      </c>
      <c r="AA1113" s="493">
        <f t="shared" si="1513"/>
        <v>0.16835948994581618</v>
      </c>
      <c r="AB1113" s="493">
        <f t="shared" si="1513"/>
        <v>0.16835948994581618</v>
      </c>
      <c r="AC1113" s="493">
        <f t="shared" si="1513"/>
        <v>0.16835948994581618</v>
      </c>
      <c r="AD1113" s="493">
        <f t="shared" si="1513"/>
        <v>0.16835948994581618</v>
      </c>
      <c r="AE1113" s="493">
        <f t="shared" si="1513"/>
        <v>0.16835948994581618</v>
      </c>
      <c r="AF1113" s="493">
        <f t="shared" si="1513"/>
        <v>0.16835948994581618</v>
      </c>
      <c r="AG1113" s="493">
        <f t="shared" si="1513"/>
        <v>0.16835948994581618</v>
      </c>
      <c r="AH1113" s="493">
        <f t="shared" si="1513"/>
        <v>0.16835948994581618</v>
      </c>
      <c r="AI1113" s="522">
        <f t="shared" si="1506"/>
        <v>7.2759869469234664</v>
      </c>
      <c r="AJ1113" s="522">
        <f t="shared" si="1507"/>
        <v>14.551973893846933</v>
      </c>
      <c r="AK1113" s="525">
        <f t="shared" si="1508"/>
        <v>16.235568793305095</v>
      </c>
    </row>
    <row r="1114" spans="1:37" x14ac:dyDescent="0.2">
      <c r="A1114" s="491"/>
      <c r="B1114" s="463"/>
      <c r="C1114" s="733" t="s">
        <v>851</v>
      </c>
      <c r="D1114" s="493">
        <f t="shared" ref="D1114:AH1114" si="1514">(D1096+D1094)/1000000</f>
        <v>45.044656693278334</v>
      </c>
      <c r="E1114" s="600">
        <f t="shared" si="1514"/>
        <v>4.8854197933635</v>
      </c>
      <c r="F1114" s="493">
        <f t="shared" si="1514"/>
        <v>4.8854197933635</v>
      </c>
      <c r="G1114" s="493">
        <f t="shared" si="1514"/>
        <v>4.8854197933635</v>
      </c>
      <c r="H1114" s="493">
        <f t="shared" si="1514"/>
        <v>4.8854197933635</v>
      </c>
      <c r="I1114" s="493">
        <f t="shared" si="1514"/>
        <v>4.8854197933635</v>
      </c>
      <c r="J1114" s="493">
        <f t="shared" si="1514"/>
        <v>4.8854197933635</v>
      </c>
      <c r="K1114" s="493">
        <f t="shared" si="1514"/>
        <v>4.8854197933635</v>
      </c>
      <c r="L1114" s="493">
        <f t="shared" si="1514"/>
        <v>4.8854197933635</v>
      </c>
      <c r="M1114" s="493">
        <f t="shared" si="1514"/>
        <v>4.8854197933635</v>
      </c>
      <c r="N1114" s="493">
        <f t="shared" si="1514"/>
        <v>4.8854197933635</v>
      </c>
      <c r="O1114" s="493">
        <f t="shared" si="1514"/>
        <v>4.8854197933635</v>
      </c>
      <c r="P1114" s="493">
        <f t="shared" si="1514"/>
        <v>4.8854197933635</v>
      </c>
      <c r="Q1114" s="493">
        <f t="shared" si="1514"/>
        <v>4.8854197933635</v>
      </c>
      <c r="R1114" s="493">
        <f t="shared" si="1514"/>
        <v>4.8854197933635</v>
      </c>
      <c r="S1114" s="493">
        <f t="shared" si="1514"/>
        <v>4.8854197933635</v>
      </c>
      <c r="T1114" s="493">
        <f t="shared" si="1514"/>
        <v>4.8854197933635</v>
      </c>
      <c r="U1114" s="493">
        <f t="shared" si="1514"/>
        <v>4.8854197933635</v>
      </c>
      <c r="V1114" s="493">
        <f t="shared" si="1514"/>
        <v>4.8854197933635</v>
      </c>
      <c r="W1114" s="493">
        <f t="shared" si="1514"/>
        <v>4.8854197933635</v>
      </c>
      <c r="X1114" s="493">
        <f t="shared" si="1514"/>
        <v>4.8854197933635</v>
      </c>
      <c r="Y1114" s="493">
        <f t="shared" si="1514"/>
        <v>3.7496275957429148</v>
      </c>
      <c r="Z1114" s="493">
        <f t="shared" si="1514"/>
        <v>3.7496275957429148</v>
      </c>
      <c r="AA1114" s="493">
        <f t="shared" si="1514"/>
        <v>3.7496275957429148</v>
      </c>
      <c r="AB1114" s="493">
        <f t="shared" si="1514"/>
        <v>3.7496275957429148</v>
      </c>
      <c r="AC1114" s="493">
        <f t="shared" si="1514"/>
        <v>3.7496275957429148</v>
      </c>
      <c r="AD1114" s="493">
        <f t="shared" si="1514"/>
        <v>3.7496275957429148</v>
      </c>
      <c r="AE1114" s="493">
        <f t="shared" si="1514"/>
        <v>3.7496275957429148</v>
      </c>
      <c r="AF1114" s="493">
        <f t="shared" si="1514"/>
        <v>3.7496275957429148</v>
      </c>
      <c r="AG1114" s="493">
        <f t="shared" si="1514"/>
        <v>3.7496275957429148</v>
      </c>
      <c r="AH1114" s="493">
        <f t="shared" si="1514"/>
        <v>3.7496275957429148</v>
      </c>
      <c r="AI1114" s="522">
        <f t="shared" si="1506"/>
        <v>93.898854626913305</v>
      </c>
      <c r="AJ1114" s="522">
        <f t="shared" si="1507"/>
        <v>142.75305256054827</v>
      </c>
      <c r="AK1114" s="525">
        <f t="shared" si="1508"/>
        <v>180.24932851797735</v>
      </c>
    </row>
    <row r="1115" spans="1:37" x14ac:dyDescent="0.2">
      <c r="A1115" s="491"/>
      <c r="B1115" s="463"/>
      <c r="C1115" s="733" t="s">
        <v>777</v>
      </c>
      <c r="D1115" s="493">
        <f>(D1101+D1100)/1000000</f>
        <v>18.246129366271788</v>
      </c>
      <c r="E1115" s="600">
        <f>(E1101+E1100)/1000000</f>
        <v>11.032701709118721</v>
      </c>
      <c r="F1115" s="493">
        <f t="shared" ref="F1115:AH1115" si="1515">(F1101+F1100)/1000000</f>
        <v>10.397362800272184</v>
      </c>
      <c r="G1115" s="493">
        <f t="shared" si="1515"/>
        <v>9.7620238914256472</v>
      </c>
      <c r="H1115" s="493">
        <f t="shared" si="1515"/>
        <v>9.1266849825791105</v>
      </c>
      <c r="I1115" s="493">
        <f t="shared" si="1515"/>
        <v>8.4913460737325739</v>
      </c>
      <c r="J1115" s="493">
        <f t="shared" si="1515"/>
        <v>7.8560071648860372</v>
      </c>
      <c r="K1115" s="493">
        <f t="shared" si="1515"/>
        <v>7.2206682560395006</v>
      </c>
      <c r="L1115" s="493">
        <f t="shared" si="1515"/>
        <v>6.5853293471929621</v>
      </c>
      <c r="M1115" s="493">
        <f t="shared" si="1515"/>
        <v>5.9499904383464273</v>
      </c>
      <c r="N1115" s="493">
        <f t="shared" si="1515"/>
        <v>5.3146515294998906</v>
      </c>
      <c r="O1115" s="493">
        <f t="shared" si="1515"/>
        <v>4.679312620653354</v>
      </c>
      <c r="P1115" s="493">
        <f t="shared" si="1515"/>
        <v>4.0458126206533525</v>
      </c>
      <c r="Q1115" s="493">
        <f t="shared" si="1515"/>
        <v>4.2021566336742504</v>
      </c>
      <c r="R1115" s="493">
        <f t="shared" si="1515"/>
        <v>4.9278934615672867</v>
      </c>
      <c r="S1115" s="493">
        <f t="shared" si="1515"/>
        <v>4.8718934615672866</v>
      </c>
      <c r="T1115" s="493">
        <f t="shared" si="1515"/>
        <v>4.8158934615672866</v>
      </c>
      <c r="U1115" s="493">
        <f t="shared" si="1515"/>
        <v>4.7598934615672865</v>
      </c>
      <c r="V1115" s="493">
        <f t="shared" si="1515"/>
        <v>4.7038934615672856</v>
      </c>
      <c r="W1115" s="493">
        <f t="shared" si="1515"/>
        <v>4.6478934615672856</v>
      </c>
      <c r="X1115" s="493">
        <f t="shared" si="1515"/>
        <v>4.5918934615672855</v>
      </c>
      <c r="Y1115" s="493">
        <f t="shared" si="1515"/>
        <v>2.3356064123228579</v>
      </c>
      <c r="Z1115" s="493">
        <f t="shared" si="1515"/>
        <v>2.2796064123228579</v>
      </c>
      <c r="AA1115" s="493">
        <f t="shared" si="1515"/>
        <v>2.2236064123228578</v>
      </c>
      <c r="AB1115" s="493">
        <f t="shared" si="1515"/>
        <v>2.1676064123228578</v>
      </c>
      <c r="AC1115" s="493">
        <f t="shared" si="1515"/>
        <v>2.1116064123228577</v>
      </c>
      <c r="AD1115" s="493">
        <f t="shared" si="1515"/>
        <v>2.0556064123228577</v>
      </c>
      <c r="AE1115" s="493">
        <f t="shared" si="1515"/>
        <v>1.9996064123228579</v>
      </c>
      <c r="AF1115" s="493">
        <f t="shared" si="1515"/>
        <v>1.9436064123228578</v>
      </c>
      <c r="AG1115" s="493">
        <f t="shared" si="1515"/>
        <v>1.887606412322858</v>
      </c>
      <c r="AH1115" s="493">
        <f t="shared" si="1515"/>
        <v>1.8316064123228579</v>
      </c>
      <c r="AI1115" s="522">
        <f t="shared" si="1506"/>
        <v>99.982895559364863</v>
      </c>
      <c r="AJ1115" s="522">
        <f t="shared" si="1507"/>
        <v>146.22943166531678</v>
      </c>
      <c r="AK1115" s="525">
        <f t="shared" si="1508"/>
        <v>167.06549578854535</v>
      </c>
    </row>
    <row r="1116" spans="1:37" x14ac:dyDescent="0.2">
      <c r="A1116" s="491"/>
      <c r="B1116" s="463"/>
      <c r="C1116" s="733" t="s">
        <v>852</v>
      </c>
      <c r="D1116" s="493">
        <f>D1106/1000000</f>
        <v>0</v>
      </c>
      <c r="E1116" s="493">
        <f t="shared" ref="E1116:AH1116" si="1516">E1106/1000000</f>
        <v>0.12497773870447811</v>
      </c>
      <c r="F1116" s="493">
        <f t="shared" si="1516"/>
        <v>0.11247996483403029</v>
      </c>
      <c r="G1116" s="493">
        <f t="shared" si="1516"/>
        <v>9.998219096358249E-2</v>
      </c>
      <c r="H1116" s="493">
        <f t="shared" si="1516"/>
        <v>8.7484417093134675E-2</v>
      </c>
      <c r="I1116" s="493">
        <f t="shared" si="1516"/>
        <v>7.4986643222686861E-2</v>
      </c>
      <c r="J1116" s="493">
        <f t="shared" si="1516"/>
        <v>6.2488869352239053E-2</v>
      </c>
      <c r="K1116" s="493">
        <f t="shared" si="1516"/>
        <v>4.9991095481791245E-2</v>
      </c>
      <c r="L1116" s="493">
        <f t="shared" si="1516"/>
        <v>3.749332161134343E-2</v>
      </c>
      <c r="M1116" s="493">
        <f t="shared" si="1516"/>
        <v>2.4995547740895623E-2</v>
      </c>
      <c r="N1116" s="493">
        <f t="shared" si="1516"/>
        <v>1.2497773870447811E-2</v>
      </c>
      <c r="O1116" s="493">
        <f t="shared" si="1516"/>
        <v>0</v>
      </c>
      <c r="P1116" s="493">
        <f t="shared" si="1516"/>
        <v>0</v>
      </c>
      <c r="Q1116" s="493">
        <f t="shared" si="1516"/>
        <v>0</v>
      </c>
      <c r="R1116" s="493">
        <f t="shared" si="1516"/>
        <v>0</v>
      </c>
      <c r="S1116" s="493">
        <f t="shared" si="1516"/>
        <v>0</v>
      </c>
      <c r="T1116" s="493">
        <f t="shared" si="1516"/>
        <v>0</v>
      </c>
      <c r="U1116" s="493">
        <f t="shared" si="1516"/>
        <v>0</v>
      </c>
      <c r="V1116" s="493">
        <f t="shared" si="1516"/>
        <v>0</v>
      </c>
      <c r="W1116" s="493">
        <f t="shared" si="1516"/>
        <v>0</v>
      </c>
      <c r="X1116" s="493">
        <f t="shared" si="1516"/>
        <v>0</v>
      </c>
      <c r="Y1116" s="493">
        <f t="shared" si="1516"/>
        <v>0</v>
      </c>
      <c r="Z1116" s="493">
        <f t="shared" si="1516"/>
        <v>0</v>
      </c>
      <c r="AA1116" s="493">
        <f t="shared" si="1516"/>
        <v>0</v>
      </c>
      <c r="AB1116" s="493">
        <f t="shared" si="1516"/>
        <v>0</v>
      </c>
      <c r="AC1116" s="493">
        <f t="shared" si="1516"/>
        <v>0</v>
      </c>
      <c r="AD1116" s="493">
        <f t="shared" si="1516"/>
        <v>0</v>
      </c>
      <c r="AE1116" s="493">
        <f t="shared" si="1516"/>
        <v>0</v>
      </c>
      <c r="AF1116" s="493">
        <f t="shared" si="1516"/>
        <v>0</v>
      </c>
      <c r="AG1116" s="493">
        <f t="shared" si="1516"/>
        <v>0</v>
      </c>
      <c r="AH1116" s="493">
        <f t="shared" si="1516"/>
        <v>0</v>
      </c>
      <c r="AI1116" s="522">
        <f>SUM(D1116:N1116)</f>
        <v>0.6873775628746297</v>
      </c>
      <c r="AJ1116" s="522">
        <f>SUM(D1116:X1116)</f>
        <v>0.6873775628746297</v>
      </c>
      <c r="AK1116" s="525">
        <f>SUM(D1116:AH1116)</f>
        <v>0.6873775628746297</v>
      </c>
    </row>
    <row r="1117" spans="1:37" x14ac:dyDescent="0.2">
      <c r="A1117" s="491"/>
      <c r="B1117" s="463"/>
      <c r="C1117" s="733" t="s">
        <v>1018</v>
      </c>
      <c r="D1117" s="493">
        <v>0</v>
      </c>
      <c r="E1117" s="600">
        <f>計算結果確認シート!$C$225/10</f>
        <v>0</v>
      </c>
      <c r="F1117" s="493">
        <f>計算結果確認シート!$C$225/10</f>
        <v>0</v>
      </c>
      <c r="G1117" s="493">
        <f>計算結果確認シート!$C$225/10</f>
        <v>0</v>
      </c>
      <c r="H1117" s="493">
        <f>計算結果確認シート!$C$225/10</f>
        <v>0</v>
      </c>
      <c r="I1117" s="493">
        <f>計算結果確認シート!$C$225/10</f>
        <v>0</v>
      </c>
      <c r="J1117" s="493">
        <f>計算結果確認シート!$C$225/10</f>
        <v>0</v>
      </c>
      <c r="K1117" s="493">
        <f>計算結果確認シート!$C$225/10</f>
        <v>0</v>
      </c>
      <c r="L1117" s="493">
        <f>計算結果確認シート!$C$225/10</f>
        <v>0</v>
      </c>
      <c r="M1117" s="493">
        <f>計算結果確認シート!$C$225/10</f>
        <v>0</v>
      </c>
      <c r="N1117" s="493">
        <f>計算結果確認シート!$C$225/10</f>
        <v>0</v>
      </c>
      <c r="O1117" s="493">
        <f>計算結果確認シート!$C$225/10</f>
        <v>0</v>
      </c>
      <c r="P1117" s="493">
        <f>計算結果確認シート!$C$225/10</f>
        <v>0</v>
      </c>
      <c r="Q1117" s="493">
        <f>計算結果確認シート!$C$225/10</f>
        <v>0</v>
      </c>
      <c r="R1117" s="493">
        <f>計算結果確認シート!$C$225/10</f>
        <v>0</v>
      </c>
      <c r="S1117" s="493">
        <f>計算結果確認シート!$C$225/10</f>
        <v>0</v>
      </c>
      <c r="T1117" s="493">
        <f>計算結果確認シート!$C$225/10</f>
        <v>0</v>
      </c>
      <c r="U1117" s="493">
        <f>計算結果確認シート!$C$225/10</f>
        <v>0</v>
      </c>
      <c r="V1117" s="493">
        <f>計算結果確認シート!$C$225/10</f>
        <v>0</v>
      </c>
      <c r="W1117" s="493">
        <f>計算結果確認シート!$C$225/10</f>
        <v>0</v>
      </c>
      <c r="X1117" s="493">
        <f>計算結果確認シート!$C$225/10</f>
        <v>0</v>
      </c>
      <c r="Y1117" s="493">
        <f>計算結果確認シート!$C$225/10</f>
        <v>0</v>
      </c>
      <c r="Z1117" s="493">
        <f>計算結果確認シート!$C$225/10</f>
        <v>0</v>
      </c>
      <c r="AA1117" s="493">
        <f>計算結果確認シート!$C$225/10</f>
        <v>0</v>
      </c>
      <c r="AB1117" s="493">
        <f>計算結果確認シート!$C$225/10</f>
        <v>0</v>
      </c>
      <c r="AC1117" s="493">
        <f>計算結果確認シート!$C$225/10</f>
        <v>0</v>
      </c>
      <c r="AD1117" s="493">
        <f>計算結果確認シート!$C$225/10</f>
        <v>0</v>
      </c>
      <c r="AE1117" s="493">
        <f>計算結果確認シート!$C$225/10</f>
        <v>0</v>
      </c>
      <c r="AF1117" s="493">
        <f>計算結果確認シート!$C$225/10</f>
        <v>0</v>
      </c>
      <c r="AG1117" s="493">
        <f>計算結果確認シート!$C$225/10</f>
        <v>0</v>
      </c>
      <c r="AH1117" s="493">
        <f>計算結果確認シート!$C$225/10</f>
        <v>0</v>
      </c>
      <c r="AI1117" s="522">
        <f t="shared" si="1506"/>
        <v>0</v>
      </c>
      <c r="AJ1117" s="522">
        <f t="shared" si="1507"/>
        <v>0</v>
      </c>
      <c r="AK1117" s="525">
        <f t="shared" si="1508"/>
        <v>0</v>
      </c>
    </row>
    <row r="1118" spans="1:37" ht="11.5" thickBot="1" x14ac:dyDescent="0.25">
      <c r="A1118" s="491"/>
      <c r="B1118" s="463"/>
      <c r="C1118" s="733" t="s">
        <v>1019</v>
      </c>
      <c r="D1118" s="493">
        <v>0</v>
      </c>
      <c r="E1118" s="600">
        <f>計算結果確認シート!$C$229/10</f>
        <v>0</v>
      </c>
      <c r="F1118" s="493">
        <f>計算結果確認シート!$C$229/10</f>
        <v>0</v>
      </c>
      <c r="G1118" s="493">
        <f>計算結果確認シート!$C$229/10</f>
        <v>0</v>
      </c>
      <c r="H1118" s="493">
        <f>計算結果確認シート!$C$229/10</f>
        <v>0</v>
      </c>
      <c r="I1118" s="493">
        <f>計算結果確認シート!$C$229/10</f>
        <v>0</v>
      </c>
      <c r="J1118" s="493">
        <f>計算結果確認シート!$C$229/10</f>
        <v>0</v>
      </c>
      <c r="K1118" s="493">
        <f>計算結果確認シート!$C$229/10</f>
        <v>0</v>
      </c>
      <c r="L1118" s="493">
        <f>計算結果確認シート!$C$229/10</f>
        <v>0</v>
      </c>
      <c r="M1118" s="493">
        <f>計算結果確認シート!$C$229/10</f>
        <v>0</v>
      </c>
      <c r="N1118" s="493">
        <f>計算結果確認シート!$C$229/10</f>
        <v>0</v>
      </c>
      <c r="O1118" s="493">
        <f>計算結果確認シート!$C$229/10</f>
        <v>0</v>
      </c>
      <c r="P1118" s="493">
        <f>計算結果確認シート!$C$229/10</f>
        <v>0</v>
      </c>
      <c r="Q1118" s="493">
        <f>計算結果確認シート!$C$229/10</f>
        <v>0</v>
      </c>
      <c r="R1118" s="493">
        <f>計算結果確認シート!$C$229/10</f>
        <v>0</v>
      </c>
      <c r="S1118" s="493">
        <f>計算結果確認シート!$C$229/10</f>
        <v>0</v>
      </c>
      <c r="T1118" s="493">
        <f>計算結果確認シート!$C$229/10</f>
        <v>0</v>
      </c>
      <c r="U1118" s="493">
        <f>計算結果確認シート!$C$229/10</f>
        <v>0</v>
      </c>
      <c r="V1118" s="493">
        <f>計算結果確認シート!$C$229/10</f>
        <v>0</v>
      </c>
      <c r="W1118" s="493">
        <f>計算結果確認シート!$C$229/10</f>
        <v>0</v>
      </c>
      <c r="X1118" s="493">
        <f>計算結果確認シート!$C$229/10</f>
        <v>0</v>
      </c>
      <c r="Y1118" s="493">
        <f>計算結果確認シート!$C$229/10</f>
        <v>0</v>
      </c>
      <c r="Z1118" s="493">
        <f>計算結果確認シート!$C$229/10</f>
        <v>0</v>
      </c>
      <c r="AA1118" s="493">
        <f>計算結果確認シート!$C$229/10</f>
        <v>0</v>
      </c>
      <c r="AB1118" s="493">
        <f>計算結果確認シート!$C$229/10</f>
        <v>0</v>
      </c>
      <c r="AC1118" s="493">
        <f>計算結果確認シート!$C$229/10</f>
        <v>0</v>
      </c>
      <c r="AD1118" s="493">
        <f>計算結果確認シート!$C$229/10</f>
        <v>0</v>
      </c>
      <c r="AE1118" s="493">
        <f>計算結果確認シート!$C$229/10</f>
        <v>0</v>
      </c>
      <c r="AF1118" s="493">
        <f>計算結果確認シート!$C$229/10</f>
        <v>0</v>
      </c>
      <c r="AG1118" s="493">
        <f>計算結果確認シート!$C$229/10</f>
        <v>0</v>
      </c>
      <c r="AH1118" s="493">
        <f>計算結果確認シート!$C$229/10</f>
        <v>0</v>
      </c>
      <c r="AI1118" s="522">
        <f>SUM(D1118:N1118)</f>
        <v>0</v>
      </c>
      <c r="AJ1118" s="522">
        <f>SUM(D1118:X1118)</f>
        <v>0</v>
      </c>
      <c r="AK1118" s="525">
        <f>SUM(D1118:AH1118)</f>
        <v>0</v>
      </c>
    </row>
    <row r="1119" spans="1:37" ht="11.5" thickBot="1" x14ac:dyDescent="0.25">
      <c r="A1119" s="508" t="s">
        <v>64</v>
      </c>
      <c r="B1119" s="509"/>
      <c r="C1119" s="734" t="s">
        <v>771</v>
      </c>
      <c r="D1119" s="592">
        <f t="shared" ref="D1119:AK1119" si="1517">SUM(D1110:D1114,D1118:D1118)</f>
        <v>-529.90999381571862</v>
      </c>
      <c r="E1119" s="511">
        <f t="shared" si="1517"/>
        <v>51.958123300555854</v>
      </c>
      <c r="F1119" s="511">
        <f t="shared" si="1517"/>
        <v>53.058373300555857</v>
      </c>
      <c r="G1119" s="511">
        <f t="shared" si="1517"/>
        <v>54.15862330055586</v>
      </c>
      <c r="H1119" s="511">
        <f t="shared" si="1517"/>
        <v>55.258873300555848</v>
      </c>
      <c r="I1119" s="511">
        <f t="shared" si="1517"/>
        <v>56.359123300555851</v>
      </c>
      <c r="J1119" s="511">
        <f t="shared" si="1517"/>
        <v>49.959373300555853</v>
      </c>
      <c r="K1119" s="511">
        <f t="shared" si="1517"/>
        <v>58.559623300555856</v>
      </c>
      <c r="L1119" s="511">
        <f t="shared" si="1517"/>
        <v>59.659873300555859</v>
      </c>
      <c r="M1119" s="511">
        <f t="shared" si="1517"/>
        <v>60.760123300555847</v>
      </c>
      <c r="N1119" s="511">
        <f t="shared" si="1517"/>
        <v>61.86037330055585</v>
      </c>
      <c r="O1119" s="511">
        <f t="shared" si="1517"/>
        <v>62.960623300555852</v>
      </c>
      <c r="P1119" s="511">
        <f t="shared" si="1517"/>
        <v>63.910873300555863</v>
      </c>
      <c r="Q1119" s="511">
        <f t="shared" si="1517"/>
        <v>56.351434638055864</v>
      </c>
      <c r="R1119" s="511">
        <f t="shared" si="1517"/>
        <v>48.013091856805858</v>
      </c>
      <c r="S1119" s="511">
        <f t="shared" si="1517"/>
        <v>48.097091856805861</v>
      </c>
      <c r="T1119" s="511">
        <f t="shared" si="1517"/>
        <v>48.18109185680585</v>
      </c>
      <c r="U1119" s="511">
        <f t="shared" si="1517"/>
        <v>48.265091856805853</v>
      </c>
      <c r="V1119" s="511">
        <f t="shared" si="1517"/>
        <v>48.349091856805856</v>
      </c>
      <c r="W1119" s="511">
        <f t="shared" si="1517"/>
        <v>48.433091856805859</v>
      </c>
      <c r="X1119" s="511">
        <f t="shared" si="1517"/>
        <v>48.517091856805862</v>
      </c>
      <c r="Y1119" s="511">
        <f t="shared" si="1517"/>
        <v>-16.752012914311265</v>
      </c>
      <c r="Z1119" s="511">
        <f t="shared" si="1517"/>
        <v>-16.668012914311266</v>
      </c>
      <c r="AA1119" s="511">
        <f t="shared" si="1517"/>
        <v>-16.584012914311266</v>
      </c>
      <c r="AB1119" s="511">
        <f t="shared" si="1517"/>
        <v>-16.500012914311267</v>
      </c>
      <c r="AC1119" s="511">
        <f t="shared" si="1517"/>
        <v>-16.416012914311267</v>
      </c>
      <c r="AD1119" s="511">
        <f t="shared" si="1517"/>
        <v>-16.332012914311267</v>
      </c>
      <c r="AE1119" s="511">
        <f t="shared" si="1517"/>
        <v>-16.248012914311264</v>
      </c>
      <c r="AF1119" s="511">
        <f t="shared" si="1517"/>
        <v>-16.164012914311268</v>
      </c>
      <c r="AG1119" s="511">
        <f t="shared" si="1517"/>
        <v>-16.080012914311265</v>
      </c>
      <c r="AH1119" s="511">
        <f t="shared" si="1517"/>
        <v>-15.996012914311269</v>
      </c>
      <c r="AI1119" s="523">
        <f t="shared" si="1517"/>
        <v>31.682489189840055</v>
      </c>
      <c r="AJ1119" s="523">
        <f t="shared" si="1517"/>
        <v>552.76106342664866</v>
      </c>
      <c r="AK1119" s="527">
        <f t="shared" si="1517"/>
        <v>389.02093428353589</v>
      </c>
    </row>
    <row r="1120" spans="1:37" x14ac:dyDescent="0.2">
      <c r="C1120" s="379" t="s">
        <v>1021</v>
      </c>
      <c r="D1120" s="501">
        <f>D1119</f>
        <v>-529.90999381571862</v>
      </c>
      <c r="E1120" s="514">
        <f>D1120+E1119</f>
        <v>-477.9518705151628</v>
      </c>
      <c r="F1120" s="514">
        <f t="shared" ref="F1120:AH1120" si="1518">E1120+F1119</f>
        <v>-424.89349721460695</v>
      </c>
      <c r="G1120" s="514">
        <f t="shared" si="1518"/>
        <v>-370.73487391405109</v>
      </c>
      <c r="H1120" s="514">
        <f t="shared" si="1518"/>
        <v>-315.47600061349522</v>
      </c>
      <c r="I1120" s="514">
        <f t="shared" si="1518"/>
        <v>-259.11687731293938</v>
      </c>
      <c r="J1120" s="514">
        <f t="shared" si="1518"/>
        <v>-209.15750401238353</v>
      </c>
      <c r="K1120" s="514">
        <f t="shared" si="1518"/>
        <v>-150.59788071182766</v>
      </c>
      <c r="L1120" s="514">
        <f t="shared" si="1518"/>
        <v>-90.938007411271798</v>
      </c>
      <c r="M1120" s="514">
        <f t="shared" si="1518"/>
        <v>-30.177884110715951</v>
      </c>
      <c r="N1120" s="514">
        <f t="shared" si="1518"/>
        <v>31.682489189839899</v>
      </c>
      <c r="O1120" s="514">
        <f t="shared" si="1518"/>
        <v>94.643112490395751</v>
      </c>
      <c r="P1120" s="514">
        <f t="shared" si="1518"/>
        <v>158.55398579095163</v>
      </c>
      <c r="Q1120" s="514">
        <f t="shared" si="1518"/>
        <v>214.90542042900751</v>
      </c>
      <c r="R1120" s="514">
        <f t="shared" si="1518"/>
        <v>262.91851228581334</v>
      </c>
      <c r="S1120" s="514">
        <f t="shared" si="1518"/>
        <v>311.01560414261917</v>
      </c>
      <c r="T1120" s="514">
        <f t="shared" si="1518"/>
        <v>359.196695999425</v>
      </c>
      <c r="U1120" s="514">
        <f t="shared" si="1518"/>
        <v>407.46178785623084</v>
      </c>
      <c r="V1120" s="514">
        <f t="shared" si="1518"/>
        <v>455.81087971303668</v>
      </c>
      <c r="W1120" s="514">
        <f t="shared" si="1518"/>
        <v>504.24397156984253</v>
      </c>
      <c r="X1120" s="514">
        <f t="shared" si="1518"/>
        <v>552.76106342664843</v>
      </c>
      <c r="Y1120" s="514">
        <f t="shared" si="1518"/>
        <v>536.00905051233713</v>
      </c>
      <c r="Z1120" s="514">
        <f t="shared" si="1518"/>
        <v>519.34103759802588</v>
      </c>
      <c r="AA1120" s="514">
        <f t="shared" si="1518"/>
        <v>502.75702468371463</v>
      </c>
      <c r="AB1120" s="514">
        <f t="shared" si="1518"/>
        <v>486.25701176940339</v>
      </c>
      <c r="AC1120" s="514">
        <f t="shared" si="1518"/>
        <v>469.84099885509215</v>
      </c>
      <c r="AD1120" s="514">
        <f t="shared" si="1518"/>
        <v>453.50898594078086</v>
      </c>
      <c r="AE1120" s="514">
        <f t="shared" si="1518"/>
        <v>437.26097302646957</v>
      </c>
      <c r="AF1120" s="514">
        <f t="shared" si="1518"/>
        <v>421.09696011215829</v>
      </c>
      <c r="AG1120" s="514">
        <f t="shared" si="1518"/>
        <v>405.016947197847</v>
      </c>
      <c r="AH1120" s="514">
        <f t="shared" si="1518"/>
        <v>389.02093428353572</v>
      </c>
    </row>
    <row r="1121" spans="1:37" x14ac:dyDescent="0.2">
      <c r="C1121" s="732">
        <f>IRR(D1119:X1119)</f>
        <v>8.2051786163893858E-2</v>
      </c>
    </row>
    <row r="1122" spans="1:37" x14ac:dyDescent="0.2">
      <c r="C1122" s="514">
        <f>MIN(D1122:AH1122)</f>
        <v>10</v>
      </c>
      <c r="D1122" s="501">
        <f t="shared" ref="D1122:AH1122" si="1519">IF(D1120&gt;0,D1092,9999)</f>
        <v>9999</v>
      </c>
      <c r="E1122" s="501">
        <f t="shared" si="1519"/>
        <v>9999</v>
      </c>
      <c r="F1122" s="501">
        <f t="shared" si="1519"/>
        <v>9999</v>
      </c>
      <c r="G1122" s="501">
        <f t="shared" si="1519"/>
        <v>9999</v>
      </c>
      <c r="H1122" s="501">
        <f t="shared" si="1519"/>
        <v>9999</v>
      </c>
      <c r="I1122" s="501">
        <f t="shared" si="1519"/>
        <v>9999</v>
      </c>
      <c r="J1122" s="501">
        <f t="shared" si="1519"/>
        <v>9999</v>
      </c>
      <c r="K1122" s="501">
        <f t="shared" si="1519"/>
        <v>9999</v>
      </c>
      <c r="L1122" s="501">
        <f t="shared" si="1519"/>
        <v>9999</v>
      </c>
      <c r="M1122" s="501">
        <f t="shared" si="1519"/>
        <v>9999</v>
      </c>
      <c r="N1122" s="501">
        <f t="shared" si="1519"/>
        <v>10</v>
      </c>
      <c r="O1122" s="501">
        <f t="shared" si="1519"/>
        <v>11</v>
      </c>
      <c r="P1122" s="501">
        <f t="shared" si="1519"/>
        <v>12</v>
      </c>
      <c r="Q1122" s="501">
        <f t="shared" si="1519"/>
        <v>13</v>
      </c>
      <c r="R1122" s="501">
        <f t="shared" si="1519"/>
        <v>14</v>
      </c>
      <c r="S1122" s="501">
        <f t="shared" si="1519"/>
        <v>15</v>
      </c>
      <c r="T1122" s="501">
        <f t="shared" si="1519"/>
        <v>16</v>
      </c>
      <c r="U1122" s="501">
        <f t="shared" si="1519"/>
        <v>17</v>
      </c>
      <c r="V1122" s="501">
        <f t="shared" si="1519"/>
        <v>18</v>
      </c>
      <c r="W1122" s="501">
        <f t="shared" si="1519"/>
        <v>19</v>
      </c>
      <c r="X1122" s="501">
        <f t="shared" si="1519"/>
        <v>20</v>
      </c>
      <c r="Y1122" s="501">
        <f t="shared" si="1519"/>
        <v>21</v>
      </c>
      <c r="Z1122" s="501">
        <f t="shared" si="1519"/>
        <v>22</v>
      </c>
      <c r="AA1122" s="501">
        <f t="shared" si="1519"/>
        <v>23</v>
      </c>
      <c r="AB1122" s="501">
        <f t="shared" si="1519"/>
        <v>24</v>
      </c>
      <c r="AC1122" s="501">
        <f t="shared" si="1519"/>
        <v>25</v>
      </c>
      <c r="AD1122" s="501">
        <f t="shared" si="1519"/>
        <v>26</v>
      </c>
      <c r="AE1122" s="501">
        <f t="shared" si="1519"/>
        <v>27</v>
      </c>
      <c r="AF1122" s="501">
        <f t="shared" si="1519"/>
        <v>28</v>
      </c>
      <c r="AG1122" s="501">
        <f t="shared" si="1519"/>
        <v>29</v>
      </c>
      <c r="AH1122" s="501">
        <f t="shared" si="1519"/>
        <v>30</v>
      </c>
    </row>
    <row r="1123" spans="1:37" ht="11.5" thickBot="1" x14ac:dyDescent="0.25"/>
    <row r="1124" spans="1:37" ht="12" thickBot="1" x14ac:dyDescent="0.3">
      <c r="A1124" s="443"/>
      <c r="B1124" s="507" t="s">
        <v>282</v>
      </c>
      <c r="C1124" s="444"/>
      <c r="D1124" s="588" t="s">
        <v>738</v>
      </c>
      <c r="E1124" s="445" t="s">
        <v>739</v>
      </c>
      <c r="F1124" s="445" t="s">
        <v>740</v>
      </c>
      <c r="G1124" s="445" t="s">
        <v>741</v>
      </c>
      <c r="H1124" s="445" t="s">
        <v>742</v>
      </c>
      <c r="I1124" s="445" t="s">
        <v>743</v>
      </c>
      <c r="J1124" s="445" t="s">
        <v>744</v>
      </c>
      <c r="K1124" s="445" t="s">
        <v>745</v>
      </c>
      <c r="L1124" s="445" t="s">
        <v>746</v>
      </c>
      <c r="M1124" s="445" t="s">
        <v>747</v>
      </c>
      <c r="N1124" s="445" t="s">
        <v>748</v>
      </c>
      <c r="O1124" s="445" t="s">
        <v>749</v>
      </c>
      <c r="P1124" s="445" t="s">
        <v>750</v>
      </c>
      <c r="Q1124" s="445" t="s">
        <v>751</v>
      </c>
      <c r="R1124" s="445" t="s">
        <v>752</v>
      </c>
      <c r="S1124" s="445" t="s">
        <v>753</v>
      </c>
      <c r="T1124" s="445" t="s">
        <v>754</v>
      </c>
      <c r="U1124" s="445" t="s">
        <v>755</v>
      </c>
      <c r="V1124" s="445" t="s">
        <v>756</v>
      </c>
      <c r="W1124" s="445" t="s">
        <v>757</v>
      </c>
      <c r="X1124" s="446" t="s">
        <v>758</v>
      </c>
      <c r="Y1124" s="446" t="s">
        <v>759</v>
      </c>
      <c r="Z1124" s="446" t="s">
        <v>760</v>
      </c>
      <c r="AA1124" s="446" t="s">
        <v>761</v>
      </c>
      <c r="AB1124" s="446" t="s">
        <v>762</v>
      </c>
      <c r="AC1124" s="446" t="s">
        <v>763</v>
      </c>
      <c r="AD1124" s="446" t="s">
        <v>764</v>
      </c>
      <c r="AE1124" s="446" t="s">
        <v>765</v>
      </c>
      <c r="AF1124" s="446" t="s">
        <v>766</v>
      </c>
      <c r="AG1124" s="446" t="s">
        <v>767</v>
      </c>
      <c r="AH1124" s="461" t="s">
        <v>768</v>
      </c>
      <c r="AI1124" s="521" t="s">
        <v>318</v>
      </c>
      <c r="AJ1124" s="524" t="s">
        <v>278</v>
      </c>
      <c r="AK1124" s="526" t="s">
        <v>279</v>
      </c>
    </row>
    <row r="1125" spans="1:37" x14ac:dyDescent="0.2">
      <c r="A1125" s="491"/>
      <c r="B1125" s="463"/>
      <c r="C1125" s="733" t="s">
        <v>1020</v>
      </c>
      <c r="D1125" s="493">
        <f>D1095/1000000</f>
        <v>-197.5</v>
      </c>
      <c r="E1125" s="493">
        <f>E1095/1000000</f>
        <v>10.399394400695833</v>
      </c>
      <c r="F1125" s="493">
        <f t="shared" ref="F1125:AH1125" si="1520">F1095/1000000</f>
        <v>10.766144400695833</v>
      </c>
      <c r="G1125" s="493">
        <f t="shared" si="1520"/>
        <v>11.132894400695832</v>
      </c>
      <c r="H1125" s="493">
        <f t="shared" si="1520"/>
        <v>11.49964440069583</v>
      </c>
      <c r="I1125" s="493">
        <f t="shared" si="1520"/>
        <v>11.86639440069583</v>
      </c>
      <c r="J1125" s="493">
        <f t="shared" si="1520"/>
        <v>9.7331444006958332</v>
      </c>
      <c r="K1125" s="493">
        <f t="shared" si="1520"/>
        <v>12.599894400695831</v>
      </c>
      <c r="L1125" s="493">
        <f t="shared" si="1520"/>
        <v>12.966644400695834</v>
      </c>
      <c r="M1125" s="493">
        <f t="shared" si="1520"/>
        <v>13.33339440069583</v>
      </c>
      <c r="N1125" s="493">
        <f t="shared" si="1520"/>
        <v>13.70014440069583</v>
      </c>
      <c r="O1125" s="493">
        <f t="shared" si="1520"/>
        <v>19.06689440069583</v>
      </c>
      <c r="P1125" s="493">
        <f t="shared" si="1520"/>
        <v>19.383644400695829</v>
      </c>
      <c r="Q1125" s="493">
        <f t="shared" si="1520"/>
        <v>17.887190950435386</v>
      </c>
      <c r="R1125" s="493">
        <f t="shared" si="1520"/>
        <v>16.120598739613868</v>
      </c>
      <c r="S1125" s="493">
        <f t="shared" si="1520"/>
        <v>16.148598739613867</v>
      </c>
      <c r="T1125" s="493">
        <f t="shared" si="1520"/>
        <v>16.176598739613866</v>
      </c>
      <c r="U1125" s="493">
        <f t="shared" si="1520"/>
        <v>16.204598739613868</v>
      </c>
      <c r="V1125" s="493">
        <f t="shared" si="1520"/>
        <v>16.232598739613866</v>
      </c>
      <c r="W1125" s="493">
        <f t="shared" si="1520"/>
        <v>16.260598739613865</v>
      </c>
      <c r="X1125" s="493">
        <f t="shared" si="1520"/>
        <v>16.288598739613867</v>
      </c>
      <c r="Y1125" s="493">
        <f t="shared" si="1520"/>
        <v>-6.89</v>
      </c>
      <c r="Z1125" s="493">
        <f t="shared" si="1520"/>
        <v>-6.8620000000000001</v>
      </c>
      <c r="AA1125" s="493">
        <f t="shared" si="1520"/>
        <v>-6.8339999999999996</v>
      </c>
      <c r="AB1125" s="493">
        <f t="shared" si="1520"/>
        <v>-6.806</v>
      </c>
      <c r="AC1125" s="493">
        <f t="shared" si="1520"/>
        <v>-6.7779999999999996</v>
      </c>
      <c r="AD1125" s="493">
        <f t="shared" si="1520"/>
        <v>-6.75</v>
      </c>
      <c r="AE1125" s="493">
        <f t="shared" si="1520"/>
        <v>-6.7220000000000004</v>
      </c>
      <c r="AF1125" s="493">
        <f t="shared" si="1520"/>
        <v>-6.694</v>
      </c>
      <c r="AG1125" s="493">
        <f t="shared" si="1520"/>
        <v>-6.6660000000000004</v>
      </c>
      <c r="AH1125" s="493">
        <f t="shared" si="1520"/>
        <v>-6.6379999999999999</v>
      </c>
      <c r="AI1125" s="522">
        <f t="shared" ref="AI1125:AI1131" si="1521">SUM(D1125:N1125)</f>
        <v>-79.502305993041674</v>
      </c>
      <c r="AJ1125" s="522">
        <f t="shared" ref="AJ1125:AJ1132" si="1522">SUM(D1125:X1125)</f>
        <v>90.267614936082452</v>
      </c>
      <c r="AK1125" s="525">
        <f t="shared" ref="AK1125:AK1132" si="1523">SUM(D1125:AH1125)</f>
        <v>22.627614936082452</v>
      </c>
    </row>
    <row r="1126" spans="1:37" x14ac:dyDescent="0.2">
      <c r="A1126" s="491"/>
      <c r="B1126" s="463"/>
      <c r="C1126" s="449" t="s">
        <v>1016</v>
      </c>
      <c r="D1126" s="493">
        <f t="shared" ref="D1126:D1132" si="1524">D1112</f>
        <v>17.54534949100308</v>
      </c>
      <c r="E1126" s="493">
        <f t="shared" ref="E1126:AH1126" si="1525">D1126+E1112</f>
        <v>17.54534949100308</v>
      </c>
      <c r="F1126" s="493">
        <f t="shared" si="1525"/>
        <v>17.54534949100308</v>
      </c>
      <c r="G1126" s="493">
        <f t="shared" si="1525"/>
        <v>17.54534949100308</v>
      </c>
      <c r="H1126" s="493">
        <f t="shared" si="1525"/>
        <v>17.54534949100308</v>
      </c>
      <c r="I1126" s="493">
        <f t="shared" si="1525"/>
        <v>17.54534949100308</v>
      </c>
      <c r="J1126" s="493">
        <f t="shared" si="1525"/>
        <v>17.54534949100308</v>
      </c>
      <c r="K1126" s="493">
        <f t="shared" si="1525"/>
        <v>17.54534949100308</v>
      </c>
      <c r="L1126" s="493">
        <f t="shared" si="1525"/>
        <v>17.54534949100308</v>
      </c>
      <c r="M1126" s="493">
        <f t="shared" si="1525"/>
        <v>17.54534949100308</v>
      </c>
      <c r="N1126" s="493">
        <f t="shared" si="1525"/>
        <v>17.54534949100308</v>
      </c>
      <c r="O1126" s="493">
        <f t="shared" si="1525"/>
        <v>17.54534949100308</v>
      </c>
      <c r="P1126" s="493">
        <f t="shared" si="1525"/>
        <v>17.54534949100308</v>
      </c>
      <c r="Q1126" s="493">
        <f t="shared" si="1525"/>
        <v>17.54534949100308</v>
      </c>
      <c r="R1126" s="493">
        <f t="shared" si="1525"/>
        <v>17.54534949100308</v>
      </c>
      <c r="S1126" s="493">
        <f t="shared" si="1525"/>
        <v>17.54534949100308</v>
      </c>
      <c r="T1126" s="493">
        <f t="shared" si="1525"/>
        <v>17.54534949100308</v>
      </c>
      <c r="U1126" s="493">
        <f t="shared" si="1525"/>
        <v>17.54534949100308</v>
      </c>
      <c r="V1126" s="493">
        <f t="shared" si="1525"/>
        <v>17.54534949100308</v>
      </c>
      <c r="W1126" s="493">
        <f t="shared" si="1525"/>
        <v>17.54534949100308</v>
      </c>
      <c r="X1126" s="493">
        <f t="shared" si="1525"/>
        <v>17.54534949100308</v>
      </c>
      <c r="Y1126" s="493">
        <f t="shared" si="1525"/>
        <v>17.54534949100308</v>
      </c>
      <c r="Z1126" s="493">
        <f t="shared" si="1525"/>
        <v>17.54534949100308</v>
      </c>
      <c r="AA1126" s="493">
        <f t="shared" si="1525"/>
        <v>17.54534949100308</v>
      </c>
      <c r="AB1126" s="493">
        <f t="shared" si="1525"/>
        <v>17.54534949100308</v>
      </c>
      <c r="AC1126" s="493">
        <f t="shared" si="1525"/>
        <v>17.54534949100308</v>
      </c>
      <c r="AD1126" s="493">
        <f t="shared" si="1525"/>
        <v>17.54534949100308</v>
      </c>
      <c r="AE1126" s="493">
        <f t="shared" si="1525"/>
        <v>17.54534949100308</v>
      </c>
      <c r="AF1126" s="493">
        <f t="shared" si="1525"/>
        <v>17.54534949100308</v>
      </c>
      <c r="AG1126" s="493">
        <f t="shared" si="1525"/>
        <v>17.54534949100308</v>
      </c>
      <c r="AH1126" s="493">
        <f t="shared" si="1525"/>
        <v>17.54534949100308</v>
      </c>
      <c r="AI1126" s="522">
        <f t="shared" si="1521"/>
        <v>192.99884440103392</v>
      </c>
      <c r="AJ1126" s="522">
        <f t="shared" si="1522"/>
        <v>368.45233931106486</v>
      </c>
      <c r="AK1126" s="525">
        <f t="shared" si="1523"/>
        <v>543.9058342210958</v>
      </c>
    </row>
    <row r="1127" spans="1:37" x14ac:dyDescent="0.2">
      <c r="A1127" s="491"/>
      <c r="B1127" s="463"/>
      <c r="C1127" s="449" t="s">
        <v>1017</v>
      </c>
      <c r="D1127" s="493">
        <f t="shared" si="1524"/>
        <v>0</v>
      </c>
      <c r="E1127" s="493">
        <f t="shared" ref="E1127:AH1127" si="1526">D1127+E1113</f>
        <v>0.7275986946923465</v>
      </c>
      <c r="F1127" s="493">
        <f t="shared" si="1526"/>
        <v>1.455197389384693</v>
      </c>
      <c r="G1127" s="493">
        <f t="shared" si="1526"/>
        <v>2.1827960840770393</v>
      </c>
      <c r="H1127" s="493">
        <f t="shared" si="1526"/>
        <v>2.910394778769386</v>
      </c>
      <c r="I1127" s="493">
        <f t="shared" si="1526"/>
        <v>3.6379934734617327</v>
      </c>
      <c r="J1127" s="493">
        <f t="shared" si="1526"/>
        <v>4.3655921681540795</v>
      </c>
      <c r="K1127" s="493">
        <f t="shared" si="1526"/>
        <v>5.0931908628464262</v>
      </c>
      <c r="L1127" s="493">
        <f t="shared" si="1526"/>
        <v>5.8207895575387729</v>
      </c>
      <c r="M1127" s="493">
        <f t="shared" si="1526"/>
        <v>6.5483882522311196</v>
      </c>
      <c r="N1127" s="493">
        <f t="shared" si="1526"/>
        <v>7.2759869469234664</v>
      </c>
      <c r="O1127" s="493">
        <f t="shared" si="1526"/>
        <v>8.0035856416158122</v>
      </c>
      <c r="P1127" s="493">
        <f t="shared" si="1526"/>
        <v>8.7311843363081589</v>
      </c>
      <c r="Q1127" s="493">
        <f t="shared" si="1526"/>
        <v>9.4587830310005057</v>
      </c>
      <c r="R1127" s="493">
        <f t="shared" si="1526"/>
        <v>10.186381725692852</v>
      </c>
      <c r="S1127" s="493">
        <f t="shared" si="1526"/>
        <v>10.913980420385199</v>
      </c>
      <c r="T1127" s="493">
        <f t="shared" si="1526"/>
        <v>11.641579115077546</v>
      </c>
      <c r="U1127" s="493">
        <f t="shared" si="1526"/>
        <v>12.369177809769893</v>
      </c>
      <c r="V1127" s="493">
        <f t="shared" si="1526"/>
        <v>13.096776504462239</v>
      </c>
      <c r="W1127" s="493">
        <f t="shared" si="1526"/>
        <v>13.824375199154586</v>
      </c>
      <c r="X1127" s="493">
        <f t="shared" si="1526"/>
        <v>14.551973893846933</v>
      </c>
      <c r="Y1127" s="493">
        <f t="shared" si="1526"/>
        <v>14.720333383792749</v>
      </c>
      <c r="Z1127" s="493">
        <f t="shared" si="1526"/>
        <v>14.888692873738565</v>
      </c>
      <c r="AA1127" s="493">
        <f t="shared" si="1526"/>
        <v>15.057052363684381</v>
      </c>
      <c r="AB1127" s="493">
        <f t="shared" si="1526"/>
        <v>15.225411853630197</v>
      </c>
      <c r="AC1127" s="493">
        <f t="shared" si="1526"/>
        <v>15.393771343576013</v>
      </c>
      <c r="AD1127" s="493">
        <f t="shared" si="1526"/>
        <v>15.562130833521829</v>
      </c>
      <c r="AE1127" s="493">
        <f t="shared" si="1526"/>
        <v>15.730490323467645</v>
      </c>
      <c r="AF1127" s="493">
        <f t="shared" si="1526"/>
        <v>15.898849813413461</v>
      </c>
      <c r="AG1127" s="493">
        <f t="shared" si="1526"/>
        <v>16.067209303359277</v>
      </c>
      <c r="AH1127" s="493">
        <f t="shared" si="1526"/>
        <v>16.235568793305095</v>
      </c>
      <c r="AI1127" s="522">
        <f t="shared" si="1521"/>
        <v>40.017928208079063</v>
      </c>
      <c r="AJ1127" s="522">
        <f t="shared" si="1522"/>
        <v>152.79572588539278</v>
      </c>
      <c r="AK1127" s="525">
        <f t="shared" si="1523"/>
        <v>307.57523677088199</v>
      </c>
    </row>
    <row r="1128" spans="1:37" x14ac:dyDescent="0.2">
      <c r="A1128" s="491"/>
      <c r="B1128" s="463"/>
      <c r="C1128" s="449" t="s">
        <v>851</v>
      </c>
      <c r="D1128" s="493">
        <f t="shared" si="1524"/>
        <v>45.044656693278334</v>
      </c>
      <c r="E1128" s="493">
        <f t="shared" ref="E1128:AH1128" si="1527">D1128+E1114</f>
        <v>49.930076486641838</v>
      </c>
      <c r="F1128" s="493">
        <f t="shared" si="1527"/>
        <v>54.815496280005334</v>
      </c>
      <c r="G1128" s="493">
        <f t="shared" si="1527"/>
        <v>59.70091607336883</v>
      </c>
      <c r="H1128" s="493">
        <f t="shared" si="1527"/>
        <v>64.586335866732327</v>
      </c>
      <c r="I1128" s="493">
        <f t="shared" si="1527"/>
        <v>69.471755660095823</v>
      </c>
      <c r="J1128" s="493">
        <f t="shared" si="1527"/>
        <v>74.35717545345932</v>
      </c>
      <c r="K1128" s="493">
        <f t="shared" si="1527"/>
        <v>79.242595246822816</v>
      </c>
      <c r="L1128" s="493">
        <f t="shared" si="1527"/>
        <v>84.128015040186312</v>
      </c>
      <c r="M1128" s="493">
        <f t="shared" si="1527"/>
        <v>89.013434833549809</v>
      </c>
      <c r="N1128" s="493">
        <f t="shared" si="1527"/>
        <v>93.898854626913305</v>
      </c>
      <c r="O1128" s="493">
        <f t="shared" si="1527"/>
        <v>98.784274420276802</v>
      </c>
      <c r="P1128" s="493">
        <f t="shared" si="1527"/>
        <v>103.6696942136403</v>
      </c>
      <c r="Q1128" s="493">
        <f t="shared" si="1527"/>
        <v>108.55511400700379</v>
      </c>
      <c r="R1128" s="493">
        <f t="shared" si="1527"/>
        <v>113.44053380036729</v>
      </c>
      <c r="S1128" s="493">
        <f t="shared" si="1527"/>
        <v>118.32595359373079</v>
      </c>
      <c r="T1128" s="493">
        <f t="shared" si="1527"/>
        <v>123.21137338709428</v>
      </c>
      <c r="U1128" s="493">
        <f t="shared" si="1527"/>
        <v>128.09679318045778</v>
      </c>
      <c r="V1128" s="493">
        <f t="shared" si="1527"/>
        <v>132.98221297382128</v>
      </c>
      <c r="W1128" s="493">
        <f t="shared" si="1527"/>
        <v>137.86763276718477</v>
      </c>
      <c r="X1128" s="493">
        <f t="shared" si="1527"/>
        <v>142.75305256054827</v>
      </c>
      <c r="Y1128" s="493">
        <f t="shared" si="1527"/>
        <v>146.50268015629118</v>
      </c>
      <c r="Z1128" s="493">
        <f t="shared" si="1527"/>
        <v>150.25230775203408</v>
      </c>
      <c r="AA1128" s="493">
        <f t="shared" si="1527"/>
        <v>154.00193534777699</v>
      </c>
      <c r="AB1128" s="493">
        <f t="shared" si="1527"/>
        <v>157.7515629435199</v>
      </c>
      <c r="AC1128" s="493">
        <f t="shared" si="1527"/>
        <v>161.50119053926281</v>
      </c>
      <c r="AD1128" s="493">
        <f t="shared" si="1527"/>
        <v>165.25081813500572</v>
      </c>
      <c r="AE1128" s="493">
        <f t="shared" si="1527"/>
        <v>169.00044573074862</v>
      </c>
      <c r="AF1128" s="493">
        <f t="shared" si="1527"/>
        <v>172.75007332649153</v>
      </c>
      <c r="AG1128" s="493">
        <f t="shared" si="1527"/>
        <v>176.49970092223444</v>
      </c>
      <c r="AH1128" s="493">
        <f t="shared" si="1527"/>
        <v>180.24932851797735</v>
      </c>
      <c r="AI1128" s="522">
        <f t="shared" si="1521"/>
        <v>764.18931226105406</v>
      </c>
      <c r="AJ1128" s="522">
        <f t="shared" si="1522"/>
        <v>1971.8759471651795</v>
      </c>
      <c r="AK1128" s="525">
        <f t="shared" si="1523"/>
        <v>3605.6359905365216</v>
      </c>
    </row>
    <row r="1129" spans="1:37" x14ac:dyDescent="0.2">
      <c r="A1129" s="491"/>
      <c r="B1129" s="463"/>
      <c r="C1129" s="449" t="s">
        <v>777</v>
      </c>
      <c r="D1129" s="493">
        <f t="shared" si="1524"/>
        <v>18.246129366271788</v>
      </c>
      <c r="E1129" s="493">
        <f t="shared" ref="E1129:AH1129" si="1528">D1129+E1115</f>
        <v>29.278831075390507</v>
      </c>
      <c r="F1129" s="493">
        <f t="shared" si="1528"/>
        <v>39.67619387566269</v>
      </c>
      <c r="G1129" s="493">
        <f t="shared" si="1528"/>
        <v>49.438217767088339</v>
      </c>
      <c r="H1129" s="493">
        <f t="shared" si="1528"/>
        <v>58.564902749667453</v>
      </c>
      <c r="I1129" s="493">
        <f t="shared" si="1528"/>
        <v>67.056248823400026</v>
      </c>
      <c r="J1129" s="493">
        <f t="shared" si="1528"/>
        <v>74.912255988286063</v>
      </c>
      <c r="K1129" s="493">
        <f t="shared" si="1528"/>
        <v>82.132924244325565</v>
      </c>
      <c r="L1129" s="493">
        <f t="shared" si="1528"/>
        <v>88.718253591518533</v>
      </c>
      <c r="M1129" s="493">
        <f t="shared" si="1528"/>
        <v>94.668244029864965</v>
      </c>
      <c r="N1129" s="493">
        <f t="shared" si="1528"/>
        <v>99.982895559364863</v>
      </c>
      <c r="O1129" s="493">
        <f t="shared" si="1528"/>
        <v>104.66220818001821</v>
      </c>
      <c r="P1129" s="493">
        <f t="shared" si="1528"/>
        <v>108.70802080067156</v>
      </c>
      <c r="Q1129" s="493">
        <f t="shared" si="1528"/>
        <v>112.91017743434581</v>
      </c>
      <c r="R1129" s="493">
        <f t="shared" si="1528"/>
        <v>117.83807089591309</v>
      </c>
      <c r="S1129" s="493">
        <f t="shared" si="1528"/>
        <v>122.70996435748037</v>
      </c>
      <c r="T1129" s="493">
        <f t="shared" si="1528"/>
        <v>127.52585781904766</v>
      </c>
      <c r="U1129" s="493">
        <f t="shared" si="1528"/>
        <v>132.28575128061493</v>
      </c>
      <c r="V1129" s="493">
        <f t="shared" si="1528"/>
        <v>136.98964474218221</v>
      </c>
      <c r="W1129" s="493">
        <f t="shared" si="1528"/>
        <v>141.6375382037495</v>
      </c>
      <c r="X1129" s="493">
        <f t="shared" si="1528"/>
        <v>146.22943166531678</v>
      </c>
      <c r="Y1129" s="493">
        <f t="shared" si="1528"/>
        <v>148.56503807763963</v>
      </c>
      <c r="Z1129" s="493">
        <f t="shared" si="1528"/>
        <v>150.84464448996249</v>
      </c>
      <c r="AA1129" s="493">
        <f t="shared" si="1528"/>
        <v>153.06825090228534</v>
      </c>
      <c r="AB1129" s="493">
        <f t="shared" si="1528"/>
        <v>155.23585731460821</v>
      </c>
      <c r="AC1129" s="493">
        <f t="shared" si="1528"/>
        <v>157.34746372693107</v>
      </c>
      <c r="AD1129" s="493">
        <f t="shared" si="1528"/>
        <v>159.40307013925391</v>
      </c>
      <c r="AE1129" s="493">
        <f t="shared" si="1528"/>
        <v>161.40267655157677</v>
      </c>
      <c r="AF1129" s="493">
        <f t="shared" si="1528"/>
        <v>163.34628296389963</v>
      </c>
      <c r="AG1129" s="493">
        <f t="shared" si="1528"/>
        <v>165.23388937622249</v>
      </c>
      <c r="AH1129" s="493">
        <f t="shared" si="1528"/>
        <v>167.06549578854535</v>
      </c>
      <c r="AI1129" s="522">
        <f t="shared" si="1521"/>
        <v>702.67509707084082</v>
      </c>
      <c r="AJ1129" s="522">
        <f t="shared" si="1522"/>
        <v>1954.1717624501807</v>
      </c>
      <c r="AK1129" s="525">
        <f t="shared" si="1523"/>
        <v>3535.6844317811056</v>
      </c>
    </row>
    <row r="1130" spans="1:37" x14ac:dyDescent="0.2">
      <c r="A1130" s="491"/>
      <c r="B1130" s="463"/>
      <c r="C1130" s="449" t="s">
        <v>852</v>
      </c>
      <c r="D1130" s="493">
        <f t="shared" si="1524"/>
        <v>0</v>
      </c>
      <c r="E1130" s="493">
        <f t="shared" ref="E1130:AH1130" si="1529">D1130+E1116</f>
        <v>0.12497773870447811</v>
      </c>
      <c r="F1130" s="493">
        <f t="shared" si="1529"/>
        <v>0.2374577035385084</v>
      </c>
      <c r="G1130" s="493">
        <f t="shared" si="1529"/>
        <v>0.33743989450209089</v>
      </c>
      <c r="H1130" s="493">
        <f t="shared" si="1529"/>
        <v>0.42492431159522559</v>
      </c>
      <c r="I1130" s="493">
        <f t="shared" si="1529"/>
        <v>0.49991095481791248</v>
      </c>
      <c r="J1130" s="493">
        <f t="shared" si="1529"/>
        <v>0.56239982417015155</v>
      </c>
      <c r="K1130" s="493">
        <f t="shared" si="1529"/>
        <v>0.61239091965194281</v>
      </c>
      <c r="L1130" s="493">
        <f t="shared" si="1529"/>
        <v>0.64988424126328626</v>
      </c>
      <c r="M1130" s="493">
        <f t="shared" si="1529"/>
        <v>0.67487978900418188</v>
      </c>
      <c r="N1130" s="493">
        <f t="shared" si="1529"/>
        <v>0.6873775628746297</v>
      </c>
      <c r="O1130" s="493">
        <f t="shared" si="1529"/>
        <v>0.6873775628746297</v>
      </c>
      <c r="P1130" s="493">
        <f t="shared" si="1529"/>
        <v>0.6873775628746297</v>
      </c>
      <c r="Q1130" s="493">
        <f t="shared" si="1529"/>
        <v>0.6873775628746297</v>
      </c>
      <c r="R1130" s="493">
        <f t="shared" si="1529"/>
        <v>0.6873775628746297</v>
      </c>
      <c r="S1130" s="493">
        <f t="shared" si="1529"/>
        <v>0.6873775628746297</v>
      </c>
      <c r="T1130" s="493">
        <f t="shared" si="1529"/>
        <v>0.6873775628746297</v>
      </c>
      <c r="U1130" s="493">
        <f t="shared" si="1529"/>
        <v>0.6873775628746297</v>
      </c>
      <c r="V1130" s="493">
        <f t="shared" si="1529"/>
        <v>0.6873775628746297</v>
      </c>
      <c r="W1130" s="493">
        <f t="shared" si="1529"/>
        <v>0.6873775628746297</v>
      </c>
      <c r="X1130" s="493">
        <f t="shared" si="1529"/>
        <v>0.6873775628746297</v>
      </c>
      <c r="Y1130" s="493">
        <f t="shared" si="1529"/>
        <v>0.6873775628746297</v>
      </c>
      <c r="Z1130" s="493">
        <f t="shared" si="1529"/>
        <v>0.6873775628746297</v>
      </c>
      <c r="AA1130" s="493">
        <f t="shared" si="1529"/>
        <v>0.6873775628746297</v>
      </c>
      <c r="AB1130" s="493">
        <f t="shared" si="1529"/>
        <v>0.6873775628746297</v>
      </c>
      <c r="AC1130" s="493">
        <f t="shared" si="1529"/>
        <v>0.6873775628746297</v>
      </c>
      <c r="AD1130" s="493">
        <f t="shared" si="1529"/>
        <v>0.6873775628746297</v>
      </c>
      <c r="AE1130" s="493">
        <f t="shared" si="1529"/>
        <v>0.6873775628746297</v>
      </c>
      <c r="AF1130" s="493">
        <f t="shared" si="1529"/>
        <v>0.6873775628746297</v>
      </c>
      <c r="AG1130" s="493">
        <f t="shared" si="1529"/>
        <v>0.6873775628746297</v>
      </c>
      <c r="AH1130" s="493">
        <f t="shared" si="1529"/>
        <v>0.6873775628746297</v>
      </c>
      <c r="AI1130" s="522">
        <f t="shared" si="1521"/>
        <v>4.8116429401224075</v>
      </c>
      <c r="AJ1130" s="522">
        <f t="shared" si="1522"/>
        <v>11.685418568868709</v>
      </c>
      <c r="AK1130" s="525">
        <f t="shared" si="1523"/>
        <v>18.55919419761501</v>
      </c>
    </row>
    <row r="1131" spans="1:37" x14ac:dyDescent="0.2">
      <c r="A1131" s="491"/>
      <c r="B1131" s="463"/>
      <c r="C1131" s="449" t="s">
        <v>1018</v>
      </c>
      <c r="D1131" s="493">
        <f t="shared" si="1524"/>
        <v>0</v>
      </c>
      <c r="E1131" s="493">
        <f t="shared" ref="E1131:AH1131" si="1530">D1131+E1117</f>
        <v>0</v>
      </c>
      <c r="F1131" s="493">
        <f t="shared" si="1530"/>
        <v>0</v>
      </c>
      <c r="G1131" s="493">
        <f t="shared" si="1530"/>
        <v>0</v>
      </c>
      <c r="H1131" s="493">
        <f t="shared" si="1530"/>
        <v>0</v>
      </c>
      <c r="I1131" s="493">
        <f t="shared" si="1530"/>
        <v>0</v>
      </c>
      <c r="J1131" s="493">
        <f t="shared" si="1530"/>
        <v>0</v>
      </c>
      <c r="K1131" s="493">
        <f t="shared" si="1530"/>
        <v>0</v>
      </c>
      <c r="L1131" s="493">
        <f t="shared" si="1530"/>
        <v>0</v>
      </c>
      <c r="M1131" s="493">
        <f t="shared" si="1530"/>
        <v>0</v>
      </c>
      <c r="N1131" s="493">
        <f t="shared" si="1530"/>
        <v>0</v>
      </c>
      <c r="O1131" s="493">
        <f t="shared" si="1530"/>
        <v>0</v>
      </c>
      <c r="P1131" s="493">
        <f t="shared" si="1530"/>
        <v>0</v>
      </c>
      <c r="Q1131" s="493">
        <f t="shared" si="1530"/>
        <v>0</v>
      </c>
      <c r="R1131" s="493">
        <f t="shared" si="1530"/>
        <v>0</v>
      </c>
      <c r="S1131" s="493">
        <f t="shared" si="1530"/>
        <v>0</v>
      </c>
      <c r="T1131" s="493">
        <f t="shared" si="1530"/>
        <v>0</v>
      </c>
      <c r="U1131" s="493">
        <f t="shared" si="1530"/>
        <v>0</v>
      </c>
      <c r="V1131" s="493">
        <f t="shared" si="1530"/>
        <v>0</v>
      </c>
      <c r="W1131" s="493">
        <f t="shared" si="1530"/>
        <v>0</v>
      </c>
      <c r="X1131" s="493">
        <f t="shared" si="1530"/>
        <v>0</v>
      </c>
      <c r="Y1131" s="493">
        <f t="shared" si="1530"/>
        <v>0</v>
      </c>
      <c r="Z1131" s="493">
        <f t="shared" si="1530"/>
        <v>0</v>
      </c>
      <c r="AA1131" s="493">
        <f t="shared" si="1530"/>
        <v>0</v>
      </c>
      <c r="AB1131" s="493">
        <f t="shared" si="1530"/>
        <v>0</v>
      </c>
      <c r="AC1131" s="493">
        <f t="shared" si="1530"/>
        <v>0</v>
      </c>
      <c r="AD1131" s="493">
        <f t="shared" si="1530"/>
        <v>0</v>
      </c>
      <c r="AE1131" s="493">
        <f t="shared" si="1530"/>
        <v>0</v>
      </c>
      <c r="AF1131" s="493">
        <f t="shared" si="1530"/>
        <v>0</v>
      </c>
      <c r="AG1131" s="493">
        <f t="shared" si="1530"/>
        <v>0</v>
      </c>
      <c r="AH1131" s="493">
        <f t="shared" si="1530"/>
        <v>0</v>
      </c>
      <c r="AI1131" s="522">
        <f t="shared" si="1521"/>
        <v>0</v>
      </c>
      <c r="AJ1131" s="522">
        <f t="shared" si="1522"/>
        <v>0</v>
      </c>
      <c r="AK1131" s="525">
        <f t="shared" si="1523"/>
        <v>0</v>
      </c>
    </row>
    <row r="1132" spans="1:37" ht="11.5" thickBot="1" x14ac:dyDescent="0.25">
      <c r="A1132" s="491"/>
      <c r="B1132" s="463"/>
      <c r="C1132" s="449" t="s">
        <v>1019</v>
      </c>
      <c r="D1132" s="493">
        <f t="shared" si="1524"/>
        <v>0</v>
      </c>
      <c r="E1132" s="493">
        <f t="shared" ref="E1132:AH1132" si="1531">D1132+E1118</f>
        <v>0</v>
      </c>
      <c r="F1132" s="493">
        <f t="shared" si="1531"/>
        <v>0</v>
      </c>
      <c r="G1132" s="493">
        <f t="shared" si="1531"/>
        <v>0</v>
      </c>
      <c r="H1132" s="493">
        <f t="shared" si="1531"/>
        <v>0</v>
      </c>
      <c r="I1132" s="493">
        <f t="shared" si="1531"/>
        <v>0</v>
      </c>
      <c r="J1132" s="493">
        <f t="shared" si="1531"/>
        <v>0</v>
      </c>
      <c r="K1132" s="493">
        <f t="shared" si="1531"/>
        <v>0</v>
      </c>
      <c r="L1132" s="493">
        <f t="shared" si="1531"/>
        <v>0</v>
      </c>
      <c r="M1132" s="493">
        <f t="shared" si="1531"/>
        <v>0</v>
      </c>
      <c r="N1132" s="493">
        <f t="shared" si="1531"/>
        <v>0</v>
      </c>
      <c r="O1132" s="493">
        <f t="shared" si="1531"/>
        <v>0</v>
      </c>
      <c r="P1132" s="493">
        <f t="shared" si="1531"/>
        <v>0</v>
      </c>
      <c r="Q1132" s="493">
        <f t="shared" si="1531"/>
        <v>0</v>
      </c>
      <c r="R1132" s="493">
        <f t="shared" si="1531"/>
        <v>0</v>
      </c>
      <c r="S1132" s="493">
        <f t="shared" si="1531"/>
        <v>0</v>
      </c>
      <c r="T1132" s="493">
        <f t="shared" si="1531"/>
        <v>0</v>
      </c>
      <c r="U1132" s="493">
        <f t="shared" si="1531"/>
        <v>0</v>
      </c>
      <c r="V1132" s="493">
        <f t="shared" si="1531"/>
        <v>0</v>
      </c>
      <c r="W1132" s="493">
        <f t="shared" si="1531"/>
        <v>0</v>
      </c>
      <c r="X1132" s="493">
        <f t="shared" si="1531"/>
        <v>0</v>
      </c>
      <c r="Y1132" s="493">
        <f t="shared" si="1531"/>
        <v>0</v>
      </c>
      <c r="Z1132" s="493">
        <f t="shared" si="1531"/>
        <v>0</v>
      </c>
      <c r="AA1132" s="493">
        <f t="shared" si="1531"/>
        <v>0</v>
      </c>
      <c r="AB1132" s="493">
        <f t="shared" si="1531"/>
        <v>0</v>
      </c>
      <c r="AC1132" s="493">
        <f t="shared" si="1531"/>
        <v>0</v>
      </c>
      <c r="AD1132" s="493">
        <f t="shared" si="1531"/>
        <v>0</v>
      </c>
      <c r="AE1132" s="493">
        <f t="shared" si="1531"/>
        <v>0</v>
      </c>
      <c r="AF1132" s="493">
        <f t="shared" si="1531"/>
        <v>0</v>
      </c>
      <c r="AG1132" s="493">
        <f t="shared" si="1531"/>
        <v>0</v>
      </c>
      <c r="AH1132" s="493">
        <f t="shared" si="1531"/>
        <v>0</v>
      </c>
      <c r="AI1132" s="522">
        <f>SUM(D1132:N1132)</f>
        <v>0</v>
      </c>
      <c r="AJ1132" s="522">
        <f t="shared" si="1522"/>
        <v>0</v>
      </c>
      <c r="AK1132" s="525">
        <f t="shared" si="1523"/>
        <v>0</v>
      </c>
    </row>
    <row r="1133" spans="1:37" ht="11.5" thickBot="1" x14ac:dyDescent="0.25">
      <c r="A1133" s="508" t="s">
        <v>64</v>
      </c>
      <c r="B1133" s="509"/>
      <c r="C1133" s="734" t="s">
        <v>771</v>
      </c>
      <c r="D1133" s="592">
        <f t="shared" ref="D1133:AH1133" si="1532">SUM(D1125:D1132)</f>
        <v>-116.66386444944678</v>
      </c>
      <c r="E1133" s="592">
        <f t="shared" si="1532"/>
        <v>108.00622788712809</v>
      </c>
      <c r="F1133" s="511">
        <f t="shared" si="1532"/>
        <v>124.49583914029014</v>
      </c>
      <c r="G1133" s="511">
        <f t="shared" si="1532"/>
        <v>140.33761371073521</v>
      </c>
      <c r="H1133" s="511">
        <f t="shared" si="1532"/>
        <v>155.5315515984633</v>
      </c>
      <c r="I1133" s="511">
        <f t="shared" si="1532"/>
        <v>170.07765280347442</v>
      </c>
      <c r="J1133" s="511">
        <f t="shared" si="1532"/>
        <v>181.47591732576853</v>
      </c>
      <c r="K1133" s="511">
        <f t="shared" si="1532"/>
        <v>197.22634516534566</v>
      </c>
      <c r="L1133" s="511">
        <f t="shared" si="1532"/>
        <v>209.82893632220583</v>
      </c>
      <c r="M1133" s="511">
        <f t="shared" si="1532"/>
        <v>221.78369079634899</v>
      </c>
      <c r="N1133" s="511">
        <f t="shared" si="1532"/>
        <v>233.09060858777517</v>
      </c>
      <c r="O1133" s="511">
        <f t="shared" si="1532"/>
        <v>248.74968969648435</v>
      </c>
      <c r="P1133" s="511">
        <f t="shared" si="1532"/>
        <v>258.72527080519353</v>
      </c>
      <c r="Q1133" s="511">
        <f t="shared" si="1532"/>
        <v>267.04399247666322</v>
      </c>
      <c r="R1133" s="511">
        <f t="shared" si="1532"/>
        <v>275.81831221546486</v>
      </c>
      <c r="S1133" s="511">
        <f t="shared" si="1532"/>
        <v>286.33122416508797</v>
      </c>
      <c r="T1133" s="511">
        <f t="shared" si="1532"/>
        <v>296.78813611471105</v>
      </c>
      <c r="U1133" s="511">
        <f t="shared" si="1532"/>
        <v>307.1890480643342</v>
      </c>
      <c r="V1133" s="511">
        <f t="shared" si="1532"/>
        <v>317.53396001395731</v>
      </c>
      <c r="W1133" s="511">
        <f t="shared" si="1532"/>
        <v>327.82287196358044</v>
      </c>
      <c r="X1133" s="511">
        <f t="shared" si="1532"/>
        <v>338.05578391320358</v>
      </c>
      <c r="Y1133" s="511">
        <f t="shared" si="1532"/>
        <v>321.13077867160132</v>
      </c>
      <c r="Z1133" s="511">
        <f t="shared" si="1532"/>
        <v>327.35637216961288</v>
      </c>
      <c r="AA1133" s="511">
        <f t="shared" si="1532"/>
        <v>333.5259656676244</v>
      </c>
      <c r="AB1133" s="511">
        <f t="shared" si="1532"/>
        <v>339.639559165636</v>
      </c>
      <c r="AC1133" s="511">
        <f t="shared" si="1532"/>
        <v>345.69715266364761</v>
      </c>
      <c r="AD1133" s="511">
        <f t="shared" si="1532"/>
        <v>351.69874616165919</v>
      </c>
      <c r="AE1133" s="511">
        <f t="shared" si="1532"/>
        <v>357.64433965967078</v>
      </c>
      <c r="AF1133" s="511">
        <f t="shared" si="1532"/>
        <v>363.53393315768233</v>
      </c>
      <c r="AG1133" s="511">
        <f t="shared" si="1532"/>
        <v>369.36752665569395</v>
      </c>
      <c r="AH1133" s="511">
        <f t="shared" si="1532"/>
        <v>375.14512015370553</v>
      </c>
      <c r="AI1133" s="523">
        <f>SUM(AI1125:AI1128,AI1132:AI1132)</f>
        <v>917.70377887712539</v>
      </c>
      <c r="AJ1133" s="523">
        <f>SUM(AJ1125:AJ1128,AJ1132:AJ1132)</f>
        <v>2583.3916272977194</v>
      </c>
      <c r="AK1133" s="527">
        <f>SUM(AK1125:AK1128,AK1132:AK1132)</f>
        <v>4479.744676464582</v>
      </c>
    </row>
  </sheetData>
  <sheetProtection password="B437" sheet="1" selectLockedCells="1"/>
  <mergeCells count="1">
    <mergeCell ref="B1:C1"/>
  </mergeCells>
  <phoneticPr fontId="4"/>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9"/>
  <sheetViews>
    <sheetView workbookViewId="0"/>
    <sheetView workbookViewId="1"/>
  </sheetViews>
  <sheetFormatPr defaultRowHeight="13" x14ac:dyDescent="0.2"/>
  <cols>
    <col min="1" max="1" width="19.1796875" customWidth="1"/>
    <col min="2" max="2" width="74.08984375" customWidth="1"/>
    <col min="3" max="4" width="21.90625" customWidth="1"/>
  </cols>
  <sheetData>
    <row r="1" spans="1:4" x14ac:dyDescent="0.2">
      <c r="A1" t="s">
        <v>1109</v>
      </c>
      <c r="B1" t="s">
        <v>1110</v>
      </c>
      <c r="C1" t="s">
        <v>1114</v>
      </c>
      <c r="D1" t="s">
        <v>1112</v>
      </c>
    </row>
    <row r="2" spans="1:4" x14ac:dyDescent="0.2">
      <c r="A2" s="1424" t="s">
        <v>1111</v>
      </c>
      <c r="B2" s="1342" t="s">
        <v>1116</v>
      </c>
      <c r="C2" s="1342" t="s">
        <v>1113</v>
      </c>
      <c r="D2" s="1342" t="s">
        <v>1115</v>
      </c>
    </row>
    <row r="3" spans="1:4" x14ac:dyDescent="0.2">
      <c r="A3" s="1424" t="s">
        <v>1117</v>
      </c>
      <c r="B3" s="1342" t="s">
        <v>1118</v>
      </c>
      <c r="C3" s="1342" t="s">
        <v>1113</v>
      </c>
      <c r="D3" s="1342" t="s">
        <v>1120</v>
      </c>
    </row>
    <row r="4" spans="1:4" x14ac:dyDescent="0.2">
      <c r="A4" s="1424" t="s">
        <v>1117</v>
      </c>
      <c r="B4" s="1342" t="s">
        <v>1119</v>
      </c>
      <c r="C4" s="1342" t="s">
        <v>1113</v>
      </c>
      <c r="D4" s="1342" t="s">
        <v>1121</v>
      </c>
    </row>
    <row r="5" spans="1:4" x14ac:dyDescent="0.2">
      <c r="A5" s="1425" t="s">
        <v>1117</v>
      </c>
      <c r="B5" s="1426" t="s">
        <v>1122</v>
      </c>
      <c r="C5" s="1342" t="s">
        <v>1113</v>
      </c>
      <c r="D5" s="1426" t="s">
        <v>1123</v>
      </c>
    </row>
    <row r="6" spans="1:4" x14ac:dyDescent="0.2">
      <c r="A6" s="1427" t="s">
        <v>1211</v>
      </c>
      <c r="B6" s="1342" t="s">
        <v>1212</v>
      </c>
      <c r="C6" s="1342"/>
      <c r="D6" s="1342"/>
    </row>
    <row r="7" spans="1:4" x14ac:dyDescent="0.2">
      <c r="A7" s="1423">
        <v>1.1000000000000001</v>
      </c>
      <c r="B7" s="1342" t="s">
        <v>1224</v>
      </c>
      <c r="C7" s="1342" t="s">
        <v>1222</v>
      </c>
      <c r="D7" s="1342" t="s">
        <v>1223</v>
      </c>
    </row>
    <row r="8" spans="1:4" x14ac:dyDescent="0.2">
      <c r="A8" s="1423">
        <v>1.2</v>
      </c>
      <c r="B8" s="1342" t="s">
        <v>1225</v>
      </c>
      <c r="C8" s="1342"/>
      <c r="D8" s="1342"/>
    </row>
    <row r="9" spans="1:4" x14ac:dyDescent="0.2">
      <c r="A9" s="1423">
        <v>1.3</v>
      </c>
      <c r="B9" s="1342" t="s">
        <v>1226</v>
      </c>
      <c r="C9" s="1342" t="s">
        <v>1227</v>
      </c>
      <c r="D9" s="1342" t="s">
        <v>1228</v>
      </c>
    </row>
  </sheetData>
  <sheetProtection algorithmName="SHA-512" hashValue="lBRwI1vCOnzpqwUF1eI8T6aW3M6i9l2dQw6aUW5mzXqy81v1lXFmRIHt/WcowL0k3jIsYYjDTaOUZ0kv8LX+Pw==" saltValue="iZjb3GcCwo64GYvK4iHlWw==" spinCount="100000" sheet="1" objects="1" scenarios="1"/>
  <phoneticPr fontId="4"/>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A1:AO257"/>
  <sheetViews>
    <sheetView topLeftCell="B1" workbookViewId="0">
      <selection activeCell="G21" sqref="G21"/>
    </sheetView>
    <sheetView workbookViewId="1"/>
  </sheetViews>
  <sheetFormatPr defaultColWidth="9" defaultRowHeight="12.5" x14ac:dyDescent="0.25"/>
  <cols>
    <col min="1" max="1" width="6.90625" style="7" customWidth="1"/>
    <col min="2" max="2" width="42.6328125" style="7" bestFit="1" customWidth="1"/>
    <col min="3" max="3" width="17" style="7" customWidth="1"/>
    <col min="4" max="24" width="15.453125" style="1" customWidth="1"/>
    <col min="25" max="34" width="15.453125" style="7" customWidth="1"/>
    <col min="35" max="35" width="17.36328125" style="7" customWidth="1"/>
    <col min="36" max="47" width="11.6328125" style="7" customWidth="1"/>
    <col min="48" max="16384" width="9" style="7"/>
  </cols>
  <sheetData>
    <row r="1" spans="1:37" ht="13" x14ac:dyDescent="0.3">
      <c r="A1" s="187" t="s">
        <v>597</v>
      </c>
      <c r="B1" s="2"/>
      <c r="C1" s="3"/>
      <c r="E1" s="4"/>
      <c r="F1" s="4"/>
      <c r="G1" s="4"/>
      <c r="I1" s="5"/>
      <c r="K1" s="6"/>
      <c r="L1" s="6"/>
    </row>
    <row r="2" spans="1:37" s="238" customFormat="1" ht="14" x14ac:dyDescent="0.2">
      <c r="A2" s="234" t="s">
        <v>97</v>
      </c>
      <c r="B2" s="235"/>
      <c r="C2" s="236"/>
      <c r="D2" s="236"/>
      <c r="E2" s="236"/>
      <c r="F2" s="236"/>
      <c r="G2" s="236"/>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row>
    <row r="3" spans="1:37" ht="13.5" thickBot="1" x14ac:dyDescent="0.35">
      <c r="D3" s="7"/>
      <c r="E3" s="4"/>
      <c r="F3" s="4"/>
      <c r="G3" s="4"/>
      <c r="I3" s="5"/>
      <c r="K3" s="6"/>
      <c r="L3" s="6"/>
    </row>
    <row r="4" spans="1:37" ht="13" x14ac:dyDescent="0.3">
      <c r="B4" s="1452" t="s">
        <v>9</v>
      </c>
      <c r="C4" s="1453"/>
      <c r="D4" s="8" t="s">
        <v>598</v>
      </c>
      <c r="E4" s="8" t="s">
        <v>599</v>
      </c>
      <c r="F4" s="8" t="s">
        <v>600</v>
      </c>
      <c r="G4" s="8" t="s">
        <v>601</v>
      </c>
      <c r="H4" s="8" t="s">
        <v>602</v>
      </c>
      <c r="I4" s="8" t="s">
        <v>603</v>
      </c>
      <c r="J4" s="8" t="s">
        <v>604</v>
      </c>
      <c r="K4" s="8" t="s">
        <v>605</v>
      </c>
      <c r="L4" s="8" t="s">
        <v>606</v>
      </c>
      <c r="M4" s="8" t="s">
        <v>607</v>
      </c>
      <c r="N4" s="8" t="s">
        <v>608</v>
      </c>
      <c r="O4" s="8" t="s">
        <v>609</v>
      </c>
      <c r="P4" s="8" t="s">
        <v>610</v>
      </c>
      <c r="Q4" s="8" t="s">
        <v>611</v>
      </c>
      <c r="R4" s="8" t="s">
        <v>612</v>
      </c>
      <c r="S4" s="8" t="s">
        <v>613</v>
      </c>
      <c r="T4" s="8" t="s">
        <v>614</v>
      </c>
      <c r="U4" s="8" t="s">
        <v>615</v>
      </c>
      <c r="V4" s="8" t="s">
        <v>616</v>
      </c>
      <c r="W4" s="8" t="s">
        <v>617</v>
      </c>
      <c r="X4" s="8" t="s">
        <v>618</v>
      </c>
      <c r="Y4" s="8" t="s">
        <v>619</v>
      </c>
      <c r="Z4" s="8" t="s">
        <v>620</v>
      </c>
      <c r="AA4" s="8" t="s">
        <v>621</v>
      </c>
      <c r="AB4" s="8" t="s">
        <v>622</v>
      </c>
      <c r="AC4" s="8" t="s">
        <v>623</v>
      </c>
      <c r="AD4" s="8" t="s">
        <v>624</v>
      </c>
      <c r="AE4" s="8" t="s">
        <v>625</v>
      </c>
      <c r="AF4" s="8" t="s">
        <v>626</v>
      </c>
      <c r="AG4" s="8" t="s">
        <v>627</v>
      </c>
      <c r="AH4" s="9" t="s">
        <v>628</v>
      </c>
    </row>
    <row r="5" spans="1:37" ht="13" x14ac:dyDescent="0.3">
      <c r="B5" s="322" t="s">
        <v>169</v>
      </c>
      <c r="C5" s="320"/>
      <c r="D5" s="321"/>
      <c r="E5" s="323">
        <f>'（詳細設定）事業期間での諸元変動'!D3*計算結果確認シート!$Z$142</f>
        <v>0.84931506849315064</v>
      </c>
      <c r="F5" s="323">
        <f>'（詳細設定）事業期間での諸元変動'!E3*計算結果確認シート!$Z$142</f>
        <v>0.84931506849315064</v>
      </c>
      <c r="G5" s="323">
        <f>'（詳細設定）事業期間での諸元変動'!F3*計算結果確認シート!$Z$142</f>
        <v>0.84931506849315064</v>
      </c>
      <c r="H5" s="323">
        <f>'（詳細設定）事業期間での諸元変動'!G3*計算結果確認シート!$Z$142</f>
        <v>0.84931506849315064</v>
      </c>
      <c r="I5" s="323">
        <f>'（詳細設定）事業期間での諸元変動'!H3*計算結果確認シート!$Z$142</f>
        <v>0.84931506849315064</v>
      </c>
      <c r="J5" s="323">
        <f>'（詳細設定）事業期間での諸元変動'!I3*計算結果確認シート!$Z$142</f>
        <v>0.84931506849315064</v>
      </c>
      <c r="K5" s="323">
        <f>'（詳細設定）事業期間での諸元変動'!J3*計算結果確認シート!$Z$142</f>
        <v>0.84931506849315064</v>
      </c>
      <c r="L5" s="323">
        <f>'（詳細設定）事業期間での諸元変動'!K3*計算結果確認シート!$Z$142</f>
        <v>0.84931506849315064</v>
      </c>
      <c r="M5" s="323">
        <f>'（詳細設定）事業期間での諸元変動'!L3*計算結果確認シート!$Z$142</f>
        <v>0.84931506849315064</v>
      </c>
      <c r="N5" s="323">
        <f>'（詳細設定）事業期間での諸元変動'!M3*計算結果確認シート!$Z$142</f>
        <v>0.84931506849315064</v>
      </c>
      <c r="O5" s="323">
        <f>'（詳細設定）事業期間での諸元変動'!N3*計算結果確認シート!$Z$142</f>
        <v>0.84931506849315064</v>
      </c>
      <c r="P5" s="323">
        <f>'（詳細設定）事業期間での諸元変動'!O3*計算結果確認シート!$Z$142</f>
        <v>0.84931506849315064</v>
      </c>
      <c r="Q5" s="323">
        <f>'（詳細設定）事業期間での諸元変動'!P3*計算結果確認シート!$Z$142</f>
        <v>0.84931506849315064</v>
      </c>
      <c r="R5" s="323">
        <f>'（詳細設定）事業期間での諸元変動'!Q3*計算結果確認シート!$Z$142</f>
        <v>0.84931506849315064</v>
      </c>
      <c r="S5" s="323">
        <f>'（詳細設定）事業期間での諸元変動'!R3*計算結果確認シート!$Z$142</f>
        <v>0.84931506849315064</v>
      </c>
      <c r="T5" s="323">
        <f>'（詳細設定）事業期間での諸元変動'!S3*計算結果確認シート!$Z$142</f>
        <v>0.84931506849315064</v>
      </c>
      <c r="U5" s="323">
        <f>'（詳細設定）事業期間での諸元変動'!T3*計算結果確認シート!$Z$142</f>
        <v>0.84931506849315064</v>
      </c>
      <c r="V5" s="323">
        <f>'（詳細設定）事業期間での諸元変動'!U3*計算結果確認シート!$Z$142</f>
        <v>0.84931506849315064</v>
      </c>
      <c r="W5" s="323">
        <f>'（詳細設定）事業期間での諸元変動'!V3*計算結果確認シート!$Z$142</f>
        <v>0.84931506849315064</v>
      </c>
      <c r="X5" s="323">
        <f>'（詳細設定）事業期間での諸元変動'!W3*計算結果確認シート!$Z$142</f>
        <v>0.84931506849315064</v>
      </c>
      <c r="Y5" s="323">
        <f>'（詳細設定）事業期間での諸元変動'!X3*計算結果確認シート!$Z$142</f>
        <v>0</v>
      </c>
      <c r="Z5" s="323">
        <f>'（詳細設定）事業期間での諸元変動'!Y3*計算結果確認シート!$Z$142</f>
        <v>0</v>
      </c>
      <c r="AA5" s="323">
        <f>'（詳細設定）事業期間での諸元変動'!Z3*計算結果確認シート!$Z$142</f>
        <v>0</v>
      </c>
      <c r="AB5" s="323">
        <f>'（詳細設定）事業期間での諸元変動'!AA3*計算結果確認シート!$Z$142</f>
        <v>0</v>
      </c>
      <c r="AC5" s="323">
        <f>'（詳細設定）事業期間での諸元変動'!AB3*計算結果確認シート!$Z$142</f>
        <v>0</v>
      </c>
      <c r="AD5" s="323">
        <f>'（詳細設定）事業期間での諸元変動'!AC3*計算結果確認シート!$Z$142</f>
        <v>0</v>
      </c>
      <c r="AE5" s="323">
        <f>'（詳細設定）事業期間での諸元変動'!AD3*計算結果確認シート!$Z$142</f>
        <v>0</v>
      </c>
      <c r="AF5" s="323">
        <f>'（詳細設定）事業期間での諸元変動'!AE3*計算結果確認シート!$Z$142</f>
        <v>0</v>
      </c>
      <c r="AG5" s="323">
        <f>'（詳細設定）事業期間での諸元変動'!AF3*計算結果確認シート!$Z$142</f>
        <v>0</v>
      </c>
      <c r="AH5" s="324">
        <f>'（詳細設定）事業期間での諸元変動'!AG3*計算結果確認シート!$Z$142</f>
        <v>0</v>
      </c>
    </row>
    <row r="6" spans="1:37" x14ac:dyDescent="0.25">
      <c r="B6" s="12" t="s">
        <v>26</v>
      </c>
      <c r="C6" s="11" t="s">
        <v>39</v>
      </c>
      <c r="D6" s="14"/>
      <c r="E6" s="14">
        <f>'（詳細設定）事業期間での諸元変動'!D5</f>
        <v>15</v>
      </c>
      <c r="F6" s="14">
        <f>'（詳細設定）事業期間での諸元変動'!E5</f>
        <v>15</v>
      </c>
      <c r="G6" s="14">
        <f>'（詳細設定）事業期間での諸元変動'!F5</f>
        <v>15</v>
      </c>
      <c r="H6" s="14">
        <f>'（詳細設定）事業期間での諸元変動'!G5</f>
        <v>15</v>
      </c>
      <c r="I6" s="14">
        <f>'（詳細設定）事業期間での諸元変動'!H5</f>
        <v>15</v>
      </c>
      <c r="J6" s="14">
        <f>'（詳細設定）事業期間での諸元変動'!I5</f>
        <v>15</v>
      </c>
      <c r="K6" s="14">
        <f>'（詳細設定）事業期間での諸元変動'!J5</f>
        <v>15</v>
      </c>
      <c r="L6" s="14">
        <f>'（詳細設定）事業期間での諸元変動'!K5</f>
        <v>15</v>
      </c>
      <c r="M6" s="14">
        <f>'（詳細設定）事業期間での諸元変動'!L5</f>
        <v>15</v>
      </c>
      <c r="N6" s="14">
        <f>'（詳細設定）事業期間での諸元変動'!M5</f>
        <v>15</v>
      </c>
      <c r="O6" s="14">
        <f>'（詳細設定）事業期間での諸元変動'!N5</f>
        <v>15</v>
      </c>
      <c r="P6" s="14">
        <f>'（詳細設定）事業期間での諸元変動'!O5</f>
        <v>15</v>
      </c>
      <c r="Q6" s="14">
        <f>'（詳細設定）事業期間での諸元変動'!P5</f>
        <v>15</v>
      </c>
      <c r="R6" s="14">
        <f>'（詳細設定）事業期間での諸元変動'!Q5</f>
        <v>15</v>
      </c>
      <c r="S6" s="14">
        <f>'（詳細設定）事業期間での諸元変動'!R5</f>
        <v>15</v>
      </c>
      <c r="T6" s="14">
        <f>'（詳細設定）事業期間での諸元変動'!S5</f>
        <v>15</v>
      </c>
      <c r="U6" s="14">
        <f>'（詳細設定）事業期間での諸元変動'!T5</f>
        <v>15</v>
      </c>
      <c r="V6" s="14">
        <f>'（詳細設定）事業期間での諸元変動'!U5</f>
        <v>15</v>
      </c>
      <c r="W6" s="14">
        <f>'（詳細設定）事業期間での諸元変動'!V5</f>
        <v>15</v>
      </c>
      <c r="X6" s="14">
        <f>'（詳細設定）事業期間での諸元変動'!W5</f>
        <v>15</v>
      </c>
      <c r="Y6" s="14">
        <f>'（詳細設定）事業期間での諸元変動'!X5</f>
        <v>0</v>
      </c>
      <c r="Z6" s="14">
        <f>'（詳細設定）事業期間での諸元変動'!Y5</f>
        <v>0</v>
      </c>
      <c r="AA6" s="14">
        <f>'（詳細設定）事業期間での諸元変動'!Z5</f>
        <v>0</v>
      </c>
      <c r="AB6" s="14">
        <f>'（詳細設定）事業期間での諸元変動'!AA5</f>
        <v>0</v>
      </c>
      <c r="AC6" s="14">
        <f>'（詳細設定）事業期間での諸元変動'!AB5</f>
        <v>0</v>
      </c>
      <c r="AD6" s="14">
        <f>'（詳細設定）事業期間での諸元変動'!AC5</f>
        <v>0</v>
      </c>
      <c r="AE6" s="14">
        <f>'（詳細設定）事業期間での諸元変動'!AD5</f>
        <v>0</v>
      </c>
      <c r="AF6" s="14">
        <f>'（詳細設定）事業期間での諸元変動'!AE5</f>
        <v>0</v>
      </c>
      <c r="AG6" s="14">
        <f>'（詳細設定）事業期間での諸元変動'!AF5</f>
        <v>0</v>
      </c>
      <c r="AH6" s="99">
        <f>'（詳細設定）事業期間での諸元変動'!AG5</f>
        <v>0</v>
      </c>
    </row>
    <row r="7" spans="1:37" x14ac:dyDescent="0.25">
      <c r="B7" s="12" t="s">
        <v>652</v>
      </c>
      <c r="C7" s="11" t="s">
        <v>39</v>
      </c>
      <c r="D7" s="90"/>
      <c r="E7" s="90">
        <f>'（詳細設定）事業期間での諸元変動'!D6</f>
        <v>5</v>
      </c>
      <c r="F7" s="90">
        <f>'（詳細設定）事業期間での諸元変動'!E6</f>
        <v>5</v>
      </c>
      <c r="G7" s="90">
        <f>'（詳細設定）事業期間での諸元変動'!F6</f>
        <v>5</v>
      </c>
      <c r="H7" s="90">
        <f>'（詳細設定）事業期間での諸元変動'!G6</f>
        <v>5</v>
      </c>
      <c r="I7" s="90">
        <f>'（詳細設定）事業期間での諸元変動'!H6</f>
        <v>5</v>
      </c>
      <c r="J7" s="90">
        <f>'（詳細設定）事業期間での諸元変動'!I6</f>
        <v>5</v>
      </c>
      <c r="K7" s="90">
        <f>'（詳細設定）事業期間での諸元変動'!J6</f>
        <v>5</v>
      </c>
      <c r="L7" s="90">
        <f>'（詳細設定）事業期間での諸元変動'!K6</f>
        <v>5</v>
      </c>
      <c r="M7" s="90">
        <f>'（詳細設定）事業期間での諸元変動'!L6</f>
        <v>5</v>
      </c>
      <c r="N7" s="90">
        <f>'（詳細設定）事業期間での諸元変動'!M6</f>
        <v>5</v>
      </c>
      <c r="O7" s="90">
        <f>'（詳細設定）事業期間での諸元変動'!N6</f>
        <v>5</v>
      </c>
      <c r="P7" s="90">
        <f>'（詳細設定）事業期間での諸元変動'!O6</f>
        <v>5</v>
      </c>
      <c r="Q7" s="90">
        <f>'（詳細設定）事業期間での諸元変動'!P6</f>
        <v>5</v>
      </c>
      <c r="R7" s="90">
        <f>'（詳細設定）事業期間での諸元変動'!Q6</f>
        <v>5</v>
      </c>
      <c r="S7" s="90">
        <f>'（詳細設定）事業期間での諸元変動'!R6</f>
        <v>5</v>
      </c>
      <c r="T7" s="90">
        <f>'（詳細設定）事業期間での諸元変動'!S6</f>
        <v>5</v>
      </c>
      <c r="U7" s="90">
        <f>'（詳細設定）事業期間での諸元変動'!T6</f>
        <v>5</v>
      </c>
      <c r="V7" s="90">
        <f>'（詳細設定）事業期間での諸元変動'!U6</f>
        <v>5</v>
      </c>
      <c r="W7" s="90">
        <f>'（詳細設定）事業期間での諸元変動'!V6</f>
        <v>5</v>
      </c>
      <c r="X7" s="90">
        <f>'（詳細設定）事業期間での諸元変動'!W6</f>
        <v>5</v>
      </c>
      <c r="Y7" s="90">
        <f>'（詳細設定）事業期間での諸元変動'!X6</f>
        <v>0</v>
      </c>
      <c r="Z7" s="90">
        <f>'（詳細設定）事業期間での諸元変動'!Y6</f>
        <v>0</v>
      </c>
      <c r="AA7" s="90">
        <f>'（詳細設定）事業期間での諸元変動'!Z6</f>
        <v>0</v>
      </c>
      <c r="AB7" s="90">
        <f>'（詳細設定）事業期間での諸元変動'!AA6</f>
        <v>0</v>
      </c>
      <c r="AC7" s="90">
        <f>'（詳細設定）事業期間での諸元変動'!AB6</f>
        <v>0</v>
      </c>
      <c r="AD7" s="90">
        <f>'（詳細設定）事業期間での諸元変動'!AC6</f>
        <v>0</v>
      </c>
      <c r="AE7" s="90">
        <f>'（詳細設定）事業期間での諸元変動'!AD6</f>
        <v>0</v>
      </c>
      <c r="AF7" s="90">
        <f>'（詳細設定）事業期間での諸元変動'!AE6</f>
        <v>0</v>
      </c>
      <c r="AG7" s="90">
        <f>'（詳細設定）事業期間での諸元変動'!AF6</f>
        <v>0</v>
      </c>
      <c r="AH7" s="281">
        <f>'（詳細設定）事業期間での諸元変動'!AG6</f>
        <v>0</v>
      </c>
    </row>
    <row r="8" spans="1:37" x14ac:dyDescent="0.25">
      <c r="B8" s="10" t="str">
        <f>計算条件入力シート!$B53</f>
        <v>維持管理費</v>
      </c>
      <c r="C8" s="329" t="s">
        <v>33</v>
      </c>
      <c r="D8" s="15"/>
      <c r="E8" s="15">
        <f>'（詳細設定）事業期間での諸元変動'!D28</f>
        <v>7300000</v>
      </c>
      <c r="F8" s="15">
        <f>'（詳細設定）事業期間での諸元変動'!E28</f>
        <v>7300000</v>
      </c>
      <c r="G8" s="15">
        <f>'（詳細設定）事業期間での諸元変動'!F28</f>
        <v>7300000</v>
      </c>
      <c r="H8" s="15">
        <f>'（詳細設定）事業期間での諸元変動'!G28</f>
        <v>7300000</v>
      </c>
      <c r="I8" s="15">
        <f>'（詳細設定）事業期間での諸元変動'!H28</f>
        <v>7300000</v>
      </c>
      <c r="J8" s="15">
        <f>'（詳細設定）事業期間での諸元変動'!I28</f>
        <v>7300000</v>
      </c>
      <c r="K8" s="15">
        <f>'（詳細設定）事業期間での諸元変動'!J28</f>
        <v>7300000</v>
      </c>
      <c r="L8" s="15">
        <f>'（詳細設定）事業期間での諸元変動'!K28</f>
        <v>7300000</v>
      </c>
      <c r="M8" s="15">
        <f>'（詳細設定）事業期間での諸元変動'!L28</f>
        <v>7300000</v>
      </c>
      <c r="N8" s="15">
        <f>'（詳細設定）事業期間での諸元変動'!M28</f>
        <v>7300000</v>
      </c>
      <c r="O8" s="15">
        <f>'（詳細設定）事業期間での諸元変動'!N28</f>
        <v>7300000</v>
      </c>
      <c r="P8" s="15">
        <f>'（詳細設定）事業期間での諸元変動'!O28</f>
        <v>7300000</v>
      </c>
      <c r="Q8" s="78">
        <f>'（詳細設定）事業期間での諸元変動'!P28</f>
        <v>7300000</v>
      </c>
      <c r="R8" s="15">
        <f>'（詳細設定）事業期間での諸元変動'!Q28</f>
        <v>7300000</v>
      </c>
      <c r="S8" s="15">
        <f>'（詳細設定）事業期間での諸元変動'!R28</f>
        <v>7300000</v>
      </c>
      <c r="T8" s="15">
        <f>'（詳細設定）事業期間での諸元変動'!S28</f>
        <v>7300000</v>
      </c>
      <c r="U8" s="15">
        <f>'（詳細設定）事業期間での諸元変動'!T28</f>
        <v>7300000</v>
      </c>
      <c r="V8" s="15">
        <f>'（詳細設定）事業期間での諸元変動'!U28</f>
        <v>7300000</v>
      </c>
      <c r="W8" s="15">
        <f>'（詳細設定）事業期間での諸元変動'!V28</f>
        <v>7300000</v>
      </c>
      <c r="X8" s="15">
        <f>'（詳細設定）事業期間での諸元変動'!W28</f>
        <v>7300000</v>
      </c>
      <c r="Y8" s="15">
        <f>'（詳細設定）事業期間での諸元変動'!X28</f>
        <v>0</v>
      </c>
      <c r="Z8" s="15">
        <f>'（詳細設定）事業期間での諸元変動'!Y28</f>
        <v>0</v>
      </c>
      <c r="AA8" s="15">
        <f>'（詳細設定）事業期間での諸元変動'!Z28</f>
        <v>0</v>
      </c>
      <c r="AB8" s="15">
        <f>'（詳細設定）事業期間での諸元変動'!AA28</f>
        <v>0</v>
      </c>
      <c r="AC8" s="15">
        <f>'（詳細設定）事業期間での諸元変動'!AB28</f>
        <v>0</v>
      </c>
      <c r="AD8" s="15">
        <f>'（詳細設定）事業期間での諸元変動'!AC28</f>
        <v>0</v>
      </c>
      <c r="AE8" s="15">
        <f>'（詳細設定）事業期間での諸元変動'!AD28</f>
        <v>0</v>
      </c>
      <c r="AF8" s="15">
        <f>'（詳細設定）事業期間での諸元変動'!AE28</f>
        <v>0</v>
      </c>
      <c r="AG8" s="15">
        <f>'（詳細設定）事業期間での諸元変動'!AF28</f>
        <v>0</v>
      </c>
      <c r="AH8" s="100">
        <f>'（詳細設定）事業期間での諸元変動'!AG28</f>
        <v>0</v>
      </c>
    </row>
    <row r="9" spans="1:37" x14ac:dyDescent="0.25">
      <c r="B9" s="10" t="str">
        <f>計算条件入力シート!$B54</f>
        <v>ユーティリティ費用</v>
      </c>
      <c r="C9" s="329" t="s">
        <v>33</v>
      </c>
      <c r="D9" s="15"/>
      <c r="E9" s="15">
        <f>'（詳細設定）事業期間での諸元変動'!D29</f>
        <v>12200000</v>
      </c>
      <c r="F9" s="15">
        <f>'（詳細設定）事業期間での諸元変動'!E29</f>
        <v>12200000</v>
      </c>
      <c r="G9" s="15">
        <f>'（詳細設定）事業期間での諸元変動'!F29</f>
        <v>12200000</v>
      </c>
      <c r="H9" s="15">
        <f>'（詳細設定）事業期間での諸元変動'!G29</f>
        <v>12200000</v>
      </c>
      <c r="I9" s="15">
        <f>'（詳細設定）事業期間での諸元変動'!H29</f>
        <v>12200000</v>
      </c>
      <c r="J9" s="15">
        <f>'（詳細設定）事業期間での諸元変動'!I29</f>
        <v>12200000</v>
      </c>
      <c r="K9" s="15">
        <f>'（詳細設定）事業期間での諸元変動'!J29</f>
        <v>12200000</v>
      </c>
      <c r="L9" s="15">
        <f>'（詳細設定）事業期間での諸元変動'!K29</f>
        <v>12200000</v>
      </c>
      <c r="M9" s="15">
        <f>'（詳細設定）事業期間での諸元変動'!L29</f>
        <v>12200000</v>
      </c>
      <c r="N9" s="15">
        <f>'（詳細設定）事業期間での諸元変動'!M29</f>
        <v>12200000</v>
      </c>
      <c r="O9" s="15">
        <f>'（詳細設定）事業期間での諸元変動'!N29</f>
        <v>12200000</v>
      </c>
      <c r="P9" s="15">
        <f>'（詳細設定）事業期間での諸元変動'!O29</f>
        <v>12200000</v>
      </c>
      <c r="Q9" s="78">
        <f>'（詳細設定）事業期間での諸元変動'!P29</f>
        <v>12200000</v>
      </c>
      <c r="R9" s="15">
        <f>'（詳細設定）事業期間での諸元変動'!Q29</f>
        <v>12200000</v>
      </c>
      <c r="S9" s="15">
        <f>'（詳細設定）事業期間での諸元変動'!R29</f>
        <v>12200000</v>
      </c>
      <c r="T9" s="15">
        <f>'（詳細設定）事業期間での諸元変動'!S29</f>
        <v>12200000</v>
      </c>
      <c r="U9" s="15">
        <f>'（詳細設定）事業期間での諸元変動'!T29</f>
        <v>12200000</v>
      </c>
      <c r="V9" s="15">
        <f>'（詳細設定）事業期間での諸元変動'!U29</f>
        <v>12200000</v>
      </c>
      <c r="W9" s="15">
        <f>'（詳細設定）事業期間での諸元変動'!V29</f>
        <v>12200000</v>
      </c>
      <c r="X9" s="15">
        <f>'（詳細設定）事業期間での諸元変動'!W29</f>
        <v>12200000</v>
      </c>
      <c r="Y9" s="15">
        <f>'（詳細設定）事業期間での諸元変動'!X29</f>
        <v>0</v>
      </c>
      <c r="Z9" s="15">
        <f>'（詳細設定）事業期間での諸元変動'!Y29</f>
        <v>0</v>
      </c>
      <c r="AA9" s="15">
        <f>'（詳細設定）事業期間での諸元変動'!Z29</f>
        <v>0</v>
      </c>
      <c r="AB9" s="15">
        <f>'（詳細設定）事業期間での諸元変動'!AA29</f>
        <v>0</v>
      </c>
      <c r="AC9" s="15">
        <f>'（詳細設定）事業期間での諸元変動'!AB29</f>
        <v>0</v>
      </c>
      <c r="AD9" s="15">
        <f>'（詳細設定）事業期間での諸元変動'!AC29</f>
        <v>0</v>
      </c>
      <c r="AE9" s="15">
        <f>'（詳細設定）事業期間での諸元変動'!AD29</f>
        <v>0</v>
      </c>
      <c r="AF9" s="15">
        <f>'（詳細設定）事業期間での諸元変動'!AE29</f>
        <v>0</v>
      </c>
      <c r="AG9" s="15">
        <f>'（詳細設定）事業期間での諸元変動'!AF29</f>
        <v>0</v>
      </c>
      <c r="AH9" s="100">
        <f>'（詳細設定）事業期間での諸元変動'!AG29</f>
        <v>0</v>
      </c>
    </row>
    <row r="10" spans="1:37" x14ac:dyDescent="0.25">
      <c r="B10" s="10" t="str">
        <f>計算条件入力シート!$B55</f>
        <v>＜その他・費目を入力＞</v>
      </c>
      <c r="C10" s="329" t="s">
        <v>33</v>
      </c>
      <c r="D10" s="316"/>
      <c r="E10" s="316">
        <f>'（詳細設定）事業期間での諸元変動'!D30</f>
        <v>0</v>
      </c>
      <c r="F10" s="316">
        <f>'（詳細設定）事業期間での諸元変動'!E30</f>
        <v>0</v>
      </c>
      <c r="G10" s="316">
        <f>'（詳細設定）事業期間での諸元変動'!F30</f>
        <v>0</v>
      </c>
      <c r="H10" s="316">
        <f>'（詳細設定）事業期間での諸元変動'!G30</f>
        <v>0</v>
      </c>
      <c r="I10" s="316">
        <f>'（詳細設定）事業期間での諸元変動'!H30</f>
        <v>0</v>
      </c>
      <c r="J10" s="316">
        <f>'（詳細設定）事業期間での諸元変動'!I30</f>
        <v>0</v>
      </c>
      <c r="K10" s="316">
        <f>'（詳細設定）事業期間での諸元変動'!J30</f>
        <v>0</v>
      </c>
      <c r="L10" s="316">
        <f>'（詳細設定）事業期間での諸元変動'!K30</f>
        <v>0</v>
      </c>
      <c r="M10" s="316">
        <f>'（詳細設定）事業期間での諸元変動'!L30</f>
        <v>0</v>
      </c>
      <c r="N10" s="316">
        <f>'（詳細設定）事業期間での諸元変動'!M30</f>
        <v>0</v>
      </c>
      <c r="O10" s="316">
        <f>'（詳細設定）事業期間での諸元変動'!N30</f>
        <v>0</v>
      </c>
      <c r="P10" s="316">
        <f>'（詳細設定）事業期間での諸元変動'!O30</f>
        <v>0</v>
      </c>
      <c r="Q10" s="317">
        <f>'（詳細設定）事業期間での諸元変動'!P30</f>
        <v>0</v>
      </c>
      <c r="R10" s="316">
        <f>'（詳細設定）事業期間での諸元変動'!Q30</f>
        <v>0</v>
      </c>
      <c r="S10" s="316">
        <f>'（詳細設定）事業期間での諸元変動'!R30</f>
        <v>0</v>
      </c>
      <c r="T10" s="316">
        <f>'（詳細設定）事業期間での諸元変動'!S30</f>
        <v>0</v>
      </c>
      <c r="U10" s="316">
        <f>'（詳細設定）事業期間での諸元変動'!T30</f>
        <v>0</v>
      </c>
      <c r="V10" s="316">
        <f>'（詳細設定）事業期間での諸元変動'!U30</f>
        <v>0</v>
      </c>
      <c r="W10" s="316">
        <f>'（詳細設定）事業期間での諸元変動'!V30</f>
        <v>0</v>
      </c>
      <c r="X10" s="316">
        <f>'（詳細設定）事業期間での諸元変動'!W30</f>
        <v>0</v>
      </c>
      <c r="Y10" s="316">
        <f>'（詳細設定）事業期間での諸元変動'!X30</f>
        <v>0</v>
      </c>
      <c r="Z10" s="316">
        <f>'（詳細設定）事業期間での諸元変動'!Y30</f>
        <v>0</v>
      </c>
      <c r="AA10" s="316">
        <f>'（詳細設定）事業期間での諸元変動'!Z30</f>
        <v>0</v>
      </c>
      <c r="AB10" s="316">
        <f>'（詳細設定）事業期間での諸元変動'!AA30</f>
        <v>0</v>
      </c>
      <c r="AC10" s="316">
        <f>'（詳細設定）事業期間での諸元変動'!AB30</f>
        <v>0</v>
      </c>
      <c r="AD10" s="316">
        <f>'（詳細設定）事業期間での諸元変動'!AC30</f>
        <v>0</v>
      </c>
      <c r="AE10" s="316">
        <f>'（詳細設定）事業期間での諸元変動'!AD30</f>
        <v>0</v>
      </c>
      <c r="AF10" s="316">
        <f>'（詳細設定）事業期間での諸元変動'!AE30</f>
        <v>0</v>
      </c>
      <c r="AG10" s="316">
        <f>'（詳細設定）事業期間での諸元変動'!AF30</f>
        <v>0</v>
      </c>
      <c r="AH10" s="318">
        <f>'（詳細設定）事業期間での諸元変動'!AG30</f>
        <v>0</v>
      </c>
      <c r="AI10" s="16"/>
      <c r="AK10" s="17"/>
    </row>
    <row r="11" spans="1:37" x14ac:dyDescent="0.25">
      <c r="B11" s="328" t="str">
        <f>計算条件入力シート!$B56</f>
        <v>＜その他・費目を入力＞</v>
      </c>
      <c r="C11" s="329" t="s">
        <v>181</v>
      </c>
      <c r="D11" s="316"/>
      <c r="E11" s="316">
        <f>'（詳細設定）事業期間での諸元変動'!D31</f>
        <v>0</v>
      </c>
      <c r="F11" s="316">
        <f>'（詳細設定）事業期間での諸元変動'!E31</f>
        <v>0</v>
      </c>
      <c r="G11" s="316">
        <f>'（詳細設定）事業期間での諸元変動'!F31</f>
        <v>0</v>
      </c>
      <c r="H11" s="316">
        <f>'（詳細設定）事業期間での諸元変動'!G31</f>
        <v>0</v>
      </c>
      <c r="I11" s="316">
        <f>'（詳細設定）事業期間での諸元変動'!H31</f>
        <v>0</v>
      </c>
      <c r="J11" s="316">
        <f>'（詳細設定）事業期間での諸元変動'!I31</f>
        <v>5000000</v>
      </c>
      <c r="K11" s="316">
        <f>'（詳細設定）事業期間での諸元変動'!J31</f>
        <v>0</v>
      </c>
      <c r="L11" s="316">
        <f>'（詳細設定）事業期間での諸元変動'!K31</f>
        <v>0</v>
      </c>
      <c r="M11" s="316">
        <f>'（詳細設定）事業期間での諸元変動'!L31</f>
        <v>0</v>
      </c>
      <c r="N11" s="316">
        <f>'（詳細設定）事業期間での諸元変動'!M31</f>
        <v>0</v>
      </c>
      <c r="O11" s="316">
        <f>'（詳細設定）事業期間での諸元変動'!N31</f>
        <v>0</v>
      </c>
      <c r="P11" s="316">
        <f>'（詳細設定）事業期間での諸元変動'!O31</f>
        <v>0</v>
      </c>
      <c r="Q11" s="317">
        <f>'（詳細設定）事業期間での諸元変動'!P31</f>
        <v>0</v>
      </c>
      <c r="R11" s="316">
        <f>'（詳細設定）事業期間での諸元変動'!Q31</f>
        <v>0</v>
      </c>
      <c r="S11" s="316">
        <f>'（詳細設定）事業期間での諸元変動'!R31</f>
        <v>0</v>
      </c>
      <c r="T11" s="316">
        <f>'（詳細設定）事業期間での諸元変動'!S31</f>
        <v>0</v>
      </c>
      <c r="U11" s="316">
        <f>'（詳細設定）事業期間での諸元変動'!T31</f>
        <v>0</v>
      </c>
      <c r="V11" s="316">
        <f>'（詳細設定）事業期間での諸元変動'!U31</f>
        <v>0</v>
      </c>
      <c r="W11" s="316">
        <f>'（詳細設定）事業期間での諸元変動'!V31</f>
        <v>0</v>
      </c>
      <c r="X11" s="316">
        <f>'（詳細設定）事業期間での諸元変動'!W31</f>
        <v>0</v>
      </c>
      <c r="Y11" s="316">
        <f>'（詳細設定）事業期間での諸元変動'!X31</f>
        <v>0</v>
      </c>
      <c r="Z11" s="316">
        <f>'（詳細設定）事業期間での諸元変動'!Y31</f>
        <v>0</v>
      </c>
      <c r="AA11" s="316">
        <f>'（詳細設定）事業期間での諸元変動'!Z31</f>
        <v>0</v>
      </c>
      <c r="AB11" s="316">
        <f>'（詳細設定）事業期間での諸元変動'!AA31</f>
        <v>0</v>
      </c>
      <c r="AC11" s="316">
        <f>'（詳細設定）事業期間での諸元変動'!AB31</f>
        <v>0</v>
      </c>
      <c r="AD11" s="316">
        <f>'（詳細設定）事業期間での諸元変動'!AC31</f>
        <v>0</v>
      </c>
      <c r="AE11" s="316">
        <f>'（詳細設定）事業期間での諸元変動'!AD31</f>
        <v>0</v>
      </c>
      <c r="AF11" s="316">
        <f>'（詳細設定）事業期間での諸元変動'!AE31</f>
        <v>0</v>
      </c>
      <c r="AG11" s="316">
        <f>'（詳細設定）事業期間での諸元変動'!AF31</f>
        <v>0</v>
      </c>
      <c r="AH11" s="318">
        <f>'（詳細設定）事業期間での諸元変動'!AG31</f>
        <v>0</v>
      </c>
      <c r="AI11" s="16"/>
      <c r="AK11" s="17"/>
    </row>
    <row r="12" spans="1:37" x14ac:dyDescent="0.25">
      <c r="B12" s="328" t="str">
        <f>計算条件入力シート!$B57</f>
        <v>＜その他・費目を入力＞</v>
      </c>
      <c r="C12" s="329" t="s">
        <v>181</v>
      </c>
      <c r="D12" s="316"/>
      <c r="E12" s="316">
        <f>'（詳細設定）事業期間での諸元変動'!D32</f>
        <v>0</v>
      </c>
      <c r="F12" s="316">
        <f>'（詳細設定）事業期間での諸元変動'!E32</f>
        <v>0</v>
      </c>
      <c r="G12" s="316">
        <f>'（詳細設定）事業期間での諸元変動'!F32</f>
        <v>0</v>
      </c>
      <c r="H12" s="316">
        <f>'（詳細設定）事業期間での諸元変動'!G32</f>
        <v>0</v>
      </c>
      <c r="I12" s="316">
        <f>'（詳細設定）事業期間での諸元変動'!H32</f>
        <v>0</v>
      </c>
      <c r="J12" s="316">
        <f>'（詳細設定）事業期間での諸元変動'!I32</f>
        <v>0</v>
      </c>
      <c r="K12" s="316">
        <f>'（詳細設定）事業期間での諸元変動'!J32</f>
        <v>0</v>
      </c>
      <c r="L12" s="316">
        <f>'（詳細設定）事業期間での諸元変動'!K32</f>
        <v>0</v>
      </c>
      <c r="M12" s="316">
        <f>'（詳細設定）事業期間での諸元変動'!L32</f>
        <v>0</v>
      </c>
      <c r="N12" s="316">
        <f>'（詳細設定）事業期間での諸元変動'!M32</f>
        <v>0</v>
      </c>
      <c r="O12" s="316">
        <f>'（詳細設定）事業期間での諸元変動'!N32</f>
        <v>0</v>
      </c>
      <c r="P12" s="316">
        <f>'（詳細設定）事業期間での諸元変動'!O32</f>
        <v>0</v>
      </c>
      <c r="Q12" s="317">
        <f>'（詳細設定）事業期間での諸元変動'!P32</f>
        <v>0</v>
      </c>
      <c r="R12" s="316">
        <f>'（詳細設定）事業期間での諸元変動'!Q32</f>
        <v>0</v>
      </c>
      <c r="S12" s="316">
        <f>'（詳細設定）事業期間での諸元変動'!R32</f>
        <v>0</v>
      </c>
      <c r="T12" s="316">
        <f>'（詳細設定）事業期間での諸元変動'!S32</f>
        <v>0</v>
      </c>
      <c r="U12" s="316">
        <f>'（詳細設定）事業期間での諸元変動'!T32</f>
        <v>0</v>
      </c>
      <c r="V12" s="316">
        <f>'（詳細設定）事業期間での諸元変動'!U32</f>
        <v>0</v>
      </c>
      <c r="W12" s="316">
        <f>'（詳細設定）事業期間での諸元変動'!V32</f>
        <v>0</v>
      </c>
      <c r="X12" s="316">
        <f>'（詳細設定）事業期間での諸元変動'!W32</f>
        <v>0</v>
      </c>
      <c r="Y12" s="316">
        <f>'（詳細設定）事業期間での諸元変動'!X32</f>
        <v>0</v>
      </c>
      <c r="Z12" s="316">
        <f>'（詳細設定）事業期間での諸元変動'!Y32</f>
        <v>0</v>
      </c>
      <c r="AA12" s="316">
        <f>'（詳細設定）事業期間での諸元変動'!Z32</f>
        <v>0</v>
      </c>
      <c r="AB12" s="316">
        <f>'（詳細設定）事業期間での諸元変動'!AA32</f>
        <v>0</v>
      </c>
      <c r="AC12" s="316">
        <f>'（詳細設定）事業期間での諸元変動'!AB32</f>
        <v>0</v>
      </c>
      <c r="AD12" s="316">
        <f>'（詳細設定）事業期間での諸元変動'!AC32</f>
        <v>0</v>
      </c>
      <c r="AE12" s="316">
        <f>'（詳細設定）事業期間での諸元変動'!AD32</f>
        <v>0</v>
      </c>
      <c r="AF12" s="316">
        <f>'（詳細設定）事業期間での諸元変動'!AE32</f>
        <v>0</v>
      </c>
      <c r="AG12" s="316">
        <f>'（詳細設定）事業期間での諸元変動'!AF32</f>
        <v>0</v>
      </c>
      <c r="AH12" s="318">
        <f>'（詳細設定）事業期間での諸元変動'!AG32</f>
        <v>0</v>
      </c>
      <c r="AI12" s="16"/>
      <c r="AK12" s="17"/>
    </row>
    <row r="13" spans="1:37" ht="13" thickBot="1" x14ac:dyDescent="0.3">
      <c r="B13" s="327" t="str">
        <f>計算条件入力シート!$B58</f>
        <v>＜その他・費目を入力＞</v>
      </c>
      <c r="C13" s="329" t="s">
        <v>181</v>
      </c>
      <c r="D13" s="316"/>
      <c r="E13" s="316">
        <f>'（詳細設定）事業期間での諸元変動'!D33</f>
        <v>0</v>
      </c>
      <c r="F13" s="316">
        <f>'（詳細設定）事業期間での諸元変動'!E33</f>
        <v>0</v>
      </c>
      <c r="G13" s="316">
        <f>'（詳細設定）事業期間での諸元変動'!F33</f>
        <v>0</v>
      </c>
      <c r="H13" s="316">
        <f>'（詳細設定）事業期間での諸元変動'!G33</f>
        <v>0</v>
      </c>
      <c r="I13" s="316">
        <f>'（詳細設定）事業期間での諸元変動'!H33</f>
        <v>0</v>
      </c>
      <c r="J13" s="316">
        <f>'（詳細設定）事業期間での諸元変動'!I33</f>
        <v>0</v>
      </c>
      <c r="K13" s="316">
        <f>'（詳細設定）事業期間での諸元変動'!J33</f>
        <v>0</v>
      </c>
      <c r="L13" s="316">
        <f>'（詳細設定）事業期間での諸元変動'!K33</f>
        <v>0</v>
      </c>
      <c r="M13" s="316">
        <f>'（詳細設定）事業期間での諸元変動'!L33</f>
        <v>0</v>
      </c>
      <c r="N13" s="316">
        <f>'（詳細設定）事業期間での諸元変動'!M33</f>
        <v>0</v>
      </c>
      <c r="O13" s="316">
        <f>'（詳細設定）事業期間での諸元変動'!N33</f>
        <v>0</v>
      </c>
      <c r="P13" s="316">
        <f>'（詳細設定）事業期間での諸元変動'!O33</f>
        <v>0</v>
      </c>
      <c r="Q13" s="317">
        <f>'（詳細設定）事業期間での諸元変動'!P33</f>
        <v>0</v>
      </c>
      <c r="R13" s="316">
        <f>'（詳細設定）事業期間での諸元変動'!Q33</f>
        <v>0</v>
      </c>
      <c r="S13" s="316">
        <f>'（詳細設定）事業期間での諸元変動'!R33</f>
        <v>0</v>
      </c>
      <c r="T13" s="316">
        <f>'（詳細設定）事業期間での諸元変動'!S33</f>
        <v>0</v>
      </c>
      <c r="U13" s="316">
        <f>'（詳細設定）事業期間での諸元変動'!T33</f>
        <v>0</v>
      </c>
      <c r="V13" s="316">
        <f>'（詳細設定）事業期間での諸元変動'!U33</f>
        <v>0</v>
      </c>
      <c r="W13" s="316">
        <f>'（詳細設定）事業期間での諸元変動'!V33</f>
        <v>0</v>
      </c>
      <c r="X13" s="316">
        <f>'（詳細設定）事業期間での諸元変動'!W33</f>
        <v>0</v>
      </c>
      <c r="Y13" s="316">
        <f>'（詳細設定）事業期間での諸元変動'!X33</f>
        <v>0</v>
      </c>
      <c r="Z13" s="316">
        <f>'（詳細設定）事業期間での諸元変動'!Y33</f>
        <v>0</v>
      </c>
      <c r="AA13" s="316">
        <f>'（詳細設定）事業期間での諸元変動'!Z33</f>
        <v>0</v>
      </c>
      <c r="AB13" s="316">
        <f>'（詳細設定）事業期間での諸元変動'!AA33</f>
        <v>0</v>
      </c>
      <c r="AC13" s="316">
        <f>'（詳細設定）事業期間での諸元変動'!AB33</f>
        <v>0</v>
      </c>
      <c r="AD13" s="316">
        <f>'（詳細設定）事業期間での諸元変動'!AC33</f>
        <v>0</v>
      </c>
      <c r="AE13" s="316">
        <f>'（詳細設定）事業期間での諸元変動'!AD33</f>
        <v>0</v>
      </c>
      <c r="AF13" s="316">
        <f>'（詳細設定）事業期間での諸元変動'!AE33</f>
        <v>0</v>
      </c>
      <c r="AG13" s="316">
        <f>'（詳細設定）事業期間での諸元変動'!AF33</f>
        <v>0</v>
      </c>
      <c r="AH13" s="318">
        <f>'（詳細設定）事業期間での諸元変動'!AG33</f>
        <v>0</v>
      </c>
      <c r="AI13" s="16"/>
      <c r="AK13" s="17"/>
    </row>
    <row r="14" spans="1:37" ht="13" thickBot="1" x14ac:dyDescent="0.3">
      <c r="B14" s="18"/>
      <c r="C14" s="19"/>
      <c r="D14" s="20"/>
      <c r="E14" s="20"/>
      <c r="F14" s="20"/>
      <c r="G14" s="20"/>
      <c r="H14" s="20"/>
      <c r="I14" s="20"/>
      <c r="J14" s="20"/>
      <c r="K14" s="20"/>
      <c r="L14" s="20"/>
      <c r="M14" s="20"/>
      <c r="N14" s="20"/>
      <c r="O14" s="20"/>
      <c r="P14" s="20"/>
      <c r="Q14" s="98"/>
      <c r="R14" s="98"/>
      <c r="S14" s="98"/>
      <c r="T14" s="98"/>
      <c r="U14" s="98"/>
      <c r="V14" s="98"/>
      <c r="W14" s="98"/>
      <c r="X14" s="21"/>
      <c r="Y14" s="1"/>
    </row>
    <row r="15" spans="1:37" ht="13" thickBot="1" x14ac:dyDescent="0.3">
      <c r="B15" s="22" t="s">
        <v>24</v>
      </c>
      <c r="C15" s="23"/>
      <c r="D15" s="24">
        <v>0</v>
      </c>
      <c r="E15" s="24">
        <v>1</v>
      </c>
      <c r="F15" s="24">
        <v>2</v>
      </c>
      <c r="G15" s="24">
        <v>3</v>
      </c>
      <c r="H15" s="24">
        <v>4</v>
      </c>
      <c r="I15" s="24">
        <v>5</v>
      </c>
      <c r="J15" s="24">
        <v>6</v>
      </c>
      <c r="K15" s="24">
        <v>7</v>
      </c>
      <c r="L15" s="24">
        <v>8</v>
      </c>
      <c r="M15" s="24">
        <v>9</v>
      </c>
      <c r="N15" s="24">
        <v>10</v>
      </c>
      <c r="O15" s="24">
        <v>11</v>
      </c>
      <c r="P15" s="24">
        <v>12</v>
      </c>
      <c r="Q15" s="24">
        <v>13</v>
      </c>
      <c r="R15" s="24">
        <v>14</v>
      </c>
      <c r="S15" s="24">
        <v>15</v>
      </c>
      <c r="T15" s="24">
        <v>16</v>
      </c>
      <c r="U15" s="24">
        <v>17</v>
      </c>
      <c r="V15" s="24">
        <v>18</v>
      </c>
      <c r="W15" s="24">
        <v>19</v>
      </c>
      <c r="X15" s="25">
        <v>20</v>
      </c>
      <c r="Y15" s="25">
        <v>21</v>
      </c>
      <c r="Z15" s="25">
        <v>22</v>
      </c>
      <c r="AA15" s="25">
        <v>23</v>
      </c>
      <c r="AB15" s="25">
        <v>24</v>
      </c>
      <c r="AC15" s="25">
        <v>25</v>
      </c>
      <c r="AD15" s="25">
        <v>26</v>
      </c>
      <c r="AE15" s="25">
        <v>27</v>
      </c>
      <c r="AF15" s="25">
        <v>28</v>
      </c>
      <c r="AG15" s="25">
        <v>29</v>
      </c>
      <c r="AH15" s="25">
        <v>30</v>
      </c>
      <c r="AI15" s="26" t="s">
        <v>10</v>
      </c>
    </row>
    <row r="16" spans="1:37" ht="13" x14ac:dyDescent="0.3">
      <c r="B16" s="610" t="s">
        <v>69</v>
      </c>
      <c r="C16" s="611"/>
      <c r="D16" s="28"/>
      <c r="E16" s="28"/>
      <c r="F16" s="28"/>
      <c r="G16" s="28"/>
      <c r="H16" s="28"/>
      <c r="I16" s="28"/>
      <c r="J16" s="28"/>
      <c r="K16" s="28"/>
      <c r="L16" s="28"/>
      <c r="M16" s="28"/>
      <c r="N16" s="28"/>
      <c r="O16" s="28"/>
      <c r="P16" s="28"/>
      <c r="Q16" s="28"/>
      <c r="R16" s="28"/>
      <c r="S16" s="28"/>
      <c r="T16" s="28"/>
      <c r="U16" s="28"/>
      <c r="V16" s="28"/>
      <c r="W16" s="28"/>
      <c r="X16" s="29"/>
      <c r="Y16" s="30"/>
      <c r="Z16" s="30"/>
      <c r="AA16" s="30"/>
      <c r="AB16" s="30"/>
      <c r="AC16" s="30"/>
      <c r="AD16" s="30"/>
      <c r="AE16" s="30"/>
      <c r="AF16" s="30"/>
      <c r="AG16" s="30"/>
      <c r="AH16" s="31"/>
      <c r="AI16" s="32"/>
    </row>
    <row r="17" spans="2:35" x14ac:dyDescent="0.25">
      <c r="B17" s="86" t="s">
        <v>27</v>
      </c>
      <c r="C17" s="57" t="s">
        <v>11</v>
      </c>
      <c r="D17" s="34"/>
      <c r="E17" s="34">
        <f>E20*E21</f>
        <v>9994667.3749999981</v>
      </c>
      <c r="F17" s="34">
        <f>F20*F21</f>
        <v>9994667.3749999981</v>
      </c>
      <c r="G17" s="34">
        <f t="shared" ref="G17:AH17" si="0">G20*G21</f>
        <v>9994667.3749999981</v>
      </c>
      <c r="H17" s="34">
        <f t="shared" si="0"/>
        <v>9994667.3749999981</v>
      </c>
      <c r="I17" s="34">
        <f t="shared" si="0"/>
        <v>9994667.3749999981</v>
      </c>
      <c r="J17" s="34">
        <f t="shared" si="0"/>
        <v>9994667.3749999981</v>
      </c>
      <c r="K17" s="34">
        <f t="shared" si="0"/>
        <v>9994667.3749999981</v>
      </c>
      <c r="L17" s="34">
        <f t="shared" si="0"/>
        <v>9994667.3749999981</v>
      </c>
      <c r="M17" s="34">
        <f t="shared" si="0"/>
        <v>9994667.3749999981</v>
      </c>
      <c r="N17" s="34">
        <f t="shared" si="0"/>
        <v>9994667.3749999981</v>
      </c>
      <c r="O17" s="34">
        <f t="shared" si="0"/>
        <v>9994667.3749999981</v>
      </c>
      <c r="P17" s="34">
        <f t="shared" si="0"/>
        <v>9994667.3749999981</v>
      </c>
      <c r="Q17" s="34">
        <f t="shared" si="0"/>
        <v>9994667.3749999981</v>
      </c>
      <c r="R17" s="34">
        <f t="shared" si="0"/>
        <v>9994667.3749999981</v>
      </c>
      <c r="S17" s="34">
        <f t="shared" si="0"/>
        <v>9994667.3749999981</v>
      </c>
      <c r="T17" s="34">
        <f t="shared" si="0"/>
        <v>9994667.3749999981</v>
      </c>
      <c r="U17" s="34">
        <f t="shared" si="0"/>
        <v>9994667.3749999981</v>
      </c>
      <c r="V17" s="34">
        <f t="shared" si="0"/>
        <v>9994667.3749999981</v>
      </c>
      <c r="W17" s="34">
        <f t="shared" si="0"/>
        <v>9994667.3749999981</v>
      </c>
      <c r="X17" s="34">
        <f t="shared" si="0"/>
        <v>9994667.3749999981</v>
      </c>
      <c r="Y17" s="34">
        <f t="shared" si="0"/>
        <v>0</v>
      </c>
      <c r="Z17" s="34">
        <f t="shared" si="0"/>
        <v>0</v>
      </c>
      <c r="AA17" s="34">
        <f t="shared" si="0"/>
        <v>0</v>
      </c>
      <c r="AB17" s="34">
        <f t="shared" si="0"/>
        <v>0</v>
      </c>
      <c r="AC17" s="34">
        <f t="shared" si="0"/>
        <v>0</v>
      </c>
      <c r="AD17" s="34">
        <f t="shared" si="0"/>
        <v>0</v>
      </c>
      <c r="AE17" s="34">
        <f t="shared" si="0"/>
        <v>0</v>
      </c>
      <c r="AF17" s="34">
        <f t="shared" si="0"/>
        <v>0</v>
      </c>
      <c r="AG17" s="34">
        <f t="shared" si="0"/>
        <v>0</v>
      </c>
      <c r="AH17" s="110">
        <f t="shared" si="0"/>
        <v>0</v>
      </c>
      <c r="AI17" s="36">
        <f>SUM(E17:AH17)</f>
        <v>199893347.49999997</v>
      </c>
    </row>
    <row r="18" spans="2:35" x14ac:dyDescent="0.25">
      <c r="B18" s="86" t="s">
        <v>31</v>
      </c>
      <c r="C18" s="57" t="s">
        <v>34</v>
      </c>
      <c r="D18" s="84"/>
      <c r="E18" s="84">
        <f>計算結果確認シート!$D$105*E5/計算結果確認シート!$D$109</f>
        <v>790276.02499999991</v>
      </c>
      <c r="F18" s="45">
        <f>計算結果確認シート!$D$105*F5/計算結果確認シート!$D$109</f>
        <v>790276.02499999991</v>
      </c>
      <c r="G18" s="45">
        <f>計算結果確認シート!$D$105*G5/計算結果確認シート!$D$109</f>
        <v>790276.02499999991</v>
      </c>
      <c r="H18" s="45">
        <f>計算結果確認シート!$D$105*H5/計算結果確認シート!$D$109</f>
        <v>790276.02499999991</v>
      </c>
      <c r="I18" s="45">
        <f>計算結果確認シート!$D$105*I5/計算結果確認シート!$D$109</f>
        <v>790276.02499999991</v>
      </c>
      <c r="J18" s="45">
        <f>計算結果確認シート!$D$105*J5/計算結果確認シート!$D$109</f>
        <v>790276.02499999991</v>
      </c>
      <c r="K18" s="45">
        <f>計算結果確認シート!$D$105*K5/計算結果確認シート!$D$109</f>
        <v>790276.02499999991</v>
      </c>
      <c r="L18" s="45">
        <f>計算結果確認シート!$D$105*L5/計算結果確認シート!$D$109</f>
        <v>790276.02499999991</v>
      </c>
      <c r="M18" s="45">
        <f>計算結果確認シート!$D$105*M5/計算結果確認シート!$D$109</f>
        <v>790276.02499999991</v>
      </c>
      <c r="N18" s="45">
        <f>計算結果確認シート!$D$105*N5/計算結果確認シート!$D$109</f>
        <v>790276.02499999991</v>
      </c>
      <c r="O18" s="45">
        <f>計算結果確認シート!$D$105*O5/計算結果確認シート!$D$109</f>
        <v>790276.02499999991</v>
      </c>
      <c r="P18" s="45">
        <f>計算結果確認シート!$D$105*P5/計算結果確認シート!$D$109</f>
        <v>790276.02499999991</v>
      </c>
      <c r="Q18" s="45">
        <f>計算結果確認シート!$D$105*Q5/計算結果確認シート!$D$109</f>
        <v>790276.02499999991</v>
      </c>
      <c r="R18" s="45">
        <f>計算結果確認シート!$D$105*R5/計算結果確認シート!$D$109</f>
        <v>790276.02499999991</v>
      </c>
      <c r="S18" s="45">
        <f>計算結果確認シート!$D$105*S5/計算結果確認シート!$D$109</f>
        <v>790276.02499999991</v>
      </c>
      <c r="T18" s="45">
        <f>計算結果確認シート!$D$105*T5/計算結果確認シート!$D$109</f>
        <v>790276.02499999991</v>
      </c>
      <c r="U18" s="45">
        <f>計算結果確認シート!$D$105*U5/計算結果確認シート!$D$109</f>
        <v>790276.02499999991</v>
      </c>
      <c r="V18" s="45">
        <f>計算結果確認シート!$D$105*V5/計算結果確認シート!$D$109</f>
        <v>790276.02499999991</v>
      </c>
      <c r="W18" s="45">
        <f>計算結果確認シート!$D$105*W5/計算結果確認シート!$D$109</f>
        <v>790276.02499999991</v>
      </c>
      <c r="X18" s="45">
        <f>計算結果確認シート!$D$105*X5/計算結果確認シート!$D$109</f>
        <v>790276.02499999991</v>
      </c>
      <c r="Y18" s="45">
        <f>計算結果確認シート!$D$105*Y5/計算結果確認シート!$D$109</f>
        <v>0</v>
      </c>
      <c r="Z18" s="45">
        <f>計算結果確認シート!$D$105*Z5/計算結果確認シート!$D$109</f>
        <v>0</v>
      </c>
      <c r="AA18" s="45">
        <f>計算結果確認シート!$D$105*AA5/計算結果確認シート!$D$109</f>
        <v>0</v>
      </c>
      <c r="AB18" s="45">
        <f>計算結果確認シート!$D$105*AB5/計算結果確認シート!$D$109</f>
        <v>0</v>
      </c>
      <c r="AC18" s="45">
        <f>計算結果確認シート!$D$105*AC5/計算結果確認シート!$D$109</f>
        <v>0</v>
      </c>
      <c r="AD18" s="45">
        <f>計算結果確認シート!$D$105*AD5/計算結果確認シート!$D$109</f>
        <v>0</v>
      </c>
      <c r="AE18" s="45">
        <f>計算結果確認シート!$D$105*AE5/計算結果確認シート!$D$109</f>
        <v>0</v>
      </c>
      <c r="AF18" s="45">
        <f>計算結果確認シート!$D$105*AF5/計算結果確認シート!$D$109</f>
        <v>0</v>
      </c>
      <c r="AG18" s="45">
        <f>計算結果確認シート!$D$105*AG5/計算結果確認シート!$D$109</f>
        <v>0</v>
      </c>
      <c r="AH18" s="111">
        <f>計算結果確認シート!$D$105*AH5/計算結果確認シート!$D$109</f>
        <v>0</v>
      </c>
      <c r="AI18" s="58"/>
    </row>
    <row r="19" spans="2:35" x14ac:dyDescent="0.25">
      <c r="B19" s="86" t="s">
        <v>630</v>
      </c>
      <c r="C19" s="57" t="s">
        <v>32</v>
      </c>
      <c r="D19" s="89"/>
      <c r="E19" s="89">
        <f>(1-計算条件入力シート!$E$33)</f>
        <v>0.84313725490196079</v>
      </c>
      <c r="F19" s="112">
        <f>(1-計算条件入力シート!$E$33)</f>
        <v>0.84313725490196079</v>
      </c>
      <c r="G19" s="112">
        <f>(1-計算条件入力シート!$E$33)</f>
        <v>0.84313725490196079</v>
      </c>
      <c r="H19" s="112">
        <f>(1-計算条件入力シート!$E$33)</f>
        <v>0.84313725490196079</v>
      </c>
      <c r="I19" s="112">
        <f>(1-計算条件入力シート!$E$33)</f>
        <v>0.84313725490196079</v>
      </c>
      <c r="J19" s="112">
        <f>(1-計算条件入力シート!$E$33)</f>
        <v>0.84313725490196079</v>
      </c>
      <c r="K19" s="112">
        <f>(1-計算条件入力シート!$E$33)</f>
        <v>0.84313725490196079</v>
      </c>
      <c r="L19" s="112">
        <f>(1-計算条件入力シート!$E$33)</f>
        <v>0.84313725490196079</v>
      </c>
      <c r="M19" s="112">
        <f>(1-計算条件入力シート!$E$33)</f>
        <v>0.84313725490196079</v>
      </c>
      <c r="N19" s="112">
        <f>(1-計算条件入力シート!$E$33)</f>
        <v>0.84313725490196079</v>
      </c>
      <c r="O19" s="112">
        <f>(1-計算条件入力シート!$E$33)</f>
        <v>0.84313725490196079</v>
      </c>
      <c r="P19" s="112">
        <f>(1-計算条件入力シート!$E$33)</f>
        <v>0.84313725490196079</v>
      </c>
      <c r="Q19" s="112">
        <f>(1-計算条件入力シート!$E$33)</f>
        <v>0.84313725490196079</v>
      </c>
      <c r="R19" s="112">
        <f>(1-計算条件入力シート!$E$33)</f>
        <v>0.84313725490196079</v>
      </c>
      <c r="S19" s="112">
        <f>(1-計算条件入力シート!$E$33)</f>
        <v>0.84313725490196079</v>
      </c>
      <c r="T19" s="112">
        <f>(1-計算条件入力シート!$E$33)</f>
        <v>0.84313725490196079</v>
      </c>
      <c r="U19" s="112">
        <f>(1-計算条件入力シート!$E$33)</f>
        <v>0.84313725490196079</v>
      </c>
      <c r="V19" s="112">
        <f>(1-計算条件入力シート!$E$33)</f>
        <v>0.84313725490196079</v>
      </c>
      <c r="W19" s="112">
        <f>(1-計算条件入力シート!$E$33)</f>
        <v>0.84313725490196079</v>
      </c>
      <c r="X19" s="112">
        <f>(1-計算条件入力シート!$E$33)</f>
        <v>0.84313725490196079</v>
      </c>
      <c r="Y19" s="112">
        <f>(1-計算条件入力シート!$E$33)</f>
        <v>0.84313725490196079</v>
      </c>
      <c r="Z19" s="112">
        <f>(1-計算条件入力シート!$E$33)</f>
        <v>0.84313725490196079</v>
      </c>
      <c r="AA19" s="112">
        <f>(1-計算条件入力シート!$E$33)</f>
        <v>0.84313725490196079</v>
      </c>
      <c r="AB19" s="112">
        <f>(1-計算条件入力シート!$E$33)</f>
        <v>0.84313725490196079</v>
      </c>
      <c r="AC19" s="112">
        <f>(1-計算条件入力シート!$E$33)</f>
        <v>0.84313725490196079</v>
      </c>
      <c r="AD19" s="112">
        <f>(1-計算条件入力シート!$E$33)</f>
        <v>0.84313725490196079</v>
      </c>
      <c r="AE19" s="112">
        <f>(1-計算条件入力シート!$E$33)</f>
        <v>0.84313725490196079</v>
      </c>
      <c r="AF19" s="112">
        <f>(1-計算条件入力シート!$E$33)</f>
        <v>0.84313725490196079</v>
      </c>
      <c r="AG19" s="112">
        <f>(1-計算条件入力シート!$E$33)</f>
        <v>0.84313725490196079</v>
      </c>
      <c r="AH19" s="113">
        <f>(1-計算条件入力シート!$E$33)</f>
        <v>0.84313725490196079</v>
      </c>
      <c r="AI19" s="58"/>
    </row>
    <row r="20" spans="2:35" x14ac:dyDescent="0.25">
      <c r="B20" s="86" t="s">
        <v>29</v>
      </c>
      <c r="C20" s="57" t="s">
        <v>34</v>
      </c>
      <c r="D20" s="84"/>
      <c r="E20" s="84">
        <f>E18*E19</f>
        <v>666311.15833333321</v>
      </c>
      <c r="F20" s="45">
        <f>F18*F19</f>
        <v>666311.15833333321</v>
      </c>
      <c r="G20" s="45">
        <f t="shared" ref="G20:AH20" si="1">G18*G19</f>
        <v>666311.15833333321</v>
      </c>
      <c r="H20" s="45">
        <f t="shared" si="1"/>
        <v>666311.15833333321</v>
      </c>
      <c r="I20" s="45">
        <f t="shared" si="1"/>
        <v>666311.15833333321</v>
      </c>
      <c r="J20" s="45">
        <f t="shared" si="1"/>
        <v>666311.15833333321</v>
      </c>
      <c r="K20" s="45">
        <f t="shared" si="1"/>
        <v>666311.15833333321</v>
      </c>
      <c r="L20" s="45">
        <f t="shared" si="1"/>
        <v>666311.15833333321</v>
      </c>
      <c r="M20" s="45">
        <f t="shared" si="1"/>
        <v>666311.15833333321</v>
      </c>
      <c r="N20" s="45">
        <f t="shared" si="1"/>
        <v>666311.15833333321</v>
      </c>
      <c r="O20" s="45">
        <f t="shared" si="1"/>
        <v>666311.15833333321</v>
      </c>
      <c r="P20" s="45">
        <f t="shared" si="1"/>
        <v>666311.15833333321</v>
      </c>
      <c r="Q20" s="45">
        <f t="shared" si="1"/>
        <v>666311.15833333321</v>
      </c>
      <c r="R20" s="45">
        <f t="shared" si="1"/>
        <v>666311.15833333321</v>
      </c>
      <c r="S20" s="45">
        <f t="shared" si="1"/>
        <v>666311.15833333321</v>
      </c>
      <c r="T20" s="45">
        <f t="shared" si="1"/>
        <v>666311.15833333321</v>
      </c>
      <c r="U20" s="45">
        <f t="shared" si="1"/>
        <v>666311.15833333321</v>
      </c>
      <c r="V20" s="45">
        <f t="shared" si="1"/>
        <v>666311.15833333321</v>
      </c>
      <c r="W20" s="45">
        <f t="shared" si="1"/>
        <v>666311.15833333321</v>
      </c>
      <c r="X20" s="45">
        <f t="shared" si="1"/>
        <v>666311.15833333321</v>
      </c>
      <c r="Y20" s="45">
        <f t="shared" si="1"/>
        <v>0</v>
      </c>
      <c r="Z20" s="45">
        <f t="shared" si="1"/>
        <v>0</v>
      </c>
      <c r="AA20" s="45">
        <f t="shared" si="1"/>
        <v>0</v>
      </c>
      <c r="AB20" s="45">
        <f t="shared" si="1"/>
        <v>0</v>
      </c>
      <c r="AC20" s="45">
        <f t="shared" si="1"/>
        <v>0</v>
      </c>
      <c r="AD20" s="45">
        <f t="shared" si="1"/>
        <v>0</v>
      </c>
      <c r="AE20" s="45">
        <f t="shared" si="1"/>
        <v>0</v>
      </c>
      <c r="AF20" s="45">
        <f t="shared" si="1"/>
        <v>0</v>
      </c>
      <c r="AG20" s="45">
        <f t="shared" si="1"/>
        <v>0</v>
      </c>
      <c r="AH20" s="111">
        <f t="shared" si="1"/>
        <v>0</v>
      </c>
      <c r="AI20" s="58"/>
    </row>
    <row r="21" spans="2:35" x14ac:dyDescent="0.25">
      <c r="B21" s="620" t="s">
        <v>30</v>
      </c>
      <c r="C21" s="607" t="s">
        <v>315</v>
      </c>
      <c r="D21" s="608"/>
      <c r="E21" s="608">
        <f>E6</f>
        <v>15</v>
      </c>
      <c r="F21" s="625">
        <f t="shared" ref="F21:AH21" si="2">F6</f>
        <v>15</v>
      </c>
      <c r="G21" s="625">
        <f t="shared" si="2"/>
        <v>15</v>
      </c>
      <c r="H21" s="625">
        <f t="shared" si="2"/>
        <v>15</v>
      </c>
      <c r="I21" s="625">
        <f t="shared" si="2"/>
        <v>15</v>
      </c>
      <c r="J21" s="625">
        <f t="shared" si="2"/>
        <v>15</v>
      </c>
      <c r="K21" s="625">
        <f t="shared" si="2"/>
        <v>15</v>
      </c>
      <c r="L21" s="625">
        <f t="shared" si="2"/>
        <v>15</v>
      </c>
      <c r="M21" s="625">
        <f t="shared" si="2"/>
        <v>15</v>
      </c>
      <c r="N21" s="625">
        <f t="shared" si="2"/>
        <v>15</v>
      </c>
      <c r="O21" s="625">
        <f t="shared" si="2"/>
        <v>15</v>
      </c>
      <c r="P21" s="625">
        <f t="shared" si="2"/>
        <v>15</v>
      </c>
      <c r="Q21" s="625">
        <f t="shared" si="2"/>
        <v>15</v>
      </c>
      <c r="R21" s="625">
        <f t="shared" si="2"/>
        <v>15</v>
      </c>
      <c r="S21" s="625">
        <f t="shared" si="2"/>
        <v>15</v>
      </c>
      <c r="T21" s="625">
        <f t="shared" si="2"/>
        <v>15</v>
      </c>
      <c r="U21" s="625">
        <f t="shared" si="2"/>
        <v>15</v>
      </c>
      <c r="V21" s="625">
        <f t="shared" si="2"/>
        <v>15</v>
      </c>
      <c r="W21" s="625">
        <f t="shared" si="2"/>
        <v>15</v>
      </c>
      <c r="X21" s="625">
        <f t="shared" si="2"/>
        <v>15</v>
      </c>
      <c r="Y21" s="625">
        <f t="shared" si="2"/>
        <v>0</v>
      </c>
      <c r="Z21" s="625">
        <f t="shared" si="2"/>
        <v>0</v>
      </c>
      <c r="AA21" s="625">
        <f t="shared" si="2"/>
        <v>0</v>
      </c>
      <c r="AB21" s="625">
        <f t="shared" si="2"/>
        <v>0</v>
      </c>
      <c r="AC21" s="625">
        <f t="shared" si="2"/>
        <v>0</v>
      </c>
      <c r="AD21" s="625">
        <f t="shared" si="2"/>
        <v>0</v>
      </c>
      <c r="AE21" s="625">
        <f t="shared" si="2"/>
        <v>0</v>
      </c>
      <c r="AF21" s="625">
        <f t="shared" si="2"/>
        <v>0</v>
      </c>
      <c r="AG21" s="625">
        <f t="shared" si="2"/>
        <v>0</v>
      </c>
      <c r="AH21" s="626">
        <f t="shared" si="2"/>
        <v>0</v>
      </c>
      <c r="AI21" s="623"/>
    </row>
    <row r="22" spans="2:35" x14ac:dyDescent="0.25">
      <c r="B22" s="86" t="s">
        <v>35</v>
      </c>
      <c r="C22" s="57" t="s">
        <v>11</v>
      </c>
      <c r="D22" s="45"/>
      <c r="E22" s="45">
        <f>E25*E26</f>
        <v>7067509.166666666</v>
      </c>
      <c r="F22" s="45">
        <f>F25*F26</f>
        <v>7067509.166666666</v>
      </c>
      <c r="G22" s="45">
        <f t="shared" ref="G22:AH22" si="3">G25*G26</f>
        <v>7067509.166666666</v>
      </c>
      <c r="H22" s="45">
        <f t="shared" si="3"/>
        <v>7067509.166666666</v>
      </c>
      <c r="I22" s="45">
        <f t="shared" si="3"/>
        <v>7067509.166666666</v>
      </c>
      <c r="J22" s="45">
        <f t="shared" si="3"/>
        <v>7067509.166666666</v>
      </c>
      <c r="K22" s="45">
        <f t="shared" si="3"/>
        <v>7067509.166666666</v>
      </c>
      <c r="L22" s="45">
        <f t="shared" si="3"/>
        <v>7067509.166666666</v>
      </c>
      <c r="M22" s="45">
        <f t="shared" si="3"/>
        <v>7067509.166666666</v>
      </c>
      <c r="N22" s="45">
        <f t="shared" si="3"/>
        <v>7067509.166666666</v>
      </c>
      <c r="O22" s="45">
        <f t="shared" si="3"/>
        <v>7067509.166666666</v>
      </c>
      <c r="P22" s="45">
        <f t="shared" si="3"/>
        <v>7067509.166666666</v>
      </c>
      <c r="Q22" s="45">
        <f t="shared" si="3"/>
        <v>7067509.166666666</v>
      </c>
      <c r="R22" s="45">
        <f t="shared" si="3"/>
        <v>7067509.166666666</v>
      </c>
      <c r="S22" s="45">
        <f t="shared" si="3"/>
        <v>7067509.166666666</v>
      </c>
      <c r="T22" s="45">
        <f t="shared" si="3"/>
        <v>7067509.166666666</v>
      </c>
      <c r="U22" s="45">
        <f t="shared" si="3"/>
        <v>7067509.166666666</v>
      </c>
      <c r="V22" s="45">
        <f t="shared" si="3"/>
        <v>7067509.166666666</v>
      </c>
      <c r="W22" s="45">
        <f t="shared" si="3"/>
        <v>7067509.166666666</v>
      </c>
      <c r="X22" s="45">
        <f t="shared" si="3"/>
        <v>7067509.166666666</v>
      </c>
      <c r="Y22" s="45">
        <f t="shared" si="3"/>
        <v>0</v>
      </c>
      <c r="Z22" s="45">
        <f t="shared" si="3"/>
        <v>0</v>
      </c>
      <c r="AA22" s="45">
        <f t="shared" si="3"/>
        <v>0</v>
      </c>
      <c r="AB22" s="45">
        <f t="shared" si="3"/>
        <v>0</v>
      </c>
      <c r="AC22" s="45">
        <f t="shared" si="3"/>
        <v>0</v>
      </c>
      <c r="AD22" s="45">
        <f t="shared" si="3"/>
        <v>0</v>
      </c>
      <c r="AE22" s="45">
        <f t="shared" si="3"/>
        <v>0</v>
      </c>
      <c r="AF22" s="45">
        <f t="shared" si="3"/>
        <v>0</v>
      </c>
      <c r="AG22" s="45">
        <f t="shared" si="3"/>
        <v>0</v>
      </c>
      <c r="AH22" s="111">
        <f t="shared" si="3"/>
        <v>0</v>
      </c>
      <c r="AI22" s="624">
        <f>SUM(E22:AH22)</f>
        <v>141350183.33333334</v>
      </c>
    </row>
    <row r="23" spans="2:35" x14ac:dyDescent="0.25">
      <c r="B23" s="86" t="s">
        <v>653</v>
      </c>
      <c r="C23" s="57" t="s">
        <v>629</v>
      </c>
      <c r="D23" s="84"/>
      <c r="E23" s="84">
        <f>計算結果確認シート!$D$106*E5/計算結果確認シート!$D$109</f>
        <v>1413501.8333333333</v>
      </c>
      <c r="F23" s="45">
        <f>計算結果確認シート!$D$106*F5/計算結果確認シート!$D$109</f>
        <v>1413501.8333333333</v>
      </c>
      <c r="G23" s="45">
        <f>計算結果確認シート!$D$106*G5/計算結果確認シート!$D$109</f>
        <v>1413501.8333333333</v>
      </c>
      <c r="H23" s="45">
        <f>計算結果確認シート!$D$106*H5/計算結果確認シート!$D$109</f>
        <v>1413501.8333333333</v>
      </c>
      <c r="I23" s="45">
        <f>計算結果確認シート!$D$106*I5/計算結果確認シート!$D$109</f>
        <v>1413501.8333333333</v>
      </c>
      <c r="J23" s="45">
        <f>計算結果確認シート!$D$106*J5/計算結果確認シート!$D$109</f>
        <v>1413501.8333333333</v>
      </c>
      <c r="K23" s="45">
        <f>計算結果確認シート!$D$106*K5/計算結果確認シート!$D$109</f>
        <v>1413501.8333333333</v>
      </c>
      <c r="L23" s="45">
        <f>計算結果確認シート!$D$106*L5/計算結果確認シート!$D$109</f>
        <v>1413501.8333333333</v>
      </c>
      <c r="M23" s="45">
        <f>計算結果確認シート!$D$106*M5/計算結果確認シート!$D$109</f>
        <v>1413501.8333333333</v>
      </c>
      <c r="N23" s="45">
        <f>計算結果確認シート!$D$106*N5/計算結果確認シート!$D$109</f>
        <v>1413501.8333333333</v>
      </c>
      <c r="O23" s="45">
        <f>計算結果確認シート!$D$106*O5/計算結果確認シート!$D$109</f>
        <v>1413501.8333333333</v>
      </c>
      <c r="P23" s="45">
        <f>計算結果確認シート!$D$106*P5/計算結果確認シート!$D$109</f>
        <v>1413501.8333333333</v>
      </c>
      <c r="Q23" s="45">
        <f>計算結果確認シート!$D$106*Q5/計算結果確認シート!$D$109</f>
        <v>1413501.8333333333</v>
      </c>
      <c r="R23" s="45">
        <f>計算結果確認シート!$D$106*R5/計算結果確認シート!$D$109</f>
        <v>1413501.8333333333</v>
      </c>
      <c r="S23" s="45">
        <f>計算結果確認シート!$D$106*S5/計算結果確認シート!$D$109</f>
        <v>1413501.8333333333</v>
      </c>
      <c r="T23" s="45">
        <f>計算結果確認シート!$D$106*T5/計算結果確認シート!$D$109</f>
        <v>1413501.8333333333</v>
      </c>
      <c r="U23" s="45">
        <f>計算結果確認シート!$D$106*U5/計算結果確認シート!$D$109</f>
        <v>1413501.8333333333</v>
      </c>
      <c r="V23" s="45">
        <f>計算結果確認シート!$D$106*V5/計算結果確認シート!$D$109</f>
        <v>1413501.8333333333</v>
      </c>
      <c r="W23" s="45">
        <f>計算結果確認シート!$D$106*W5/計算結果確認シート!$D$109</f>
        <v>1413501.8333333333</v>
      </c>
      <c r="X23" s="45">
        <f>計算結果確認シート!$D$106*X5/計算結果確認シート!$D$109</f>
        <v>1413501.8333333333</v>
      </c>
      <c r="Y23" s="45">
        <f>計算結果確認シート!$D$106*Y5/計算結果確認シート!$D$109</f>
        <v>0</v>
      </c>
      <c r="Z23" s="45">
        <f>計算結果確認シート!$D$106*Z5/計算結果確認シート!$D$109</f>
        <v>0</v>
      </c>
      <c r="AA23" s="45">
        <f>計算結果確認シート!$D$106*AA5/計算結果確認シート!$D$109</f>
        <v>0</v>
      </c>
      <c r="AB23" s="45">
        <f>計算結果確認シート!$D$106*AB5/計算結果確認シート!$D$109</f>
        <v>0</v>
      </c>
      <c r="AC23" s="45">
        <f>計算結果確認シート!$D$106*AC5/計算結果確認シート!$D$109</f>
        <v>0</v>
      </c>
      <c r="AD23" s="45">
        <f>計算結果確認シート!$D$106*AD5/計算結果確認シート!$D$109</f>
        <v>0</v>
      </c>
      <c r="AE23" s="45">
        <f>計算結果確認シート!$D$106*AE5/計算結果確認シート!$D$109</f>
        <v>0</v>
      </c>
      <c r="AF23" s="45">
        <f>計算結果確認シート!$D$106*AF5/計算結果確認シート!$D$109</f>
        <v>0</v>
      </c>
      <c r="AG23" s="45">
        <f>計算結果確認シート!$D$106*AG5/計算結果確認シート!$D$109</f>
        <v>0</v>
      </c>
      <c r="AH23" s="111">
        <f>計算結果確認シート!$D$106*AH5/計算結果確認シート!$D$109</f>
        <v>0</v>
      </c>
      <c r="AI23" s="58"/>
    </row>
    <row r="24" spans="2:35" x14ac:dyDescent="0.25">
      <c r="B24" s="86" t="s">
        <v>630</v>
      </c>
      <c r="C24" s="57" t="s">
        <v>32</v>
      </c>
      <c r="D24" s="89"/>
      <c r="E24" s="89">
        <f>1-計算条件入力シート!$E$34</f>
        <v>1</v>
      </c>
      <c r="F24" s="112">
        <f>1-計算条件入力シート!$E$34</f>
        <v>1</v>
      </c>
      <c r="G24" s="112">
        <f>1-計算条件入力シート!$E$34</f>
        <v>1</v>
      </c>
      <c r="H24" s="112">
        <f>1-計算条件入力シート!$E$34</f>
        <v>1</v>
      </c>
      <c r="I24" s="112">
        <f>1-計算条件入力シート!$E$34</f>
        <v>1</v>
      </c>
      <c r="J24" s="112">
        <f>1-計算条件入力シート!$E$34</f>
        <v>1</v>
      </c>
      <c r="K24" s="112">
        <f>1-計算条件入力シート!$E$34</f>
        <v>1</v>
      </c>
      <c r="L24" s="112">
        <f>1-計算条件入力シート!$E$34</f>
        <v>1</v>
      </c>
      <c r="M24" s="112">
        <f>1-計算条件入力シート!$E$34</f>
        <v>1</v>
      </c>
      <c r="N24" s="112">
        <f>1-計算条件入力シート!$E$34</f>
        <v>1</v>
      </c>
      <c r="O24" s="112">
        <f>1-計算条件入力シート!$E$34</f>
        <v>1</v>
      </c>
      <c r="P24" s="112">
        <f>1-計算条件入力シート!$E$34</f>
        <v>1</v>
      </c>
      <c r="Q24" s="112">
        <f>1-計算条件入力シート!$E$34</f>
        <v>1</v>
      </c>
      <c r="R24" s="112">
        <f>1-計算条件入力シート!$E$34</f>
        <v>1</v>
      </c>
      <c r="S24" s="112">
        <f>1-計算条件入力シート!$E$34</f>
        <v>1</v>
      </c>
      <c r="T24" s="112">
        <f>1-計算条件入力シート!$E$34</f>
        <v>1</v>
      </c>
      <c r="U24" s="112">
        <f>1-計算条件入力シート!$E$34</f>
        <v>1</v>
      </c>
      <c r="V24" s="112">
        <f>1-計算条件入力シート!$E$34</f>
        <v>1</v>
      </c>
      <c r="W24" s="112">
        <f>1-計算条件入力シート!$E$34</f>
        <v>1</v>
      </c>
      <c r="X24" s="112">
        <f>1-計算条件入力シート!$E$34</f>
        <v>1</v>
      </c>
      <c r="Y24" s="112">
        <f>1-計算条件入力シート!$E$34</f>
        <v>1</v>
      </c>
      <c r="Z24" s="112">
        <f>1-計算条件入力シート!$E$34</f>
        <v>1</v>
      </c>
      <c r="AA24" s="112">
        <f>1-計算条件入力シート!$E$34</f>
        <v>1</v>
      </c>
      <c r="AB24" s="112">
        <f>1-計算条件入力シート!$E$34</f>
        <v>1</v>
      </c>
      <c r="AC24" s="112">
        <f>1-計算条件入力シート!$E$34</f>
        <v>1</v>
      </c>
      <c r="AD24" s="112">
        <f>1-計算条件入力シート!$E$34</f>
        <v>1</v>
      </c>
      <c r="AE24" s="112">
        <f>1-計算条件入力シート!$E$34</f>
        <v>1</v>
      </c>
      <c r="AF24" s="112">
        <f>1-計算条件入力シート!$E$34</f>
        <v>1</v>
      </c>
      <c r="AG24" s="112">
        <f>1-計算条件入力シート!$E$34</f>
        <v>1</v>
      </c>
      <c r="AH24" s="113">
        <f>1-計算条件入力シート!$E$34</f>
        <v>1</v>
      </c>
      <c r="AI24" s="58"/>
    </row>
    <row r="25" spans="2:35" x14ac:dyDescent="0.25">
      <c r="B25" s="86" t="s">
        <v>36</v>
      </c>
      <c r="C25" s="57" t="s">
        <v>629</v>
      </c>
      <c r="D25" s="84"/>
      <c r="E25" s="84">
        <f>E23*E24</f>
        <v>1413501.8333333333</v>
      </c>
      <c r="F25" s="45">
        <f t="shared" ref="F25:AH25" si="4">F23*F24</f>
        <v>1413501.8333333333</v>
      </c>
      <c r="G25" s="45">
        <f t="shared" si="4"/>
        <v>1413501.8333333333</v>
      </c>
      <c r="H25" s="45">
        <f t="shared" si="4"/>
        <v>1413501.8333333333</v>
      </c>
      <c r="I25" s="45">
        <f t="shared" si="4"/>
        <v>1413501.8333333333</v>
      </c>
      <c r="J25" s="45">
        <f t="shared" si="4"/>
        <v>1413501.8333333333</v>
      </c>
      <c r="K25" s="45">
        <f t="shared" si="4"/>
        <v>1413501.8333333333</v>
      </c>
      <c r="L25" s="45">
        <f t="shared" si="4"/>
        <v>1413501.8333333333</v>
      </c>
      <c r="M25" s="45">
        <f t="shared" si="4"/>
        <v>1413501.8333333333</v>
      </c>
      <c r="N25" s="45">
        <f t="shared" si="4"/>
        <v>1413501.8333333333</v>
      </c>
      <c r="O25" s="45">
        <f t="shared" si="4"/>
        <v>1413501.8333333333</v>
      </c>
      <c r="P25" s="45">
        <f t="shared" si="4"/>
        <v>1413501.8333333333</v>
      </c>
      <c r="Q25" s="45">
        <f t="shared" si="4"/>
        <v>1413501.8333333333</v>
      </c>
      <c r="R25" s="45">
        <f t="shared" si="4"/>
        <v>1413501.8333333333</v>
      </c>
      <c r="S25" s="45">
        <f t="shared" si="4"/>
        <v>1413501.8333333333</v>
      </c>
      <c r="T25" s="45">
        <f t="shared" si="4"/>
        <v>1413501.8333333333</v>
      </c>
      <c r="U25" s="45">
        <f t="shared" si="4"/>
        <v>1413501.8333333333</v>
      </c>
      <c r="V25" s="45">
        <f t="shared" si="4"/>
        <v>1413501.8333333333</v>
      </c>
      <c r="W25" s="45">
        <f t="shared" si="4"/>
        <v>1413501.8333333333</v>
      </c>
      <c r="X25" s="45">
        <f t="shared" si="4"/>
        <v>1413501.8333333333</v>
      </c>
      <c r="Y25" s="45">
        <f t="shared" si="4"/>
        <v>0</v>
      </c>
      <c r="Z25" s="45">
        <f t="shared" si="4"/>
        <v>0</v>
      </c>
      <c r="AA25" s="45">
        <f t="shared" si="4"/>
        <v>0</v>
      </c>
      <c r="AB25" s="45">
        <f t="shared" si="4"/>
        <v>0</v>
      </c>
      <c r="AC25" s="45">
        <f t="shared" si="4"/>
        <v>0</v>
      </c>
      <c r="AD25" s="45">
        <f t="shared" si="4"/>
        <v>0</v>
      </c>
      <c r="AE25" s="45">
        <f t="shared" si="4"/>
        <v>0</v>
      </c>
      <c r="AF25" s="45">
        <f t="shared" si="4"/>
        <v>0</v>
      </c>
      <c r="AG25" s="45">
        <f t="shared" si="4"/>
        <v>0</v>
      </c>
      <c r="AH25" s="111">
        <f t="shared" si="4"/>
        <v>0</v>
      </c>
      <c r="AI25" s="58"/>
    </row>
    <row r="26" spans="2:35" x14ac:dyDescent="0.25">
      <c r="B26" s="620" t="s">
        <v>37</v>
      </c>
      <c r="C26" s="607" t="s">
        <v>317</v>
      </c>
      <c r="D26" s="608"/>
      <c r="E26" s="609">
        <f>E7</f>
        <v>5</v>
      </c>
      <c r="F26" s="621">
        <f t="shared" ref="F26:AH26" si="5">F7</f>
        <v>5</v>
      </c>
      <c r="G26" s="621">
        <f t="shared" si="5"/>
        <v>5</v>
      </c>
      <c r="H26" s="621">
        <f t="shared" si="5"/>
        <v>5</v>
      </c>
      <c r="I26" s="621">
        <f t="shared" si="5"/>
        <v>5</v>
      </c>
      <c r="J26" s="621">
        <f t="shared" si="5"/>
        <v>5</v>
      </c>
      <c r="K26" s="621">
        <f t="shared" si="5"/>
        <v>5</v>
      </c>
      <c r="L26" s="621">
        <f t="shared" si="5"/>
        <v>5</v>
      </c>
      <c r="M26" s="621">
        <f t="shared" si="5"/>
        <v>5</v>
      </c>
      <c r="N26" s="621">
        <f t="shared" si="5"/>
        <v>5</v>
      </c>
      <c r="O26" s="621">
        <f t="shared" si="5"/>
        <v>5</v>
      </c>
      <c r="P26" s="621">
        <f t="shared" si="5"/>
        <v>5</v>
      </c>
      <c r="Q26" s="621">
        <f t="shared" si="5"/>
        <v>5</v>
      </c>
      <c r="R26" s="621">
        <f t="shared" si="5"/>
        <v>5</v>
      </c>
      <c r="S26" s="621">
        <f t="shared" si="5"/>
        <v>5</v>
      </c>
      <c r="T26" s="621">
        <f t="shared" si="5"/>
        <v>5</v>
      </c>
      <c r="U26" s="621">
        <f t="shared" si="5"/>
        <v>5</v>
      </c>
      <c r="V26" s="621">
        <f t="shared" si="5"/>
        <v>5</v>
      </c>
      <c r="W26" s="621">
        <f t="shared" si="5"/>
        <v>5</v>
      </c>
      <c r="X26" s="621">
        <f t="shared" si="5"/>
        <v>5</v>
      </c>
      <c r="Y26" s="621">
        <f t="shared" si="5"/>
        <v>0</v>
      </c>
      <c r="Z26" s="621">
        <f t="shared" si="5"/>
        <v>0</v>
      </c>
      <c r="AA26" s="621">
        <f t="shared" si="5"/>
        <v>0</v>
      </c>
      <c r="AB26" s="621">
        <f t="shared" si="5"/>
        <v>0</v>
      </c>
      <c r="AC26" s="621">
        <f t="shared" si="5"/>
        <v>0</v>
      </c>
      <c r="AD26" s="621">
        <f t="shared" si="5"/>
        <v>0</v>
      </c>
      <c r="AE26" s="621">
        <f t="shared" si="5"/>
        <v>0</v>
      </c>
      <c r="AF26" s="621">
        <f t="shared" si="5"/>
        <v>0</v>
      </c>
      <c r="AG26" s="621">
        <f t="shared" si="5"/>
        <v>0</v>
      </c>
      <c r="AH26" s="622">
        <f t="shared" si="5"/>
        <v>0</v>
      </c>
      <c r="AI26" s="623"/>
    </row>
    <row r="27" spans="2:35" x14ac:dyDescent="0.25">
      <c r="B27" s="86" t="str">
        <f>計算条件入力シート!A41&amp;" "&amp;計算条件入力シート!B41&amp;"販売収入"</f>
        <v>その他収益 完熟堆肥販売収入</v>
      </c>
      <c r="C27" s="87" t="s">
        <v>33</v>
      </c>
      <c r="D27" s="88"/>
      <c r="E27" s="84">
        <f>E28*E29</f>
        <v>4203600</v>
      </c>
      <c r="F27" s="84">
        <f t="shared" ref="F27:AH27" si="6">F28*F29</f>
        <v>4203600</v>
      </c>
      <c r="G27" s="84">
        <f t="shared" si="6"/>
        <v>4203600</v>
      </c>
      <c r="H27" s="84">
        <f t="shared" si="6"/>
        <v>4203600</v>
      </c>
      <c r="I27" s="84">
        <f t="shared" si="6"/>
        <v>4203600</v>
      </c>
      <c r="J27" s="84">
        <f t="shared" si="6"/>
        <v>4203600</v>
      </c>
      <c r="K27" s="84">
        <f t="shared" si="6"/>
        <v>4203600</v>
      </c>
      <c r="L27" s="84">
        <f t="shared" si="6"/>
        <v>4203600</v>
      </c>
      <c r="M27" s="84">
        <f t="shared" si="6"/>
        <v>4203600</v>
      </c>
      <c r="N27" s="84">
        <f t="shared" si="6"/>
        <v>4203600</v>
      </c>
      <c r="O27" s="84">
        <f t="shared" si="6"/>
        <v>4203600</v>
      </c>
      <c r="P27" s="84">
        <f t="shared" si="6"/>
        <v>4203600</v>
      </c>
      <c r="Q27" s="84">
        <f t="shared" si="6"/>
        <v>4203600</v>
      </c>
      <c r="R27" s="84">
        <f t="shared" si="6"/>
        <v>4203600</v>
      </c>
      <c r="S27" s="84">
        <f t="shared" si="6"/>
        <v>4203600</v>
      </c>
      <c r="T27" s="84">
        <f t="shared" si="6"/>
        <v>4203600</v>
      </c>
      <c r="U27" s="84">
        <f t="shared" si="6"/>
        <v>4203600</v>
      </c>
      <c r="V27" s="84">
        <f t="shared" si="6"/>
        <v>4203600</v>
      </c>
      <c r="W27" s="84">
        <f t="shared" si="6"/>
        <v>4203600</v>
      </c>
      <c r="X27" s="84">
        <f t="shared" si="6"/>
        <v>4203600</v>
      </c>
      <c r="Y27" s="84">
        <f t="shared" si="6"/>
        <v>0</v>
      </c>
      <c r="Z27" s="84">
        <f t="shared" si="6"/>
        <v>0</v>
      </c>
      <c r="AA27" s="84">
        <f t="shared" si="6"/>
        <v>0</v>
      </c>
      <c r="AB27" s="84">
        <f t="shared" si="6"/>
        <v>0</v>
      </c>
      <c r="AC27" s="84">
        <f t="shared" si="6"/>
        <v>0</v>
      </c>
      <c r="AD27" s="84">
        <f t="shared" si="6"/>
        <v>0</v>
      </c>
      <c r="AE27" s="84">
        <f t="shared" si="6"/>
        <v>0</v>
      </c>
      <c r="AF27" s="84">
        <f t="shared" si="6"/>
        <v>0</v>
      </c>
      <c r="AG27" s="84">
        <f t="shared" si="6"/>
        <v>0</v>
      </c>
      <c r="AH27" s="84">
        <f t="shared" si="6"/>
        <v>0</v>
      </c>
      <c r="AI27" s="58">
        <f>SUM(E27:AH27)</f>
        <v>84072000</v>
      </c>
    </row>
    <row r="28" spans="2:35" x14ac:dyDescent="0.25">
      <c r="B28" s="605" t="s">
        <v>655</v>
      </c>
      <c r="C28" s="87" t="str">
        <f>計算条件入力シート!D41</f>
        <v>円/t</v>
      </c>
      <c r="D28" s="88"/>
      <c r="E28" s="84">
        <f>'（詳細設定）事業期間での諸元変動'!D7</f>
        <v>600</v>
      </c>
      <c r="F28" s="84">
        <f>'（詳細設定）事業期間での諸元変動'!E7</f>
        <v>600</v>
      </c>
      <c r="G28" s="84">
        <f>'（詳細設定）事業期間での諸元変動'!F7</f>
        <v>600</v>
      </c>
      <c r="H28" s="84">
        <f>'（詳細設定）事業期間での諸元変動'!G7</f>
        <v>600</v>
      </c>
      <c r="I28" s="84">
        <f>'（詳細設定）事業期間での諸元変動'!H7</f>
        <v>600</v>
      </c>
      <c r="J28" s="84">
        <f>'（詳細設定）事業期間での諸元変動'!I7</f>
        <v>600</v>
      </c>
      <c r="K28" s="84">
        <f>'（詳細設定）事業期間での諸元変動'!J7</f>
        <v>600</v>
      </c>
      <c r="L28" s="84">
        <f>'（詳細設定）事業期間での諸元変動'!K7</f>
        <v>600</v>
      </c>
      <c r="M28" s="84">
        <f>'（詳細設定）事業期間での諸元変動'!L7</f>
        <v>600</v>
      </c>
      <c r="N28" s="84">
        <f>'（詳細設定）事業期間での諸元変動'!M7</f>
        <v>600</v>
      </c>
      <c r="O28" s="84">
        <f>'（詳細設定）事業期間での諸元変動'!N7</f>
        <v>600</v>
      </c>
      <c r="P28" s="84">
        <f>'（詳細設定）事業期間での諸元変動'!O7</f>
        <v>600</v>
      </c>
      <c r="Q28" s="84">
        <f>'（詳細設定）事業期間での諸元変動'!P7</f>
        <v>600</v>
      </c>
      <c r="R28" s="84">
        <f>'（詳細設定）事業期間での諸元変動'!Q7</f>
        <v>600</v>
      </c>
      <c r="S28" s="84">
        <f>'（詳細設定）事業期間での諸元変動'!R7</f>
        <v>600</v>
      </c>
      <c r="T28" s="84">
        <f>'（詳細設定）事業期間での諸元変動'!S7</f>
        <v>600</v>
      </c>
      <c r="U28" s="84">
        <f>'（詳細設定）事業期間での諸元変動'!T7</f>
        <v>600</v>
      </c>
      <c r="V28" s="84">
        <f>'（詳細設定）事業期間での諸元変動'!U7</f>
        <v>600</v>
      </c>
      <c r="W28" s="84">
        <f>'（詳細設定）事業期間での諸元変動'!V7</f>
        <v>600</v>
      </c>
      <c r="X28" s="84">
        <f>'（詳細設定）事業期間での諸元変動'!W7</f>
        <v>600</v>
      </c>
      <c r="Y28" s="84">
        <f>'（詳細設定）事業期間での諸元変動'!X7</f>
        <v>0</v>
      </c>
      <c r="Z28" s="84">
        <f>'（詳細設定）事業期間での諸元変動'!Y7</f>
        <v>0</v>
      </c>
      <c r="AA28" s="84">
        <f>'（詳細設定）事業期間での諸元変動'!Z7</f>
        <v>0</v>
      </c>
      <c r="AB28" s="84">
        <f>'（詳細設定）事業期間での諸元変動'!AA7</f>
        <v>0</v>
      </c>
      <c r="AC28" s="84">
        <f>'（詳細設定）事業期間での諸元変動'!AB7</f>
        <v>0</v>
      </c>
      <c r="AD28" s="84">
        <f>'（詳細設定）事業期間での諸元変動'!AC7</f>
        <v>0</v>
      </c>
      <c r="AE28" s="84">
        <f>'（詳細設定）事業期間での諸元変動'!AD7</f>
        <v>0</v>
      </c>
      <c r="AF28" s="84">
        <f>'（詳細設定）事業期間での諸元変動'!AE7</f>
        <v>0</v>
      </c>
      <c r="AG28" s="84">
        <f>'（詳細設定）事業期間での諸元変動'!AF7</f>
        <v>0</v>
      </c>
      <c r="AH28" s="84">
        <f>'（詳細設定）事業期間での諸元変動'!AG7</f>
        <v>0</v>
      </c>
      <c r="AI28" s="58"/>
    </row>
    <row r="29" spans="2:35" x14ac:dyDescent="0.25">
      <c r="B29" s="606" t="s">
        <v>656</v>
      </c>
      <c r="C29" s="607" t="s">
        <v>654</v>
      </c>
      <c r="D29" s="608"/>
      <c r="E29" s="609">
        <f>計算条件入力シート!$E$42*E$5*365</f>
        <v>7006</v>
      </c>
      <c r="F29" s="609">
        <f>計算条件入力シート!$E$42*F$5*365</f>
        <v>7006</v>
      </c>
      <c r="G29" s="609">
        <f>計算条件入力シート!$E$42*G$5*365</f>
        <v>7006</v>
      </c>
      <c r="H29" s="609">
        <f>計算条件入力シート!$E$42*H$5*365</f>
        <v>7006</v>
      </c>
      <c r="I29" s="609">
        <f>計算条件入力シート!$E$42*I$5*365</f>
        <v>7006</v>
      </c>
      <c r="J29" s="609">
        <f>計算条件入力シート!$E$42*J$5*365</f>
        <v>7006</v>
      </c>
      <c r="K29" s="609">
        <f>計算条件入力シート!$E$42*K$5*365</f>
        <v>7006</v>
      </c>
      <c r="L29" s="609">
        <f>計算条件入力シート!$E$42*L$5*365</f>
        <v>7006</v>
      </c>
      <c r="M29" s="609">
        <f>計算条件入力シート!$E$42*M$5*365</f>
        <v>7006</v>
      </c>
      <c r="N29" s="609">
        <f>計算条件入力シート!$E$42*N$5*365</f>
        <v>7006</v>
      </c>
      <c r="O29" s="609">
        <f>計算条件入力シート!$E$42*O$5*365</f>
        <v>7006</v>
      </c>
      <c r="P29" s="609">
        <f>計算条件入力シート!$E$42*P$5*365</f>
        <v>7006</v>
      </c>
      <c r="Q29" s="609">
        <f>計算条件入力シート!$E$42*Q$5*365</f>
        <v>7006</v>
      </c>
      <c r="R29" s="609">
        <f>計算条件入力シート!$E$42*R$5*365</f>
        <v>7006</v>
      </c>
      <c r="S29" s="609">
        <f>計算条件入力シート!$E$42*S$5*365</f>
        <v>7006</v>
      </c>
      <c r="T29" s="609">
        <f>計算条件入力シート!$E$42*T$5*365</f>
        <v>7006</v>
      </c>
      <c r="U29" s="609">
        <f>計算条件入力シート!$E$42*U$5*365</f>
        <v>7006</v>
      </c>
      <c r="V29" s="609">
        <f>計算条件入力シート!$E$42*V$5*365</f>
        <v>7006</v>
      </c>
      <c r="W29" s="609">
        <f>計算条件入力シート!$E$42*W$5*365</f>
        <v>7006</v>
      </c>
      <c r="X29" s="609">
        <f>計算条件入力シート!$E$42*X$5*365</f>
        <v>7006</v>
      </c>
      <c r="Y29" s="609">
        <f>計算条件入力シート!$E$42*Y$5*365</f>
        <v>0</v>
      </c>
      <c r="Z29" s="609">
        <f>計算条件入力シート!$E$42*Z$5*365</f>
        <v>0</v>
      </c>
      <c r="AA29" s="609">
        <f>計算条件入力シート!$E$42*AA$5*365</f>
        <v>0</v>
      </c>
      <c r="AB29" s="609">
        <f>計算条件入力シート!$E$42*AB$5*365</f>
        <v>0</v>
      </c>
      <c r="AC29" s="609">
        <f>計算条件入力シート!$E$42*AC$5*365</f>
        <v>0</v>
      </c>
      <c r="AD29" s="609">
        <f>計算条件入力シート!$E$42*AD$5*365</f>
        <v>0</v>
      </c>
      <c r="AE29" s="609">
        <f>計算条件入力シート!$E$42*AE$5*365</f>
        <v>0</v>
      </c>
      <c r="AF29" s="609">
        <f>計算条件入力シート!$E$42*AF$5*365</f>
        <v>0</v>
      </c>
      <c r="AG29" s="609">
        <f>計算条件入力シート!$E$42*AG$5*365</f>
        <v>0</v>
      </c>
      <c r="AH29" s="609">
        <f>計算条件入力シート!$E$42*AH$5*365</f>
        <v>0</v>
      </c>
      <c r="AI29" s="623"/>
    </row>
    <row r="30" spans="2:35" x14ac:dyDescent="0.25">
      <c r="B30" s="86" t="str">
        <f>計算条件入力シート!A43&amp;" "&amp;計算条件入力シート!B43&amp;"販売収入"</f>
        <v>その他収益② 液肥販売収入</v>
      </c>
      <c r="C30" s="87" t="s">
        <v>33</v>
      </c>
      <c r="D30" s="88"/>
      <c r="E30" s="84">
        <f>E31*E32</f>
        <v>5654399.9999999991</v>
      </c>
      <c r="F30" s="84">
        <f t="shared" ref="F30:AH30" si="7">F31*F32</f>
        <v>5654399.9999999991</v>
      </c>
      <c r="G30" s="84">
        <f t="shared" si="7"/>
        <v>5654399.9999999991</v>
      </c>
      <c r="H30" s="84">
        <f t="shared" si="7"/>
        <v>5654399.9999999991</v>
      </c>
      <c r="I30" s="84">
        <f t="shared" si="7"/>
        <v>5654399.9999999991</v>
      </c>
      <c r="J30" s="84">
        <f t="shared" si="7"/>
        <v>5654399.9999999991</v>
      </c>
      <c r="K30" s="84">
        <f t="shared" si="7"/>
        <v>5654399.9999999991</v>
      </c>
      <c r="L30" s="84">
        <f t="shared" si="7"/>
        <v>5654399.9999999991</v>
      </c>
      <c r="M30" s="84">
        <f t="shared" si="7"/>
        <v>5654399.9999999991</v>
      </c>
      <c r="N30" s="84">
        <f t="shared" si="7"/>
        <v>5654399.9999999991</v>
      </c>
      <c r="O30" s="84">
        <f t="shared" si="7"/>
        <v>5654399.9999999991</v>
      </c>
      <c r="P30" s="84">
        <f t="shared" si="7"/>
        <v>5654399.9999999991</v>
      </c>
      <c r="Q30" s="84">
        <f t="shared" si="7"/>
        <v>5654399.9999999991</v>
      </c>
      <c r="R30" s="84">
        <f t="shared" si="7"/>
        <v>5654399.9999999991</v>
      </c>
      <c r="S30" s="84">
        <f t="shared" si="7"/>
        <v>5654399.9999999991</v>
      </c>
      <c r="T30" s="84">
        <f t="shared" si="7"/>
        <v>5654399.9999999991</v>
      </c>
      <c r="U30" s="84">
        <f t="shared" si="7"/>
        <v>5654399.9999999991</v>
      </c>
      <c r="V30" s="84">
        <f t="shared" si="7"/>
        <v>5654399.9999999991</v>
      </c>
      <c r="W30" s="84">
        <f t="shared" si="7"/>
        <v>5654399.9999999991</v>
      </c>
      <c r="X30" s="84">
        <f t="shared" si="7"/>
        <v>5654399.9999999991</v>
      </c>
      <c r="Y30" s="84">
        <f t="shared" si="7"/>
        <v>0</v>
      </c>
      <c r="Z30" s="84">
        <f t="shared" si="7"/>
        <v>0</v>
      </c>
      <c r="AA30" s="84">
        <f t="shared" si="7"/>
        <v>0</v>
      </c>
      <c r="AB30" s="84">
        <f t="shared" si="7"/>
        <v>0</v>
      </c>
      <c r="AC30" s="84">
        <f t="shared" si="7"/>
        <v>0</v>
      </c>
      <c r="AD30" s="84">
        <f t="shared" si="7"/>
        <v>0</v>
      </c>
      <c r="AE30" s="84">
        <f t="shared" si="7"/>
        <v>0</v>
      </c>
      <c r="AF30" s="84">
        <f t="shared" si="7"/>
        <v>0</v>
      </c>
      <c r="AG30" s="84">
        <f t="shared" si="7"/>
        <v>0</v>
      </c>
      <c r="AH30" s="84">
        <f t="shared" si="7"/>
        <v>0</v>
      </c>
      <c r="AI30" s="58">
        <f>SUM(E30:AH30)</f>
        <v>113087999.99999999</v>
      </c>
    </row>
    <row r="31" spans="2:35" x14ac:dyDescent="0.25">
      <c r="B31" s="605" t="s">
        <v>655</v>
      </c>
      <c r="C31" s="87" t="str">
        <f>計算条件入力シート!D43</f>
        <v>円/t</v>
      </c>
      <c r="D31" s="88"/>
      <c r="E31" s="84">
        <f>'（詳細設定）事業期間での諸元変動'!D8</f>
        <v>200</v>
      </c>
      <c r="F31" s="84">
        <f>'（詳細設定）事業期間での諸元変動'!E8</f>
        <v>200</v>
      </c>
      <c r="G31" s="84">
        <f>'（詳細設定）事業期間での諸元変動'!F8</f>
        <v>200</v>
      </c>
      <c r="H31" s="84">
        <f>'（詳細設定）事業期間での諸元変動'!G8</f>
        <v>200</v>
      </c>
      <c r="I31" s="84">
        <f>'（詳細設定）事業期間での諸元変動'!H8</f>
        <v>200</v>
      </c>
      <c r="J31" s="84">
        <f>'（詳細設定）事業期間での諸元変動'!I8</f>
        <v>200</v>
      </c>
      <c r="K31" s="84">
        <f>'（詳細設定）事業期間での諸元変動'!J8</f>
        <v>200</v>
      </c>
      <c r="L31" s="84">
        <f>'（詳細設定）事業期間での諸元変動'!K8</f>
        <v>200</v>
      </c>
      <c r="M31" s="84">
        <f>'（詳細設定）事業期間での諸元変動'!L8</f>
        <v>200</v>
      </c>
      <c r="N31" s="84">
        <f>'（詳細設定）事業期間での諸元変動'!M8</f>
        <v>200</v>
      </c>
      <c r="O31" s="84">
        <f>'（詳細設定）事業期間での諸元変動'!N8</f>
        <v>200</v>
      </c>
      <c r="P31" s="84">
        <f>'（詳細設定）事業期間での諸元変動'!O8</f>
        <v>200</v>
      </c>
      <c r="Q31" s="84">
        <f>'（詳細設定）事業期間での諸元変動'!P8</f>
        <v>200</v>
      </c>
      <c r="R31" s="84">
        <f>'（詳細設定）事業期間での諸元変動'!Q8</f>
        <v>200</v>
      </c>
      <c r="S31" s="84">
        <f>'（詳細設定）事業期間での諸元変動'!R8</f>
        <v>200</v>
      </c>
      <c r="T31" s="84">
        <f>'（詳細設定）事業期間での諸元変動'!S8</f>
        <v>200</v>
      </c>
      <c r="U31" s="84">
        <f>'（詳細設定）事業期間での諸元変動'!T8</f>
        <v>200</v>
      </c>
      <c r="V31" s="84">
        <f>'（詳細設定）事業期間での諸元変動'!U8</f>
        <v>200</v>
      </c>
      <c r="W31" s="84">
        <f>'（詳細設定）事業期間での諸元変動'!V8</f>
        <v>200</v>
      </c>
      <c r="X31" s="84">
        <f>'（詳細設定）事業期間での諸元変動'!W8</f>
        <v>200</v>
      </c>
      <c r="Y31" s="84">
        <f>'（詳細設定）事業期間での諸元変動'!X8</f>
        <v>0</v>
      </c>
      <c r="Z31" s="84">
        <f>'（詳細設定）事業期間での諸元変動'!Y8</f>
        <v>0</v>
      </c>
      <c r="AA31" s="84">
        <f>'（詳細設定）事業期間での諸元変動'!Z8</f>
        <v>0</v>
      </c>
      <c r="AB31" s="84">
        <f>'（詳細設定）事業期間での諸元変動'!AA8</f>
        <v>0</v>
      </c>
      <c r="AC31" s="84">
        <f>'（詳細設定）事業期間での諸元変動'!AB8</f>
        <v>0</v>
      </c>
      <c r="AD31" s="84">
        <f>'（詳細設定）事業期間での諸元変動'!AC8</f>
        <v>0</v>
      </c>
      <c r="AE31" s="84">
        <f>'（詳細設定）事業期間での諸元変動'!AD8</f>
        <v>0</v>
      </c>
      <c r="AF31" s="84">
        <f>'（詳細設定）事業期間での諸元変動'!AE8</f>
        <v>0</v>
      </c>
      <c r="AG31" s="84">
        <f>'（詳細設定）事業期間での諸元変動'!AF8</f>
        <v>0</v>
      </c>
      <c r="AH31" s="84">
        <f>'（詳細設定）事業期間での諸元変動'!AG8</f>
        <v>0</v>
      </c>
      <c r="AI31" s="58"/>
    </row>
    <row r="32" spans="2:35" x14ac:dyDescent="0.25">
      <c r="B32" s="606" t="s">
        <v>656</v>
      </c>
      <c r="C32" s="607" t="s">
        <v>654</v>
      </c>
      <c r="D32" s="608"/>
      <c r="E32" s="609">
        <f>計算条件入力シート!$E$44*E$5*365</f>
        <v>28271.999999999996</v>
      </c>
      <c r="F32" s="609">
        <f>計算条件入力シート!$E$44*F$5*365</f>
        <v>28271.999999999996</v>
      </c>
      <c r="G32" s="609">
        <f>計算条件入力シート!$E$44*G$5*365</f>
        <v>28271.999999999996</v>
      </c>
      <c r="H32" s="609">
        <f>計算条件入力シート!$E$44*H$5*365</f>
        <v>28271.999999999996</v>
      </c>
      <c r="I32" s="609">
        <f>計算条件入力シート!$E$44*I$5*365</f>
        <v>28271.999999999996</v>
      </c>
      <c r="J32" s="609">
        <f>計算条件入力シート!$E$44*J$5*365</f>
        <v>28271.999999999996</v>
      </c>
      <c r="K32" s="609">
        <f>計算条件入力シート!$E$44*K$5*365</f>
        <v>28271.999999999996</v>
      </c>
      <c r="L32" s="609">
        <f>計算条件入力シート!$E$44*L$5*365</f>
        <v>28271.999999999996</v>
      </c>
      <c r="M32" s="609">
        <f>計算条件入力シート!$E$44*M$5*365</f>
        <v>28271.999999999996</v>
      </c>
      <c r="N32" s="609">
        <f>計算条件入力シート!$E$44*N$5*365</f>
        <v>28271.999999999996</v>
      </c>
      <c r="O32" s="609">
        <f>計算条件入力シート!$E$44*O$5*365</f>
        <v>28271.999999999996</v>
      </c>
      <c r="P32" s="609">
        <f>計算条件入力シート!$E$44*P$5*365</f>
        <v>28271.999999999996</v>
      </c>
      <c r="Q32" s="609">
        <f>計算条件入力シート!$E$44*Q$5*365</f>
        <v>28271.999999999996</v>
      </c>
      <c r="R32" s="609">
        <f>計算条件入力シート!$E$44*R$5*365</f>
        <v>28271.999999999996</v>
      </c>
      <c r="S32" s="609">
        <f>計算条件入力シート!$E$44*S$5*365</f>
        <v>28271.999999999996</v>
      </c>
      <c r="T32" s="609">
        <f>計算条件入力シート!$E$44*T$5*365</f>
        <v>28271.999999999996</v>
      </c>
      <c r="U32" s="609">
        <f>計算条件入力シート!$E$44*U$5*365</f>
        <v>28271.999999999996</v>
      </c>
      <c r="V32" s="609">
        <f>計算条件入力シート!$E$44*V$5*365</f>
        <v>28271.999999999996</v>
      </c>
      <c r="W32" s="609">
        <f>計算条件入力シート!$E$44*W$5*365</f>
        <v>28271.999999999996</v>
      </c>
      <c r="X32" s="609">
        <f>計算条件入力シート!$E$44*X$5*365</f>
        <v>28271.999999999996</v>
      </c>
      <c r="Y32" s="609">
        <f>計算条件入力シート!$E$44*Y$5*365</f>
        <v>0</v>
      </c>
      <c r="Z32" s="609">
        <f>計算条件入力シート!$E$44*Z$5*365</f>
        <v>0</v>
      </c>
      <c r="AA32" s="609">
        <f>計算条件入力シート!$E$44*AA$5*365</f>
        <v>0</v>
      </c>
      <c r="AB32" s="609">
        <f>計算条件入力シート!$E$44*AB$5*365</f>
        <v>0</v>
      </c>
      <c r="AC32" s="609">
        <f>計算条件入力シート!$E$44*AC$5*365</f>
        <v>0</v>
      </c>
      <c r="AD32" s="609">
        <f>計算条件入力シート!$E$44*AD$5*365</f>
        <v>0</v>
      </c>
      <c r="AE32" s="609">
        <f>計算条件入力シート!$E$44*AE$5*365</f>
        <v>0</v>
      </c>
      <c r="AF32" s="609">
        <f>計算条件入力シート!$E$44*AF$5*365</f>
        <v>0</v>
      </c>
      <c r="AG32" s="609">
        <f>計算条件入力シート!$E$44*AG$5*365</f>
        <v>0</v>
      </c>
      <c r="AH32" s="609">
        <f>計算条件入力シート!$E$44*AH$5*365</f>
        <v>0</v>
      </c>
      <c r="AI32" s="623"/>
    </row>
    <row r="33" spans="2:41" x14ac:dyDescent="0.25">
      <c r="B33" s="86" t="str">
        <f>計算条件入力シート!A45&amp;" "&amp;計算条件入力シート!B45&amp;"販売収入"</f>
        <v>その他収益③ 再生敷料販売収入</v>
      </c>
      <c r="C33" s="87" t="s">
        <v>33</v>
      </c>
      <c r="D33" s="88"/>
      <c r="E33" s="84">
        <f>E34*E35</f>
        <v>5580000</v>
      </c>
      <c r="F33" s="84">
        <f t="shared" ref="F33:AH33" si="8">F34*F35</f>
        <v>5580000</v>
      </c>
      <c r="G33" s="84">
        <f t="shared" si="8"/>
        <v>5580000</v>
      </c>
      <c r="H33" s="84">
        <f t="shared" si="8"/>
        <v>5580000</v>
      </c>
      <c r="I33" s="84">
        <f t="shared" si="8"/>
        <v>5580000</v>
      </c>
      <c r="J33" s="84">
        <f t="shared" si="8"/>
        <v>5580000</v>
      </c>
      <c r="K33" s="84">
        <f t="shared" si="8"/>
        <v>5580000</v>
      </c>
      <c r="L33" s="84">
        <f t="shared" si="8"/>
        <v>5580000</v>
      </c>
      <c r="M33" s="84">
        <f t="shared" si="8"/>
        <v>5580000</v>
      </c>
      <c r="N33" s="84">
        <f t="shared" si="8"/>
        <v>5580000</v>
      </c>
      <c r="O33" s="84">
        <f t="shared" si="8"/>
        <v>5580000</v>
      </c>
      <c r="P33" s="84">
        <f t="shared" si="8"/>
        <v>5580000</v>
      </c>
      <c r="Q33" s="84">
        <f t="shared" si="8"/>
        <v>5580000</v>
      </c>
      <c r="R33" s="84">
        <f t="shared" si="8"/>
        <v>5580000</v>
      </c>
      <c r="S33" s="84">
        <f t="shared" si="8"/>
        <v>5580000</v>
      </c>
      <c r="T33" s="84">
        <f t="shared" si="8"/>
        <v>5580000</v>
      </c>
      <c r="U33" s="84">
        <f t="shared" si="8"/>
        <v>5580000</v>
      </c>
      <c r="V33" s="84">
        <f t="shared" si="8"/>
        <v>5580000</v>
      </c>
      <c r="W33" s="84">
        <f t="shared" si="8"/>
        <v>5580000</v>
      </c>
      <c r="X33" s="84">
        <f t="shared" si="8"/>
        <v>5580000</v>
      </c>
      <c r="Y33" s="84">
        <f t="shared" si="8"/>
        <v>0</v>
      </c>
      <c r="Z33" s="84">
        <f t="shared" si="8"/>
        <v>0</v>
      </c>
      <c r="AA33" s="84">
        <f t="shared" si="8"/>
        <v>0</v>
      </c>
      <c r="AB33" s="84">
        <f t="shared" si="8"/>
        <v>0</v>
      </c>
      <c r="AC33" s="84">
        <f t="shared" si="8"/>
        <v>0</v>
      </c>
      <c r="AD33" s="84">
        <f t="shared" si="8"/>
        <v>0</v>
      </c>
      <c r="AE33" s="84">
        <f t="shared" si="8"/>
        <v>0</v>
      </c>
      <c r="AF33" s="84">
        <f t="shared" si="8"/>
        <v>0</v>
      </c>
      <c r="AG33" s="84">
        <f t="shared" si="8"/>
        <v>0</v>
      </c>
      <c r="AH33" s="84">
        <f t="shared" si="8"/>
        <v>0</v>
      </c>
      <c r="AI33" s="58">
        <f>SUM(E33:AH33)</f>
        <v>111600000</v>
      </c>
    </row>
    <row r="34" spans="2:41" x14ac:dyDescent="0.25">
      <c r="B34" s="605" t="s">
        <v>655</v>
      </c>
      <c r="C34" s="87" t="str">
        <f>計算条件入力シート!D45</f>
        <v>円/t</v>
      </c>
      <c r="D34" s="88"/>
      <c r="E34" s="84">
        <f>'（詳細設定）事業期間での諸元変動'!D9</f>
        <v>3000</v>
      </c>
      <c r="F34" s="84">
        <f>'（詳細設定）事業期間での諸元変動'!E9</f>
        <v>3000</v>
      </c>
      <c r="G34" s="84">
        <f>'（詳細設定）事業期間での諸元変動'!F9</f>
        <v>3000</v>
      </c>
      <c r="H34" s="84">
        <f>'（詳細設定）事業期間での諸元変動'!G9</f>
        <v>3000</v>
      </c>
      <c r="I34" s="84">
        <f>'（詳細設定）事業期間での諸元変動'!H9</f>
        <v>3000</v>
      </c>
      <c r="J34" s="84">
        <f>'（詳細設定）事業期間での諸元変動'!I9</f>
        <v>3000</v>
      </c>
      <c r="K34" s="84">
        <f>'（詳細設定）事業期間での諸元変動'!J9</f>
        <v>3000</v>
      </c>
      <c r="L34" s="84">
        <f>'（詳細設定）事業期間での諸元変動'!K9</f>
        <v>3000</v>
      </c>
      <c r="M34" s="84">
        <f>'（詳細設定）事業期間での諸元変動'!L9</f>
        <v>3000</v>
      </c>
      <c r="N34" s="84">
        <f>'（詳細設定）事業期間での諸元変動'!M9</f>
        <v>3000</v>
      </c>
      <c r="O34" s="84">
        <f>'（詳細設定）事業期間での諸元変動'!N9</f>
        <v>3000</v>
      </c>
      <c r="P34" s="84">
        <f>'（詳細設定）事業期間での諸元変動'!O9</f>
        <v>3000</v>
      </c>
      <c r="Q34" s="84">
        <f>'（詳細設定）事業期間での諸元変動'!P9</f>
        <v>3000</v>
      </c>
      <c r="R34" s="84">
        <f>'（詳細設定）事業期間での諸元変動'!Q9</f>
        <v>3000</v>
      </c>
      <c r="S34" s="84">
        <f>'（詳細設定）事業期間での諸元変動'!R9</f>
        <v>3000</v>
      </c>
      <c r="T34" s="84">
        <f>'（詳細設定）事業期間での諸元変動'!S9</f>
        <v>3000</v>
      </c>
      <c r="U34" s="84">
        <f>'（詳細設定）事業期間での諸元変動'!T9</f>
        <v>3000</v>
      </c>
      <c r="V34" s="84">
        <f>'（詳細設定）事業期間での諸元変動'!U9</f>
        <v>3000</v>
      </c>
      <c r="W34" s="84">
        <f>'（詳細設定）事業期間での諸元変動'!V9</f>
        <v>3000</v>
      </c>
      <c r="X34" s="84">
        <f>'（詳細設定）事業期間での諸元変動'!W9</f>
        <v>3000</v>
      </c>
      <c r="Y34" s="84">
        <f>'（詳細設定）事業期間での諸元変動'!X9</f>
        <v>0</v>
      </c>
      <c r="Z34" s="84">
        <f>'（詳細設定）事業期間での諸元変動'!Y9</f>
        <v>0</v>
      </c>
      <c r="AA34" s="84">
        <f>'（詳細設定）事業期間での諸元変動'!Z9</f>
        <v>0</v>
      </c>
      <c r="AB34" s="84">
        <f>'（詳細設定）事業期間での諸元変動'!AA9</f>
        <v>0</v>
      </c>
      <c r="AC34" s="84">
        <f>'（詳細設定）事業期間での諸元変動'!AB9</f>
        <v>0</v>
      </c>
      <c r="AD34" s="84">
        <f>'（詳細設定）事業期間での諸元変動'!AC9</f>
        <v>0</v>
      </c>
      <c r="AE34" s="84">
        <f>'（詳細設定）事業期間での諸元変動'!AD9</f>
        <v>0</v>
      </c>
      <c r="AF34" s="84">
        <f>'（詳細設定）事業期間での諸元変動'!AE9</f>
        <v>0</v>
      </c>
      <c r="AG34" s="84">
        <f>'（詳細設定）事業期間での諸元変動'!AF9</f>
        <v>0</v>
      </c>
      <c r="AH34" s="84">
        <f>'（詳細設定）事業期間での諸元変動'!AG9</f>
        <v>0</v>
      </c>
      <c r="AI34" s="58"/>
    </row>
    <row r="35" spans="2:41" s="16" customFormat="1" x14ac:dyDescent="0.25">
      <c r="B35" s="606" t="s">
        <v>656</v>
      </c>
      <c r="C35" s="607" t="s">
        <v>654</v>
      </c>
      <c r="D35" s="608"/>
      <c r="E35" s="609">
        <f>計算条件入力シート!$E$46*E$5*365</f>
        <v>1860</v>
      </c>
      <c r="F35" s="609">
        <f>計算条件入力シート!$E$46*F$5*365</f>
        <v>1860</v>
      </c>
      <c r="G35" s="609">
        <f>計算条件入力シート!$E$46*G$5*365</f>
        <v>1860</v>
      </c>
      <c r="H35" s="609">
        <f>計算条件入力シート!$E$46*H$5*365</f>
        <v>1860</v>
      </c>
      <c r="I35" s="609">
        <f>計算条件入力シート!$E$46*I$5*365</f>
        <v>1860</v>
      </c>
      <c r="J35" s="609">
        <f>計算条件入力シート!$E$46*J$5*365</f>
        <v>1860</v>
      </c>
      <c r="K35" s="609">
        <f>計算条件入力シート!$E$46*K$5*365</f>
        <v>1860</v>
      </c>
      <c r="L35" s="609">
        <f>計算条件入力シート!$E$46*L$5*365</f>
        <v>1860</v>
      </c>
      <c r="M35" s="609">
        <f>計算条件入力シート!$E$46*M$5*365</f>
        <v>1860</v>
      </c>
      <c r="N35" s="609">
        <f>計算条件入力シート!$E$46*N$5*365</f>
        <v>1860</v>
      </c>
      <c r="O35" s="609">
        <f>計算条件入力シート!$E$46*O$5*365</f>
        <v>1860</v>
      </c>
      <c r="P35" s="609">
        <f>計算条件入力シート!$E$46*P$5*365</f>
        <v>1860</v>
      </c>
      <c r="Q35" s="609">
        <f>計算条件入力シート!$E$46*Q$5*365</f>
        <v>1860</v>
      </c>
      <c r="R35" s="609">
        <f>計算条件入力シート!$E$46*R$5*365</f>
        <v>1860</v>
      </c>
      <c r="S35" s="609">
        <f>計算条件入力シート!$E$46*S$5*365</f>
        <v>1860</v>
      </c>
      <c r="T35" s="609">
        <f>計算条件入力シート!$E$46*T$5*365</f>
        <v>1860</v>
      </c>
      <c r="U35" s="609">
        <f>計算条件入力シート!$E$46*U$5*365</f>
        <v>1860</v>
      </c>
      <c r="V35" s="609">
        <f>計算条件入力シート!$E$46*V$5*365</f>
        <v>1860</v>
      </c>
      <c r="W35" s="609">
        <f>計算条件入力シート!$E$46*W$5*365</f>
        <v>1860</v>
      </c>
      <c r="X35" s="609">
        <f>計算条件入力シート!$E$46*X$5*365</f>
        <v>1860</v>
      </c>
      <c r="Y35" s="609">
        <f>計算条件入力シート!$E$46*Y$5*365</f>
        <v>0</v>
      </c>
      <c r="Z35" s="609">
        <f>計算条件入力シート!$E$46*Z$5*365</f>
        <v>0</v>
      </c>
      <c r="AA35" s="609">
        <f>計算条件入力シート!$E$46*AA$5*365</f>
        <v>0</v>
      </c>
      <c r="AB35" s="609">
        <f>計算条件入力シート!$E$46*AB$5*365</f>
        <v>0</v>
      </c>
      <c r="AC35" s="609">
        <f>計算条件入力シート!$E$46*AC$5*365</f>
        <v>0</v>
      </c>
      <c r="AD35" s="609">
        <f>計算条件入力シート!$E$46*AD$5*365</f>
        <v>0</v>
      </c>
      <c r="AE35" s="609">
        <f>計算条件入力シート!$E$46*AE$5*365</f>
        <v>0</v>
      </c>
      <c r="AF35" s="609">
        <f>計算条件入力シート!$E$46*AF$5*365</f>
        <v>0</v>
      </c>
      <c r="AG35" s="609">
        <f>計算条件入力シート!$E$46*AG$5*365</f>
        <v>0</v>
      </c>
      <c r="AH35" s="609">
        <f>計算条件入力シート!$E$46*AH$5*365</f>
        <v>0</v>
      </c>
      <c r="AI35" s="623"/>
    </row>
    <row r="36" spans="2:41" x14ac:dyDescent="0.25">
      <c r="B36" s="86" t="str">
        <f>計算条件入力シート!A47&amp;" "&amp;計算条件入力シート!B47&amp;"販売収入"</f>
        <v>その他収益④ ＜名称を入力＞販売収入</v>
      </c>
      <c r="C36" s="87" t="s">
        <v>33</v>
      </c>
      <c r="D36" s="88"/>
      <c r="E36" s="84">
        <f>E37*E38</f>
        <v>0</v>
      </c>
      <c r="F36" s="84">
        <f t="shared" ref="F36:AH36" si="9">F37*F38</f>
        <v>0</v>
      </c>
      <c r="G36" s="84">
        <f t="shared" si="9"/>
        <v>0</v>
      </c>
      <c r="H36" s="84">
        <f t="shared" si="9"/>
        <v>0</v>
      </c>
      <c r="I36" s="84">
        <f t="shared" si="9"/>
        <v>0</v>
      </c>
      <c r="J36" s="84">
        <f t="shared" si="9"/>
        <v>0</v>
      </c>
      <c r="K36" s="84">
        <f t="shared" si="9"/>
        <v>0</v>
      </c>
      <c r="L36" s="84">
        <f t="shared" si="9"/>
        <v>0</v>
      </c>
      <c r="M36" s="84">
        <f t="shared" si="9"/>
        <v>0</v>
      </c>
      <c r="N36" s="84">
        <f t="shared" si="9"/>
        <v>0</v>
      </c>
      <c r="O36" s="84">
        <f t="shared" si="9"/>
        <v>0</v>
      </c>
      <c r="P36" s="84">
        <f t="shared" si="9"/>
        <v>0</v>
      </c>
      <c r="Q36" s="84">
        <f t="shared" si="9"/>
        <v>0</v>
      </c>
      <c r="R36" s="84">
        <f t="shared" si="9"/>
        <v>0</v>
      </c>
      <c r="S36" s="84">
        <f t="shared" si="9"/>
        <v>0</v>
      </c>
      <c r="T36" s="84">
        <f t="shared" si="9"/>
        <v>0</v>
      </c>
      <c r="U36" s="84">
        <f t="shared" si="9"/>
        <v>0</v>
      </c>
      <c r="V36" s="84">
        <f t="shared" si="9"/>
        <v>0</v>
      </c>
      <c r="W36" s="84">
        <f t="shared" si="9"/>
        <v>0</v>
      </c>
      <c r="X36" s="84">
        <f t="shared" si="9"/>
        <v>0</v>
      </c>
      <c r="Y36" s="84">
        <f t="shared" si="9"/>
        <v>0</v>
      </c>
      <c r="Z36" s="84">
        <f t="shared" si="9"/>
        <v>0</v>
      </c>
      <c r="AA36" s="84">
        <f t="shared" si="9"/>
        <v>0</v>
      </c>
      <c r="AB36" s="84">
        <f t="shared" si="9"/>
        <v>0</v>
      </c>
      <c r="AC36" s="84">
        <f t="shared" si="9"/>
        <v>0</v>
      </c>
      <c r="AD36" s="84">
        <f t="shared" si="9"/>
        <v>0</v>
      </c>
      <c r="AE36" s="84">
        <f t="shared" si="9"/>
        <v>0</v>
      </c>
      <c r="AF36" s="84">
        <f t="shared" si="9"/>
        <v>0</v>
      </c>
      <c r="AG36" s="84">
        <f t="shared" si="9"/>
        <v>0</v>
      </c>
      <c r="AH36" s="84">
        <f t="shared" si="9"/>
        <v>0</v>
      </c>
      <c r="AI36" s="58">
        <f>SUM(E36:AH36)</f>
        <v>0</v>
      </c>
    </row>
    <row r="37" spans="2:41" x14ac:dyDescent="0.25">
      <c r="B37" s="605" t="s">
        <v>655</v>
      </c>
      <c r="C37" s="87" t="str">
        <f>計算条件入力シート!D47</f>
        <v>円/（単位を入力）</v>
      </c>
      <c r="D37" s="88"/>
      <c r="E37" s="84">
        <f>'（詳細設定）事業期間での諸元変動'!D10</f>
        <v>0</v>
      </c>
      <c r="F37" s="84">
        <f>'（詳細設定）事業期間での諸元変動'!E10</f>
        <v>0</v>
      </c>
      <c r="G37" s="84">
        <f>'（詳細設定）事業期間での諸元変動'!F10</f>
        <v>0</v>
      </c>
      <c r="H37" s="84">
        <f>'（詳細設定）事業期間での諸元変動'!G10</f>
        <v>0</v>
      </c>
      <c r="I37" s="84">
        <f>'（詳細設定）事業期間での諸元変動'!H10</f>
        <v>0</v>
      </c>
      <c r="J37" s="84">
        <f>'（詳細設定）事業期間での諸元変動'!I10</f>
        <v>0</v>
      </c>
      <c r="K37" s="84">
        <f>'（詳細設定）事業期間での諸元変動'!J10</f>
        <v>0</v>
      </c>
      <c r="L37" s="84">
        <f>'（詳細設定）事業期間での諸元変動'!K10</f>
        <v>0</v>
      </c>
      <c r="M37" s="84">
        <f>'（詳細設定）事業期間での諸元変動'!L10</f>
        <v>0</v>
      </c>
      <c r="N37" s="84">
        <f>'（詳細設定）事業期間での諸元変動'!M10</f>
        <v>0</v>
      </c>
      <c r="O37" s="84">
        <f>'（詳細設定）事業期間での諸元変動'!N10</f>
        <v>0</v>
      </c>
      <c r="P37" s="84">
        <f>'（詳細設定）事業期間での諸元変動'!O10</f>
        <v>0</v>
      </c>
      <c r="Q37" s="84">
        <f>'（詳細設定）事業期間での諸元変動'!P10</f>
        <v>0</v>
      </c>
      <c r="R37" s="84">
        <f>'（詳細設定）事業期間での諸元変動'!Q10</f>
        <v>0</v>
      </c>
      <c r="S37" s="84">
        <f>'（詳細設定）事業期間での諸元変動'!R10</f>
        <v>0</v>
      </c>
      <c r="T37" s="84">
        <f>'（詳細設定）事業期間での諸元変動'!S10</f>
        <v>0</v>
      </c>
      <c r="U37" s="84">
        <f>'（詳細設定）事業期間での諸元変動'!T10</f>
        <v>0</v>
      </c>
      <c r="V37" s="84">
        <f>'（詳細設定）事業期間での諸元変動'!U10</f>
        <v>0</v>
      </c>
      <c r="W37" s="84">
        <f>'（詳細設定）事業期間での諸元変動'!V10</f>
        <v>0</v>
      </c>
      <c r="X37" s="84">
        <f>'（詳細設定）事業期間での諸元変動'!W10</f>
        <v>0</v>
      </c>
      <c r="Y37" s="84">
        <f>'（詳細設定）事業期間での諸元変動'!X10</f>
        <v>0</v>
      </c>
      <c r="Z37" s="84">
        <f>'（詳細設定）事業期間での諸元変動'!Y10</f>
        <v>0</v>
      </c>
      <c r="AA37" s="84">
        <f>'（詳細設定）事業期間での諸元変動'!Z10</f>
        <v>0</v>
      </c>
      <c r="AB37" s="84">
        <f>'（詳細設定）事業期間での諸元変動'!AA10</f>
        <v>0</v>
      </c>
      <c r="AC37" s="84">
        <f>'（詳細設定）事業期間での諸元変動'!AB10</f>
        <v>0</v>
      </c>
      <c r="AD37" s="84">
        <f>'（詳細設定）事業期間での諸元変動'!AC10</f>
        <v>0</v>
      </c>
      <c r="AE37" s="84">
        <f>'（詳細設定）事業期間での諸元変動'!AD10</f>
        <v>0</v>
      </c>
      <c r="AF37" s="84">
        <f>'（詳細設定）事業期間での諸元変動'!AE10</f>
        <v>0</v>
      </c>
      <c r="AG37" s="84">
        <f>'（詳細設定）事業期間での諸元変動'!AF10</f>
        <v>0</v>
      </c>
      <c r="AH37" s="84">
        <f>'（詳細設定）事業期間での諸元変動'!AG10</f>
        <v>0</v>
      </c>
      <c r="AI37" s="58"/>
    </row>
    <row r="38" spans="2:41" s="16" customFormat="1" x14ac:dyDescent="0.25">
      <c r="B38" s="606" t="s">
        <v>656</v>
      </c>
      <c r="C38" s="607" t="s">
        <v>654</v>
      </c>
      <c r="D38" s="608"/>
      <c r="E38" s="609">
        <f>計算条件入力シート!$E$48*E$5*365</f>
        <v>0</v>
      </c>
      <c r="F38" s="609">
        <f>計算条件入力シート!$E$48*F$5*365</f>
        <v>0</v>
      </c>
      <c r="G38" s="609">
        <f>計算条件入力シート!$E$48*G$5*365</f>
        <v>0</v>
      </c>
      <c r="H38" s="609">
        <f>計算条件入力シート!$E$48*H$5*365</f>
        <v>0</v>
      </c>
      <c r="I38" s="609">
        <f>計算条件入力シート!$E$48*I$5*365</f>
        <v>0</v>
      </c>
      <c r="J38" s="609">
        <f>計算条件入力シート!$E$48*J$5*365</f>
        <v>0</v>
      </c>
      <c r="K38" s="609">
        <f>計算条件入力シート!$E$48*K$5*365</f>
        <v>0</v>
      </c>
      <c r="L38" s="609">
        <f>計算条件入力シート!$E$48*L$5*365</f>
        <v>0</v>
      </c>
      <c r="M38" s="609">
        <f>計算条件入力シート!$E$48*M$5*365</f>
        <v>0</v>
      </c>
      <c r="N38" s="609">
        <f>計算条件入力シート!$E$48*N$5*365</f>
        <v>0</v>
      </c>
      <c r="O38" s="609">
        <f>計算条件入力シート!$E$48*O$5*365</f>
        <v>0</v>
      </c>
      <c r="P38" s="609">
        <f>計算条件入力シート!$E$48*P$5*365</f>
        <v>0</v>
      </c>
      <c r="Q38" s="609">
        <f>計算条件入力シート!$E$48*Q$5*365</f>
        <v>0</v>
      </c>
      <c r="R38" s="609">
        <f>計算条件入力シート!$E$48*R$5*365</f>
        <v>0</v>
      </c>
      <c r="S38" s="609">
        <f>計算条件入力シート!$E$48*S$5*365</f>
        <v>0</v>
      </c>
      <c r="T38" s="609">
        <f>計算条件入力シート!$E$48*T$5*365</f>
        <v>0</v>
      </c>
      <c r="U38" s="609">
        <f>計算条件入力シート!$E$48*U$5*365</f>
        <v>0</v>
      </c>
      <c r="V38" s="609">
        <f>計算条件入力シート!$E$48*V$5*365</f>
        <v>0</v>
      </c>
      <c r="W38" s="609">
        <f>計算条件入力シート!$E$48*W$5*365</f>
        <v>0</v>
      </c>
      <c r="X38" s="609">
        <f>計算条件入力シート!$E$48*X$5*365</f>
        <v>0</v>
      </c>
      <c r="Y38" s="609">
        <f>計算条件入力シート!$E$48*Y$5*365</f>
        <v>0</v>
      </c>
      <c r="Z38" s="609">
        <f>計算条件入力シート!$E$48*Z$5*365</f>
        <v>0</v>
      </c>
      <c r="AA38" s="609">
        <f>計算条件入力シート!$E$48*AA$5*365</f>
        <v>0</v>
      </c>
      <c r="AB38" s="609">
        <f>計算条件入力シート!$E$48*AB$5*365</f>
        <v>0</v>
      </c>
      <c r="AC38" s="609">
        <f>計算条件入力シート!$E$48*AC$5*365</f>
        <v>0</v>
      </c>
      <c r="AD38" s="609">
        <f>計算条件入力シート!$E$48*AD$5*365</f>
        <v>0</v>
      </c>
      <c r="AE38" s="609">
        <f>計算条件入力シート!$E$48*AE$5*365</f>
        <v>0</v>
      </c>
      <c r="AF38" s="609">
        <f>計算条件入力シート!$E$48*AF$5*365</f>
        <v>0</v>
      </c>
      <c r="AG38" s="609">
        <f>計算条件入力シート!$E$48*AG$5*365</f>
        <v>0</v>
      </c>
      <c r="AH38" s="609">
        <f>計算条件入力シート!$E$48*AH$5*365</f>
        <v>0</v>
      </c>
      <c r="AI38" s="623"/>
    </row>
    <row r="39" spans="2:41" x14ac:dyDescent="0.25">
      <c r="B39" s="86" t="str">
        <f>計算条件入力シート!A49&amp;" "&amp;計算条件入力シート!B49&amp;"販売収入"</f>
        <v>その他収益⑤ ＜名称を入力＞販売収入</v>
      </c>
      <c r="C39" s="87" t="s">
        <v>33</v>
      </c>
      <c r="D39" s="88"/>
      <c r="E39" s="84">
        <f>E40*E41</f>
        <v>0</v>
      </c>
      <c r="F39" s="84">
        <f t="shared" ref="F39:AH39" si="10">F40*F41</f>
        <v>0</v>
      </c>
      <c r="G39" s="84">
        <f t="shared" si="10"/>
        <v>0</v>
      </c>
      <c r="H39" s="84">
        <f t="shared" si="10"/>
        <v>0</v>
      </c>
      <c r="I39" s="84">
        <f t="shared" si="10"/>
        <v>0</v>
      </c>
      <c r="J39" s="84">
        <f t="shared" si="10"/>
        <v>0</v>
      </c>
      <c r="K39" s="84">
        <f t="shared" si="10"/>
        <v>0</v>
      </c>
      <c r="L39" s="84">
        <f t="shared" si="10"/>
        <v>0</v>
      </c>
      <c r="M39" s="84">
        <f t="shared" si="10"/>
        <v>0</v>
      </c>
      <c r="N39" s="84">
        <f t="shared" si="10"/>
        <v>0</v>
      </c>
      <c r="O39" s="84">
        <f t="shared" si="10"/>
        <v>0</v>
      </c>
      <c r="P39" s="84">
        <f t="shared" si="10"/>
        <v>0</v>
      </c>
      <c r="Q39" s="84">
        <f t="shared" si="10"/>
        <v>0</v>
      </c>
      <c r="R39" s="84">
        <f t="shared" si="10"/>
        <v>0</v>
      </c>
      <c r="S39" s="84">
        <f t="shared" si="10"/>
        <v>0</v>
      </c>
      <c r="T39" s="84">
        <f t="shared" si="10"/>
        <v>0</v>
      </c>
      <c r="U39" s="84">
        <f t="shared" si="10"/>
        <v>0</v>
      </c>
      <c r="V39" s="84">
        <f t="shared" si="10"/>
        <v>0</v>
      </c>
      <c r="W39" s="84">
        <f t="shared" si="10"/>
        <v>0</v>
      </c>
      <c r="X39" s="84">
        <f t="shared" si="10"/>
        <v>0</v>
      </c>
      <c r="Y39" s="84">
        <f t="shared" si="10"/>
        <v>0</v>
      </c>
      <c r="Z39" s="84">
        <f t="shared" si="10"/>
        <v>0</v>
      </c>
      <c r="AA39" s="84">
        <f t="shared" si="10"/>
        <v>0</v>
      </c>
      <c r="AB39" s="84">
        <f t="shared" si="10"/>
        <v>0</v>
      </c>
      <c r="AC39" s="84">
        <f t="shared" si="10"/>
        <v>0</v>
      </c>
      <c r="AD39" s="84">
        <f t="shared" si="10"/>
        <v>0</v>
      </c>
      <c r="AE39" s="84">
        <f t="shared" si="10"/>
        <v>0</v>
      </c>
      <c r="AF39" s="84">
        <f t="shared" si="10"/>
        <v>0</v>
      </c>
      <c r="AG39" s="84">
        <f t="shared" si="10"/>
        <v>0</v>
      </c>
      <c r="AH39" s="84">
        <f t="shared" si="10"/>
        <v>0</v>
      </c>
      <c r="AI39" s="58">
        <f>SUM(E39:AH39)</f>
        <v>0</v>
      </c>
    </row>
    <row r="40" spans="2:41" x14ac:dyDescent="0.25">
      <c r="B40" s="605" t="s">
        <v>655</v>
      </c>
      <c r="C40" s="87" t="str">
        <f>計算条件入力シート!D49</f>
        <v>円/（単位を入力）</v>
      </c>
      <c r="D40" s="88"/>
      <c r="E40" s="84">
        <f>'（詳細設定）事業期間での諸元変動'!D11</f>
        <v>0</v>
      </c>
      <c r="F40" s="84">
        <f>'（詳細設定）事業期間での諸元変動'!E11</f>
        <v>0</v>
      </c>
      <c r="G40" s="84">
        <f>'（詳細設定）事業期間での諸元変動'!F11</f>
        <v>0</v>
      </c>
      <c r="H40" s="84">
        <f>'（詳細設定）事業期間での諸元変動'!G11</f>
        <v>0</v>
      </c>
      <c r="I40" s="84">
        <f>'（詳細設定）事業期間での諸元変動'!H11</f>
        <v>0</v>
      </c>
      <c r="J40" s="84">
        <f>'（詳細設定）事業期間での諸元変動'!I11</f>
        <v>0</v>
      </c>
      <c r="K40" s="84">
        <f>'（詳細設定）事業期間での諸元変動'!J11</f>
        <v>0</v>
      </c>
      <c r="L40" s="84">
        <f>'（詳細設定）事業期間での諸元変動'!K11</f>
        <v>0</v>
      </c>
      <c r="M40" s="84">
        <f>'（詳細設定）事業期間での諸元変動'!L11</f>
        <v>0</v>
      </c>
      <c r="N40" s="84">
        <f>'（詳細設定）事業期間での諸元変動'!M11</f>
        <v>0</v>
      </c>
      <c r="O40" s="84">
        <f>'（詳細設定）事業期間での諸元変動'!N11</f>
        <v>0</v>
      </c>
      <c r="P40" s="84">
        <f>'（詳細設定）事業期間での諸元変動'!O11</f>
        <v>0</v>
      </c>
      <c r="Q40" s="84">
        <f>'（詳細設定）事業期間での諸元変動'!P11</f>
        <v>0</v>
      </c>
      <c r="R40" s="84">
        <f>'（詳細設定）事業期間での諸元変動'!Q11</f>
        <v>0</v>
      </c>
      <c r="S40" s="84">
        <f>'（詳細設定）事業期間での諸元変動'!R11</f>
        <v>0</v>
      </c>
      <c r="T40" s="84">
        <f>'（詳細設定）事業期間での諸元変動'!S11</f>
        <v>0</v>
      </c>
      <c r="U40" s="84">
        <f>'（詳細設定）事業期間での諸元変動'!T11</f>
        <v>0</v>
      </c>
      <c r="V40" s="84">
        <f>'（詳細設定）事業期間での諸元変動'!U11</f>
        <v>0</v>
      </c>
      <c r="W40" s="84">
        <f>'（詳細設定）事業期間での諸元変動'!V11</f>
        <v>0</v>
      </c>
      <c r="X40" s="84">
        <f>'（詳細設定）事業期間での諸元変動'!W11</f>
        <v>0</v>
      </c>
      <c r="Y40" s="84">
        <f>'（詳細設定）事業期間での諸元変動'!X11</f>
        <v>0</v>
      </c>
      <c r="Z40" s="84">
        <f>'（詳細設定）事業期間での諸元変動'!Y11</f>
        <v>0</v>
      </c>
      <c r="AA40" s="84">
        <f>'（詳細設定）事業期間での諸元変動'!Z11</f>
        <v>0</v>
      </c>
      <c r="AB40" s="84">
        <f>'（詳細設定）事業期間での諸元変動'!AA11</f>
        <v>0</v>
      </c>
      <c r="AC40" s="84">
        <f>'（詳細設定）事業期間での諸元変動'!AB11</f>
        <v>0</v>
      </c>
      <c r="AD40" s="84">
        <f>'（詳細設定）事業期間での諸元変動'!AC11</f>
        <v>0</v>
      </c>
      <c r="AE40" s="84">
        <f>'（詳細設定）事業期間での諸元変動'!AD11</f>
        <v>0</v>
      </c>
      <c r="AF40" s="84">
        <f>'（詳細設定）事業期間での諸元変動'!AE11</f>
        <v>0</v>
      </c>
      <c r="AG40" s="84">
        <f>'（詳細設定）事業期間での諸元変動'!AF11</f>
        <v>0</v>
      </c>
      <c r="AH40" s="84">
        <f>'（詳細設定）事業期間での諸元変動'!AG11</f>
        <v>0</v>
      </c>
      <c r="AI40" s="58"/>
    </row>
    <row r="41" spans="2:41" x14ac:dyDescent="0.25">
      <c r="B41" s="605" t="s">
        <v>656</v>
      </c>
      <c r="C41" s="87" t="s">
        <v>654</v>
      </c>
      <c r="D41" s="608"/>
      <c r="E41" s="609">
        <f>計算条件入力シート!$E$50*E$5*365</f>
        <v>0</v>
      </c>
      <c r="F41" s="609">
        <f>計算条件入力シート!$E$50*F$5*365</f>
        <v>0</v>
      </c>
      <c r="G41" s="609">
        <f>計算条件入力シート!$E$50*G$5*365</f>
        <v>0</v>
      </c>
      <c r="H41" s="609">
        <f>計算条件入力シート!$E$50*H$5*365</f>
        <v>0</v>
      </c>
      <c r="I41" s="609">
        <f>計算条件入力シート!$E$50*I$5*365</f>
        <v>0</v>
      </c>
      <c r="J41" s="609">
        <f>計算条件入力シート!$E$50*J$5*365</f>
        <v>0</v>
      </c>
      <c r="K41" s="609">
        <f>計算条件入力シート!$E$50*K$5*365</f>
        <v>0</v>
      </c>
      <c r="L41" s="609">
        <f>計算条件入力シート!$E$50*L$5*365</f>
        <v>0</v>
      </c>
      <c r="M41" s="609">
        <f>計算条件入力シート!$E$50*M$5*365</f>
        <v>0</v>
      </c>
      <c r="N41" s="609">
        <f>計算条件入力シート!$E$50*N$5*365</f>
        <v>0</v>
      </c>
      <c r="O41" s="609">
        <f>計算条件入力シート!$E$50*O$5*365</f>
        <v>0</v>
      </c>
      <c r="P41" s="609">
        <f>計算条件入力シート!$E$50*P$5*365</f>
        <v>0</v>
      </c>
      <c r="Q41" s="609">
        <f>計算条件入力シート!$E$50*Q$5*365</f>
        <v>0</v>
      </c>
      <c r="R41" s="609">
        <f>計算条件入力シート!$E$50*R$5*365</f>
        <v>0</v>
      </c>
      <c r="S41" s="609">
        <f>計算条件入力シート!$E$50*S$5*365</f>
        <v>0</v>
      </c>
      <c r="T41" s="609">
        <f>計算条件入力シート!$E$50*T$5*365</f>
        <v>0</v>
      </c>
      <c r="U41" s="609">
        <f>計算条件入力シート!$E$50*U$5*365</f>
        <v>0</v>
      </c>
      <c r="V41" s="609">
        <f>計算条件入力シート!$E$50*V$5*365</f>
        <v>0</v>
      </c>
      <c r="W41" s="609">
        <f>計算条件入力シート!$E$50*W$5*365</f>
        <v>0</v>
      </c>
      <c r="X41" s="609">
        <f>計算条件入力シート!$E$50*X$5*365</f>
        <v>0</v>
      </c>
      <c r="Y41" s="609">
        <f>計算条件入力シート!$E$50*Y$5*365</f>
        <v>0</v>
      </c>
      <c r="Z41" s="609">
        <f>計算条件入力シート!$E$50*Z$5*365</f>
        <v>0</v>
      </c>
      <c r="AA41" s="609">
        <f>計算条件入力シート!$E$50*AA$5*365</f>
        <v>0</v>
      </c>
      <c r="AB41" s="609">
        <f>計算条件入力シート!$E$50*AB$5*365</f>
        <v>0</v>
      </c>
      <c r="AC41" s="609">
        <f>計算条件入力シート!$E$50*AC$5*365</f>
        <v>0</v>
      </c>
      <c r="AD41" s="609">
        <f>計算条件入力シート!$E$50*AD$5*365</f>
        <v>0</v>
      </c>
      <c r="AE41" s="609">
        <f>計算条件入力シート!$E$50*AE$5*365</f>
        <v>0</v>
      </c>
      <c r="AF41" s="609">
        <f>計算条件入力シート!$E$50*AF$5*365</f>
        <v>0</v>
      </c>
      <c r="AG41" s="609">
        <f>計算条件入力シート!$E$50*AG$5*365</f>
        <v>0</v>
      </c>
      <c r="AH41" s="609">
        <f>計算条件入力シート!$E$50*AH$5*365</f>
        <v>0</v>
      </c>
      <c r="AI41" s="58"/>
    </row>
    <row r="42" spans="2:41" x14ac:dyDescent="0.25">
      <c r="B42" s="37" t="s">
        <v>12</v>
      </c>
      <c r="C42" s="38" t="s">
        <v>13</v>
      </c>
      <c r="D42" s="39"/>
      <c r="E42" s="109">
        <f>SUM(E17,E22,E27,E30,E33,E36,E39)</f>
        <v>32500176.541666664</v>
      </c>
      <c r="F42" s="109">
        <f t="shared" ref="F42:AH42" si="11">SUM(F17,F22,F27,F30,F33,F36,F39)</f>
        <v>32500176.541666664</v>
      </c>
      <c r="G42" s="109">
        <f t="shared" si="11"/>
        <v>32500176.541666664</v>
      </c>
      <c r="H42" s="109">
        <f t="shared" si="11"/>
        <v>32500176.541666664</v>
      </c>
      <c r="I42" s="109">
        <f t="shared" si="11"/>
        <v>32500176.541666664</v>
      </c>
      <c r="J42" s="109">
        <f t="shared" si="11"/>
        <v>32500176.541666664</v>
      </c>
      <c r="K42" s="109">
        <f t="shared" si="11"/>
        <v>32500176.541666664</v>
      </c>
      <c r="L42" s="109">
        <f t="shared" si="11"/>
        <v>32500176.541666664</v>
      </c>
      <c r="M42" s="109">
        <f t="shared" si="11"/>
        <v>32500176.541666664</v>
      </c>
      <c r="N42" s="109">
        <f t="shared" si="11"/>
        <v>32500176.541666664</v>
      </c>
      <c r="O42" s="109">
        <f t="shared" si="11"/>
        <v>32500176.541666664</v>
      </c>
      <c r="P42" s="109">
        <f t="shared" si="11"/>
        <v>32500176.541666664</v>
      </c>
      <c r="Q42" s="109">
        <f t="shared" si="11"/>
        <v>32500176.541666664</v>
      </c>
      <c r="R42" s="109">
        <f t="shared" si="11"/>
        <v>32500176.541666664</v>
      </c>
      <c r="S42" s="109">
        <f t="shared" si="11"/>
        <v>32500176.541666664</v>
      </c>
      <c r="T42" s="109">
        <f t="shared" si="11"/>
        <v>32500176.541666664</v>
      </c>
      <c r="U42" s="109">
        <f t="shared" si="11"/>
        <v>32500176.541666664</v>
      </c>
      <c r="V42" s="109">
        <f t="shared" si="11"/>
        <v>32500176.541666664</v>
      </c>
      <c r="W42" s="109">
        <f t="shared" si="11"/>
        <v>32500176.541666664</v>
      </c>
      <c r="X42" s="109">
        <f t="shared" si="11"/>
        <v>32500176.541666664</v>
      </c>
      <c r="Y42" s="109">
        <f t="shared" si="11"/>
        <v>0</v>
      </c>
      <c r="Z42" s="109">
        <f t="shared" si="11"/>
        <v>0</v>
      </c>
      <c r="AA42" s="109">
        <f t="shared" si="11"/>
        <v>0</v>
      </c>
      <c r="AB42" s="109">
        <f t="shared" si="11"/>
        <v>0</v>
      </c>
      <c r="AC42" s="109">
        <f t="shared" si="11"/>
        <v>0</v>
      </c>
      <c r="AD42" s="109">
        <f t="shared" si="11"/>
        <v>0</v>
      </c>
      <c r="AE42" s="109">
        <f t="shared" si="11"/>
        <v>0</v>
      </c>
      <c r="AF42" s="109">
        <f t="shared" si="11"/>
        <v>0</v>
      </c>
      <c r="AG42" s="109">
        <f t="shared" si="11"/>
        <v>0</v>
      </c>
      <c r="AH42" s="114">
        <f t="shared" si="11"/>
        <v>0</v>
      </c>
      <c r="AI42" s="40">
        <f>SUM(AI17,AI22,AI27,AI30,AI33)</f>
        <v>650003530.83333325</v>
      </c>
      <c r="AJ42" s="7" t="s">
        <v>1214</v>
      </c>
    </row>
    <row r="43" spans="2:41" x14ac:dyDescent="0.25">
      <c r="B43" s="41" t="s">
        <v>14</v>
      </c>
      <c r="C43" s="42" t="s">
        <v>11</v>
      </c>
      <c r="D43" s="123"/>
      <c r="E43" s="43">
        <f>SUM(E44,E59:E64)</f>
        <v>-21226560</v>
      </c>
      <c r="F43" s="43">
        <f t="shared" ref="F43:AH43" si="12">SUM(F44,F59:F64)</f>
        <v>-21226560</v>
      </c>
      <c r="G43" s="43">
        <f t="shared" si="12"/>
        <v>-21226560</v>
      </c>
      <c r="H43" s="43">
        <f t="shared" si="12"/>
        <v>-21226560</v>
      </c>
      <c r="I43" s="43">
        <f t="shared" si="12"/>
        <v>-21226560</v>
      </c>
      <c r="J43" s="43">
        <f t="shared" si="12"/>
        <v>-16226560</v>
      </c>
      <c r="K43" s="43">
        <f t="shared" si="12"/>
        <v>-21226560</v>
      </c>
      <c r="L43" s="43">
        <f t="shared" si="12"/>
        <v>-21226560</v>
      </c>
      <c r="M43" s="43">
        <f t="shared" si="12"/>
        <v>-21226560</v>
      </c>
      <c r="N43" s="43">
        <f t="shared" si="12"/>
        <v>-21226560</v>
      </c>
      <c r="O43" s="43">
        <f t="shared" si="12"/>
        <v>-21226560</v>
      </c>
      <c r="P43" s="43">
        <f t="shared" si="12"/>
        <v>-21226560</v>
      </c>
      <c r="Q43" s="43">
        <f t="shared" si="12"/>
        <v>-21226560</v>
      </c>
      <c r="R43" s="43">
        <f t="shared" si="12"/>
        <v>-21226560</v>
      </c>
      <c r="S43" s="43">
        <f t="shared" si="12"/>
        <v>-21226560</v>
      </c>
      <c r="T43" s="43">
        <f t="shared" si="12"/>
        <v>-21226560</v>
      </c>
      <c r="U43" s="43">
        <f t="shared" si="12"/>
        <v>-21226560</v>
      </c>
      <c r="V43" s="43">
        <f t="shared" si="12"/>
        <v>-21226560</v>
      </c>
      <c r="W43" s="43">
        <f t="shared" si="12"/>
        <v>-21226560</v>
      </c>
      <c r="X43" s="43">
        <f t="shared" si="12"/>
        <v>-21226560</v>
      </c>
      <c r="Y43" s="43">
        <f t="shared" si="12"/>
        <v>0</v>
      </c>
      <c r="Z43" s="43">
        <f t="shared" si="12"/>
        <v>0</v>
      </c>
      <c r="AA43" s="43">
        <f t="shared" si="12"/>
        <v>0</v>
      </c>
      <c r="AB43" s="43">
        <f t="shared" si="12"/>
        <v>0</v>
      </c>
      <c r="AC43" s="43">
        <f t="shared" si="12"/>
        <v>0</v>
      </c>
      <c r="AD43" s="43">
        <f t="shared" si="12"/>
        <v>0</v>
      </c>
      <c r="AE43" s="43">
        <f t="shared" si="12"/>
        <v>0</v>
      </c>
      <c r="AF43" s="43">
        <f t="shared" si="12"/>
        <v>0</v>
      </c>
      <c r="AG43" s="43">
        <f t="shared" si="12"/>
        <v>0</v>
      </c>
      <c r="AH43" s="115">
        <f t="shared" si="12"/>
        <v>0</v>
      </c>
      <c r="AI43" s="44">
        <f t="shared" ref="AI43:AI64" si="13">SUM(E43:AH43)</f>
        <v>-419531200</v>
      </c>
      <c r="AK43" s="7" t="s">
        <v>1218</v>
      </c>
      <c r="AL43" s="7" t="s">
        <v>1215</v>
      </c>
    </row>
    <row r="44" spans="2:41" x14ac:dyDescent="0.25">
      <c r="B44" s="85" t="s">
        <v>40</v>
      </c>
      <c r="C44" s="33" t="s">
        <v>11</v>
      </c>
      <c r="D44" s="124"/>
      <c r="E44" s="45">
        <f>(E45*E46+E47*E48+E49*E50+E51*E52+E53*E54+E55*E56+E57*E58)*計算結果確認シート!$Z$140</f>
        <v>-40726560</v>
      </c>
      <c r="F44" s="45">
        <f>(F45*F46+F47*F48+F49*F50+F51*F52+F53*F54+F55*F56+F57*F58)*計算結果確認シート!$Z$140</f>
        <v>-40726560</v>
      </c>
      <c r="G44" s="45">
        <f>(G45*G46+G47*G48+G49*G50+G51*G52+G53*G54+G55*G56+G57*G58)*計算結果確認シート!$Z$140</f>
        <v>-40726560</v>
      </c>
      <c r="H44" s="45">
        <f>(H45*H46+H47*H48+H49*H50+H51*H52+H53*H54+H55*H56+H57*H58)*計算結果確認シート!$Z$140</f>
        <v>-40726560</v>
      </c>
      <c r="I44" s="45">
        <f>(I45*I46+I47*I48+I49*I50+I51*I52+I53*I54+I55*I56+I57*I58)*計算結果確認シート!$Z$140</f>
        <v>-40726560</v>
      </c>
      <c r="J44" s="45">
        <f>(J45*J46+J47*J48+J49*J50+J51*J52+J53*J54+J55*J56+J57*J58)*計算結果確認シート!$Z$140</f>
        <v>-40726560</v>
      </c>
      <c r="K44" s="45">
        <f>(K45*K46+K47*K48+K49*K50+K51*K52+K53*K54+K55*K56+K57*K58)*計算結果確認シート!$Z$140</f>
        <v>-40726560</v>
      </c>
      <c r="L44" s="45">
        <f>(L45*L46+L47*L48+L49*L50+L51*L52+L53*L54+L55*L56+L57*L58)*計算結果確認シート!$Z$140</f>
        <v>-40726560</v>
      </c>
      <c r="M44" s="45">
        <f>(M45*M46+M47*M48+M49*M50+M51*M52+M53*M54+M55*M56+M57*M58)*計算結果確認シート!$Z$140</f>
        <v>-40726560</v>
      </c>
      <c r="N44" s="45">
        <f>(N45*N46+N47*N48+N49*N50+N51*N52+N53*N54+N55*N56+N57*N58)*計算結果確認シート!$Z$140</f>
        <v>-40726560</v>
      </c>
      <c r="O44" s="45">
        <f>(O45*O46+O47*O48+O49*O50+O51*O52+O53*O54+O55*O56+O57*O58)*計算結果確認シート!$Z$140</f>
        <v>-40726560</v>
      </c>
      <c r="P44" s="45">
        <f>(P45*P46+P47*P48+P49*P50+P51*P52+P53*P54+P55*P56+P57*P58)*計算結果確認シート!$Z$140</f>
        <v>-40726560</v>
      </c>
      <c r="Q44" s="45">
        <f>(Q45*Q46+Q47*Q48+Q49*Q50+Q51*Q52+Q53*Q54+Q55*Q56+Q57*Q58)*計算結果確認シート!$Z$140</f>
        <v>-40726560</v>
      </c>
      <c r="R44" s="45">
        <f>(R45*R46+R47*R48+R49*R50+R51*R52+R53*R54+R55*R56+R57*R58)*計算結果確認シート!$Z$140</f>
        <v>-40726560</v>
      </c>
      <c r="S44" s="45">
        <f>(S45*S46+S47*S48+S49*S50+S51*S52+S53*S54+S55*S56+S57*S58)*計算結果確認シート!$Z$140</f>
        <v>-40726560</v>
      </c>
      <c r="T44" s="45">
        <f>(T45*T46+T47*T48+T49*T50+T51*T52+T53*T54+T55*T56+T57*T58)*計算結果確認シート!$Z$140</f>
        <v>-40726560</v>
      </c>
      <c r="U44" s="45">
        <f>(U45*U46+U47*U48+U49*U50+U51*U52+U53*U54+U55*U56+U57*U58)*計算結果確認シート!$Z$140</f>
        <v>-40726560</v>
      </c>
      <c r="V44" s="45">
        <f>(V45*V46+V47*V48+V49*V50+V51*V52+V53*V54+V55*V56+V57*V58)*計算結果確認シート!$Z$140</f>
        <v>-40726560</v>
      </c>
      <c r="W44" s="45">
        <f>(W45*W46+W47*W48+W49*W50+W51*W52+W53*W54+W55*W56+W57*W58)*計算結果確認シート!$Z$140</f>
        <v>-40726560</v>
      </c>
      <c r="X44" s="45">
        <f>(X45*X46+X47*X48+X49*X50+X51*X52+X53*X54+X55*X56+X57*X58)*計算結果確認シート!$Z$140</f>
        <v>-40726560</v>
      </c>
      <c r="Y44" s="45">
        <f>(Y45*Y46+Y47*Y48+Y49*Y50+Y51*Y52+Y53*Y54+Y55*Y56+Y57*Y58)*計算結果確認シート!$Z$140</f>
        <v>0</v>
      </c>
      <c r="Z44" s="45">
        <f>(Z45*Z46+Z47*Z48+Z49*Z50+Z51*Z52+Z53*Z54+Z55*Z56+Z57*Z58)*計算結果確認シート!$Z$140</f>
        <v>0</v>
      </c>
      <c r="AA44" s="45">
        <f>(AA45*AA46+AA47*AA48+AA49*AA50+AA51*AA52+AA53*AA54+AA55*AA56+AA57*AA58)*計算結果確認シート!$Z$140</f>
        <v>0</v>
      </c>
      <c r="AB44" s="45">
        <f>(AB45*AB46+AB47*AB48+AB49*AB50+AB51*AB52+AB53*AB54+AB55*AB56+AB57*AB58)*計算結果確認シート!$Z$140</f>
        <v>0</v>
      </c>
      <c r="AC44" s="45">
        <f>(AC45*AC46+AC47*AC48+AC49*AC50+AC51*AC52+AC53*AC54+AC55*AC56+AC57*AC58)*計算結果確認シート!$Z$140</f>
        <v>0</v>
      </c>
      <c r="AD44" s="45">
        <f>(AD45*AD46+AD47*AD48+AD49*AD50+AD51*AD52+AD53*AD54+AD55*AD56+AD57*AD58)*計算結果確認シート!$Z$140</f>
        <v>0</v>
      </c>
      <c r="AE44" s="45">
        <f>(AE45*AE46+AE47*AE48+AE49*AE50+AE51*AE52+AE53*AE54+AE55*AE56+AE57*AE58)*計算結果確認シート!$Z$140</f>
        <v>0</v>
      </c>
      <c r="AF44" s="45">
        <f>(AF45*AF46+AF47*AF48+AF49*AF50+AF51*AF52+AF53*AF54+AF55*AF56+AF57*AF58)*計算結果確認シート!$Z$140</f>
        <v>0</v>
      </c>
      <c r="AG44" s="45">
        <f>(AG45*AG46+AG47*AG48+AG49*AG50+AG51*AG52+AG53*AG54+AG55*AG56+AG57*AG58)*計算結果確認シート!$Z$140</f>
        <v>0</v>
      </c>
      <c r="AH44" s="111">
        <f>(AH45*AH46+AH47*AH48+AH49*AH50+AH51*AH52+AH53*AH54+AH55*AH56+AH57*AH58)*計算結果確認シート!$Z$140</f>
        <v>0</v>
      </c>
      <c r="AI44" s="48">
        <f t="shared" si="13"/>
        <v>-814531200</v>
      </c>
      <c r="AJ44" s="17">
        <f>SUM(E44:N44)</f>
        <v>-407265600</v>
      </c>
      <c r="AK44" s="2" t="s">
        <v>1216</v>
      </c>
      <c r="AL44" s="2" t="s">
        <v>1216</v>
      </c>
      <c r="AM44" s="2" t="s">
        <v>1217</v>
      </c>
      <c r="AN44" s="2" t="s">
        <v>1220</v>
      </c>
      <c r="AO44" s="2" t="s">
        <v>1219</v>
      </c>
    </row>
    <row r="45" spans="2:41" x14ac:dyDescent="0.25">
      <c r="B45" s="91" t="str">
        <f>計算条件入力シート!B6&amp;"調達量"</f>
        <v>乳牛排泄物調達量</v>
      </c>
      <c r="C45" s="92" t="s">
        <v>120</v>
      </c>
      <c r="D45" s="125"/>
      <c r="E45" s="242">
        <f>'（詳細設定）事業期間での諸元変動'!D13*365*E$5</f>
        <v>31620</v>
      </c>
      <c r="F45" s="242">
        <f>'（詳細設定）事業期間での諸元変動'!E13*365*F$5</f>
        <v>31620</v>
      </c>
      <c r="G45" s="242">
        <f>'（詳細設定）事業期間での諸元変動'!F13*365*G$5</f>
        <v>31620</v>
      </c>
      <c r="H45" s="242">
        <f>'（詳細設定）事業期間での諸元変動'!G13*365*H$5</f>
        <v>31620</v>
      </c>
      <c r="I45" s="242">
        <f>'（詳細設定）事業期間での諸元変動'!H13*365*I$5</f>
        <v>31620</v>
      </c>
      <c r="J45" s="242">
        <f>'（詳細設定）事業期間での諸元変動'!I13*365*J$5</f>
        <v>31620</v>
      </c>
      <c r="K45" s="242">
        <f>'（詳細設定）事業期間での諸元変動'!J13*365*K$5</f>
        <v>31620</v>
      </c>
      <c r="L45" s="242">
        <f>'（詳細設定）事業期間での諸元変動'!K13*365*L$5</f>
        <v>31620</v>
      </c>
      <c r="M45" s="242">
        <f>'（詳細設定）事業期間での諸元変動'!L13*365*M$5</f>
        <v>31620</v>
      </c>
      <c r="N45" s="242">
        <f>'（詳細設定）事業期間での諸元変動'!M13*365*N$5</f>
        <v>31620</v>
      </c>
      <c r="O45" s="242">
        <f>'（詳細設定）事業期間での諸元変動'!N13*365*O$5</f>
        <v>31620</v>
      </c>
      <c r="P45" s="242">
        <f>'（詳細設定）事業期間での諸元変動'!O13*365*P$5</f>
        <v>31620</v>
      </c>
      <c r="Q45" s="242">
        <f>'（詳細設定）事業期間での諸元変動'!P13*365*Q$5</f>
        <v>31620</v>
      </c>
      <c r="R45" s="242">
        <f>'（詳細設定）事業期間での諸元変動'!Q13*365*R$5</f>
        <v>31620</v>
      </c>
      <c r="S45" s="242">
        <f>'（詳細設定）事業期間での諸元変動'!R13*365*S$5</f>
        <v>31620</v>
      </c>
      <c r="T45" s="242">
        <f>'（詳細設定）事業期間での諸元変動'!S13*365*T$5</f>
        <v>31620</v>
      </c>
      <c r="U45" s="242">
        <f>'（詳細設定）事業期間での諸元変動'!T13*365*U$5</f>
        <v>31620</v>
      </c>
      <c r="V45" s="242">
        <f>'（詳細設定）事業期間での諸元変動'!U13*365*V$5</f>
        <v>31620</v>
      </c>
      <c r="W45" s="242">
        <f>'（詳細設定）事業期間での諸元変動'!V13*365*W$5</f>
        <v>31620</v>
      </c>
      <c r="X45" s="242">
        <f>'（詳細設定）事業期間での諸元変動'!W13*365*X$5</f>
        <v>31620</v>
      </c>
      <c r="Y45" s="242">
        <f>'（詳細設定）事業期間での諸元変動'!X13*365*Y$5</f>
        <v>0</v>
      </c>
      <c r="Z45" s="242">
        <f>'（詳細設定）事業期間での諸元変動'!Y13*365*Z$5</f>
        <v>0</v>
      </c>
      <c r="AA45" s="242">
        <f>'（詳細設定）事業期間での諸元変動'!Z13*365*AA$5</f>
        <v>0</v>
      </c>
      <c r="AB45" s="242">
        <f>'（詳細設定）事業期間での諸元変動'!AA13*365*AB$5</f>
        <v>0</v>
      </c>
      <c r="AC45" s="242">
        <f>'（詳細設定）事業期間での諸元変動'!AB13*365*AC$5</f>
        <v>0</v>
      </c>
      <c r="AD45" s="242">
        <f>'（詳細設定）事業期間での諸元変動'!AC13*365*AD$5</f>
        <v>0</v>
      </c>
      <c r="AE45" s="242">
        <f>'（詳細設定）事業期間での諸元変動'!AD13*365*AE$5</f>
        <v>0</v>
      </c>
      <c r="AF45" s="242">
        <f>'（詳細設定）事業期間での諸元変動'!AE13*365*AF$5</f>
        <v>0</v>
      </c>
      <c r="AG45" s="242">
        <f>'（詳細設定）事業期間での諸元変動'!AF13*365*AG$5</f>
        <v>0</v>
      </c>
      <c r="AH45" s="243">
        <f>'（詳細設定）事業期間での諸元変動'!AG13*365*AH$5</f>
        <v>0</v>
      </c>
      <c r="AI45" s="173">
        <f>SUM(E45:X45)</f>
        <v>632400</v>
      </c>
      <c r="AJ45" s="17">
        <f t="shared" ref="AJ45:AJ58" si="14">SUM(E45:N45)</f>
        <v>316200</v>
      </c>
      <c r="AK45" s="7">
        <f>SUMPRODUCT(E45:N45,E46:N46)/SUM(E45:N45)</f>
        <v>-1288</v>
      </c>
      <c r="AL45" s="7">
        <f>SUMPRODUCT(E45:X45,E46:X46)/SUM(E45:X45)</f>
        <v>-1288</v>
      </c>
      <c r="AM45" s="17">
        <f>計算結果確認シート!E156</f>
        <v>-1288</v>
      </c>
      <c r="AN45" s="17">
        <f>(AK45-AM45)*AJ45</f>
        <v>0</v>
      </c>
      <c r="AO45" s="13">
        <f>(AL45-AM45)*AI45</f>
        <v>0</v>
      </c>
    </row>
    <row r="46" spans="2:41" x14ac:dyDescent="0.25">
      <c r="B46" s="91" t="str">
        <f>計算条件入力シート!B6&amp;"調達価格"</f>
        <v>乳牛排泄物調達価格</v>
      </c>
      <c r="C46" s="92" t="s">
        <v>6</v>
      </c>
      <c r="D46" s="49"/>
      <c r="E46" s="244">
        <f>'（詳細設定）事業期間での諸元変動'!D14</f>
        <v>-1288</v>
      </c>
      <c r="F46" s="244">
        <f>'（詳細設定）事業期間での諸元変動'!E14</f>
        <v>-1288</v>
      </c>
      <c r="G46" s="244">
        <f>'（詳細設定）事業期間での諸元変動'!F14</f>
        <v>-1288</v>
      </c>
      <c r="H46" s="244">
        <f>'（詳細設定）事業期間での諸元変動'!G14</f>
        <v>-1288</v>
      </c>
      <c r="I46" s="244">
        <f>'（詳細設定）事業期間での諸元変動'!H14</f>
        <v>-1288</v>
      </c>
      <c r="J46" s="244">
        <f>'（詳細設定）事業期間での諸元変動'!I14</f>
        <v>-1288</v>
      </c>
      <c r="K46" s="244">
        <f>'（詳細設定）事業期間での諸元変動'!J14</f>
        <v>-1288</v>
      </c>
      <c r="L46" s="244">
        <f>'（詳細設定）事業期間での諸元変動'!K14</f>
        <v>-1288</v>
      </c>
      <c r="M46" s="244">
        <f>'（詳細設定）事業期間での諸元変動'!L14</f>
        <v>-1288</v>
      </c>
      <c r="N46" s="244">
        <f>'（詳細設定）事業期間での諸元変動'!M14</f>
        <v>-1288</v>
      </c>
      <c r="O46" s="244">
        <f>'（詳細設定）事業期間での諸元変動'!N14</f>
        <v>-1288</v>
      </c>
      <c r="P46" s="244">
        <f>'（詳細設定）事業期間での諸元変動'!O14</f>
        <v>-1288</v>
      </c>
      <c r="Q46" s="244">
        <f>'（詳細設定）事業期間での諸元変動'!P14</f>
        <v>-1288</v>
      </c>
      <c r="R46" s="244">
        <f>'（詳細設定）事業期間での諸元変動'!Q14</f>
        <v>-1288</v>
      </c>
      <c r="S46" s="244">
        <f>'（詳細設定）事業期間での諸元変動'!R14</f>
        <v>-1288</v>
      </c>
      <c r="T46" s="244">
        <f>'（詳細設定）事業期間での諸元変動'!S14</f>
        <v>-1288</v>
      </c>
      <c r="U46" s="244">
        <f>'（詳細設定）事業期間での諸元変動'!T14</f>
        <v>-1288</v>
      </c>
      <c r="V46" s="244">
        <f>'（詳細設定）事業期間での諸元変動'!U14</f>
        <v>-1288</v>
      </c>
      <c r="W46" s="244">
        <f>'（詳細設定）事業期間での諸元変動'!V14</f>
        <v>-1288</v>
      </c>
      <c r="X46" s="244">
        <f>'（詳細設定）事業期間での諸元変動'!W14</f>
        <v>-1288</v>
      </c>
      <c r="Y46" s="244">
        <f>'（詳細設定）事業期間での諸元変動'!X14</f>
        <v>0</v>
      </c>
      <c r="Z46" s="244">
        <f>'（詳細設定）事業期間での諸元変動'!Y14</f>
        <v>0</v>
      </c>
      <c r="AA46" s="244">
        <f>'（詳細設定）事業期間での諸元変動'!Z14</f>
        <v>0</v>
      </c>
      <c r="AB46" s="244">
        <f>'（詳細設定）事業期間での諸元変動'!AA14</f>
        <v>0</v>
      </c>
      <c r="AC46" s="244">
        <f>'（詳細設定）事業期間での諸元変動'!AB14</f>
        <v>0</v>
      </c>
      <c r="AD46" s="244">
        <f>'（詳細設定）事業期間での諸元変動'!AC14</f>
        <v>0</v>
      </c>
      <c r="AE46" s="244">
        <f>'（詳細設定）事業期間での諸元変動'!AD14</f>
        <v>0</v>
      </c>
      <c r="AF46" s="244">
        <f>'（詳細設定）事業期間での諸元変動'!AE14</f>
        <v>0</v>
      </c>
      <c r="AG46" s="244">
        <f>'（詳細設定）事業期間での諸元変動'!AF14</f>
        <v>0</v>
      </c>
      <c r="AH46" s="245">
        <f>'（詳細設定）事業期間での諸元変動'!AG14</f>
        <v>0</v>
      </c>
      <c r="AI46" s="173">
        <f t="shared" si="13"/>
        <v>-25760</v>
      </c>
      <c r="AJ46" s="17">
        <f t="shared" si="14"/>
        <v>-12880</v>
      </c>
      <c r="AO46" s="13"/>
    </row>
    <row r="47" spans="2:41" x14ac:dyDescent="0.25">
      <c r="B47" s="91" t="str">
        <f>計算条件入力シート!B9&amp;"調達量"</f>
        <v>＜資源名を入力＞調達量</v>
      </c>
      <c r="C47" s="92" t="s">
        <v>120</v>
      </c>
      <c r="D47" s="93"/>
      <c r="E47" s="242">
        <f>'（詳細設定）事業期間での諸元変動'!D15*365*E$5</f>
        <v>0</v>
      </c>
      <c r="F47" s="242">
        <f>'（詳細設定）事業期間での諸元変動'!E15*365*F$5</f>
        <v>0</v>
      </c>
      <c r="G47" s="242">
        <f>'（詳細設定）事業期間での諸元変動'!F15*365*G$5</f>
        <v>0</v>
      </c>
      <c r="H47" s="242">
        <f>'（詳細設定）事業期間での諸元変動'!G15*365*H$5</f>
        <v>0</v>
      </c>
      <c r="I47" s="242">
        <f>'（詳細設定）事業期間での諸元変動'!H15*365*I$5</f>
        <v>0</v>
      </c>
      <c r="J47" s="242">
        <f>'（詳細設定）事業期間での諸元変動'!I15*365*J$5</f>
        <v>0</v>
      </c>
      <c r="K47" s="242">
        <f>'（詳細設定）事業期間での諸元変動'!J15*365*K$5</f>
        <v>0</v>
      </c>
      <c r="L47" s="242">
        <f>'（詳細設定）事業期間での諸元変動'!K15*365*L$5</f>
        <v>0</v>
      </c>
      <c r="M47" s="242">
        <f>'（詳細設定）事業期間での諸元変動'!L15*365*M$5</f>
        <v>0</v>
      </c>
      <c r="N47" s="242">
        <f>'（詳細設定）事業期間での諸元変動'!M15*365*N$5</f>
        <v>0</v>
      </c>
      <c r="O47" s="242">
        <f>'（詳細設定）事業期間での諸元変動'!N15*365*O$5</f>
        <v>0</v>
      </c>
      <c r="P47" s="242">
        <f>'（詳細設定）事業期間での諸元変動'!O15*365*P$5</f>
        <v>0</v>
      </c>
      <c r="Q47" s="242">
        <f>'（詳細設定）事業期間での諸元変動'!P15*365*Q$5</f>
        <v>0</v>
      </c>
      <c r="R47" s="242">
        <f>'（詳細設定）事業期間での諸元変動'!Q15*365*R$5</f>
        <v>0</v>
      </c>
      <c r="S47" s="242">
        <f>'（詳細設定）事業期間での諸元変動'!R15*365*S$5</f>
        <v>0</v>
      </c>
      <c r="T47" s="242">
        <f>'（詳細設定）事業期間での諸元変動'!S15*365*T$5</f>
        <v>0</v>
      </c>
      <c r="U47" s="242">
        <f>'（詳細設定）事業期間での諸元変動'!T15*365*U$5</f>
        <v>0</v>
      </c>
      <c r="V47" s="242">
        <f>'（詳細設定）事業期間での諸元変動'!U15*365*V$5</f>
        <v>0</v>
      </c>
      <c r="W47" s="242">
        <f>'（詳細設定）事業期間での諸元変動'!V15*365*W$5</f>
        <v>0</v>
      </c>
      <c r="X47" s="242">
        <f>'（詳細設定）事業期間での諸元変動'!W15*365*X$5</f>
        <v>0</v>
      </c>
      <c r="Y47" s="242">
        <f>'（詳細設定）事業期間での諸元変動'!X15*365*Y$5</f>
        <v>0</v>
      </c>
      <c r="Z47" s="242">
        <f>'（詳細設定）事業期間での諸元変動'!Y15*365*Z$5</f>
        <v>0</v>
      </c>
      <c r="AA47" s="242">
        <f>'（詳細設定）事業期間での諸元変動'!Z15*365*AA$5</f>
        <v>0</v>
      </c>
      <c r="AB47" s="242">
        <f>'（詳細設定）事業期間での諸元変動'!AA15*365*AB$5</f>
        <v>0</v>
      </c>
      <c r="AC47" s="242">
        <f>'（詳細設定）事業期間での諸元変動'!AB15*365*AC$5</f>
        <v>0</v>
      </c>
      <c r="AD47" s="242">
        <f>'（詳細設定）事業期間での諸元変動'!AC15*365*AD$5</f>
        <v>0</v>
      </c>
      <c r="AE47" s="242">
        <f>'（詳細設定）事業期間での諸元変動'!AD15*365*AE$5</f>
        <v>0</v>
      </c>
      <c r="AF47" s="242">
        <f>'（詳細設定）事業期間での諸元変動'!AE15*365*AF$5</f>
        <v>0</v>
      </c>
      <c r="AG47" s="242">
        <f>'（詳細設定）事業期間での諸元変動'!AF15*365*AG$5</f>
        <v>0</v>
      </c>
      <c r="AH47" s="243">
        <f>'（詳細設定）事業期間での諸元変動'!AG15*365*AH$5</f>
        <v>0</v>
      </c>
      <c r="AI47" s="173">
        <f>SUM(E47:X47)</f>
        <v>0</v>
      </c>
      <c r="AJ47" s="17">
        <f t="shared" si="14"/>
        <v>0</v>
      </c>
      <c r="AK47" s="7">
        <f>IFERROR(SUMPRODUCT(E47:N47,E48:N48)/SUM(E47:N47),0)</f>
        <v>0</v>
      </c>
      <c r="AL47" s="7">
        <f>IFERROR(SUMPRODUCT(E47:X47,E48:X48)/SUM(E47:X47),0)</f>
        <v>0</v>
      </c>
      <c r="AM47" s="17">
        <f>計算結果確認シート!E157</f>
        <v>0</v>
      </c>
      <c r="AN47" s="17">
        <f>(AK47-AM47)*AJ47</f>
        <v>0</v>
      </c>
      <c r="AO47" s="13">
        <f>(AL47-AM47)*AI47</f>
        <v>0</v>
      </c>
    </row>
    <row r="48" spans="2:41" x14ac:dyDescent="0.25">
      <c r="B48" s="91" t="str">
        <f>計算条件入力シート!B9&amp;"調達価格"</f>
        <v>＜資源名を入力＞調達価格</v>
      </c>
      <c r="C48" s="92" t="s">
        <v>6</v>
      </c>
      <c r="D48" s="49"/>
      <c r="E48" s="244">
        <f>'（詳細設定）事業期間での諸元変動'!D16</f>
        <v>0</v>
      </c>
      <c r="F48" s="244">
        <f>'（詳細設定）事業期間での諸元変動'!E16</f>
        <v>0</v>
      </c>
      <c r="G48" s="244">
        <f>'（詳細設定）事業期間での諸元変動'!F16</f>
        <v>0</v>
      </c>
      <c r="H48" s="244">
        <f>'（詳細設定）事業期間での諸元変動'!G16</f>
        <v>0</v>
      </c>
      <c r="I48" s="244">
        <f>'（詳細設定）事業期間での諸元変動'!H16</f>
        <v>0</v>
      </c>
      <c r="J48" s="244">
        <f>'（詳細設定）事業期間での諸元変動'!I16</f>
        <v>0</v>
      </c>
      <c r="K48" s="244">
        <f>'（詳細設定）事業期間での諸元変動'!J16</f>
        <v>0</v>
      </c>
      <c r="L48" s="244">
        <f>'（詳細設定）事業期間での諸元変動'!K16</f>
        <v>0</v>
      </c>
      <c r="M48" s="244">
        <f>'（詳細設定）事業期間での諸元変動'!L16</f>
        <v>0</v>
      </c>
      <c r="N48" s="244">
        <f>'（詳細設定）事業期間での諸元変動'!M16</f>
        <v>0</v>
      </c>
      <c r="O48" s="244">
        <f>'（詳細設定）事業期間での諸元変動'!N16</f>
        <v>0</v>
      </c>
      <c r="P48" s="244">
        <f>'（詳細設定）事業期間での諸元変動'!O16</f>
        <v>0</v>
      </c>
      <c r="Q48" s="244">
        <f>'（詳細設定）事業期間での諸元変動'!P16</f>
        <v>0</v>
      </c>
      <c r="R48" s="244">
        <f>'（詳細設定）事業期間での諸元変動'!Q16</f>
        <v>0</v>
      </c>
      <c r="S48" s="244">
        <f>'（詳細設定）事業期間での諸元変動'!R16</f>
        <v>0</v>
      </c>
      <c r="T48" s="244">
        <f>'（詳細設定）事業期間での諸元変動'!S16</f>
        <v>0</v>
      </c>
      <c r="U48" s="244">
        <f>'（詳細設定）事業期間での諸元変動'!T16</f>
        <v>0</v>
      </c>
      <c r="V48" s="244">
        <f>'（詳細設定）事業期間での諸元変動'!U16</f>
        <v>0</v>
      </c>
      <c r="W48" s="244">
        <f>'（詳細設定）事業期間での諸元変動'!V16</f>
        <v>0</v>
      </c>
      <c r="X48" s="244">
        <f>'（詳細設定）事業期間での諸元変動'!W16</f>
        <v>0</v>
      </c>
      <c r="Y48" s="244">
        <f>'（詳細設定）事業期間での諸元変動'!X16</f>
        <v>0</v>
      </c>
      <c r="Z48" s="244">
        <f>'（詳細設定）事業期間での諸元変動'!Y16</f>
        <v>0</v>
      </c>
      <c r="AA48" s="244">
        <f>'（詳細設定）事業期間での諸元変動'!Z16</f>
        <v>0</v>
      </c>
      <c r="AB48" s="244">
        <f>'（詳細設定）事業期間での諸元変動'!AA16</f>
        <v>0</v>
      </c>
      <c r="AC48" s="244">
        <f>'（詳細設定）事業期間での諸元変動'!AB16</f>
        <v>0</v>
      </c>
      <c r="AD48" s="244">
        <f>'（詳細設定）事業期間での諸元変動'!AC16</f>
        <v>0</v>
      </c>
      <c r="AE48" s="244">
        <f>'（詳細設定）事業期間での諸元変動'!AD16</f>
        <v>0</v>
      </c>
      <c r="AF48" s="244">
        <f>'（詳細設定）事業期間での諸元変動'!AE16</f>
        <v>0</v>
      </c>
      <c r="AG48" s="244">
        <f>'（詳細設定）事業期間での諸元変動'!AF16</f>
        <v>0</v>
      </c>
      <c r="AH48" s="245">
        <f>'（詳細設定）事業期間での諸元変動'!AG16</f>
        <v>0</v>
      </c>
      <c r="AI48" s="173">
        <f t="shared" si="13"/>
        <v>0</v>
      </c>
      <c r="AJ48" s="17">
        <f t="shared" si="14"/>
        <v>0</v>
      </c>
      <c r="AO48" s="13"/>
    </row>
    <row r="49" spans="1:41" x14ac:dyDescent="0.25">
      <c r="B49" s="91" t="str">
        <f>計算条件入力シート!B12&amp;"調達量"</f>
        <v>＜資源名を入力＞調達量</v>
      </c>
      <c r="C49" s="92" t="s">
        <v>120</v>
      </c>
      <c r="D49" s="93"/>
      <c r="E49" s="242">
        <f>'（詳細設定）事業期間での諸元変動'!D17*365*E$5</f>
        <v>0</v>
      </c>
      <c r="F49" s="242">
        <f>'（詳細設定）事業期間での諸元変動'!E17*365*F$5</f>
        <v>0</v>
      </c>
      <c r="G49" s="242">
        <f>'（詳細設定）事業期間での諸元変動'!F17*365*G$5</f>
        <v>0</v>
      </c>
      <c r="H49" s="242">
        <f>'（詳細設定）事業期間での諸元変動'!G17*365*H$5</f>
        <v>0</v>
      </c>
      <c r="I49" s="242">
        <f>'（詳細設定）事業期間での諸元変動'!H17*365*I$5</f>
        <v>0</v>
      </c>
      <c r="J49" s="242">
        <f>'（詳細設定）事業期間での諸元変動'!I17*365*J$5</f>
        <v>0</v>
      </c>
      <c r="K49" s="242">
        <f>'（詳細設定）事業期間での諸元変動'!J17*365*K$5</f>
        <v>0</v>
      </c>
      <c r="L49" s="242">
        <f>'（詳細設定）事業期間での諸元変動'!K17*365*L$5</f>
        <v>0</v>
      </c>
      <c r="M49" s="242">
        <f>'（詳細設定）事業期間での諸元変動'!L17*365*M$5</f>
        <v>0</v>
      </c>
      <c r="N49" s="242">
        <f>'（詳細設定）事業期間での諸元変動'!M17*365*N$5</f>
        <v>0</v>
      </c>
      <c r="O49" s="242">
        <f>'（詳細設定）事業期間での諸元変動'!N17*365*O$5</f>
        <v>0</v>
      </c>
      <c r="P49" s="242">
        <f>'（詳細設定）事業期間での諸元変動'!O17*365*P$5</f>
        <v>0</v>
      </c>
      <c r="Q49" s="242">
        <f>'（詳細設定）事業期間での諸元変動'!P17*365*Q$5</f>
        <v>0</v>
      </c>
      <c r="R49" s="242">
        <f>'（詳細設定）事業期間での諸元変動'!Q17*365*R$5</f>
        <v>0</v>
      </c>
      <c r="S49" s="242">
        <f>'（詳細設定）事業期間での諸元変動'!R17*365*S$5</f>
        <v>0</v>
      </c>
      <c r="T49" s="242">
        <f>'（詳細設定）事業期間での諸元変動'!S17*365*T$5</f>
        <v>0</v>
      </c>
      <c r="U49" s="242">
        <f>'（詳細設定）事業期間での諸元変動'!T17*365*U$5</f>
        <v>0</v>
      </c>
      <c r="V49" s="242">
        <f>'（詳細設定）事業期間での諸元変動'!U17*365*V$5</f>
        <v>0</v>
      </c>
      <c r="W49" s="242">
        <f>'（詳細設定）事業期間での諸元変動'!V17*365*W$5</f>
        <v>0</v>
      </c>
      <c r="X49" s="242">
        <f>'（詳細設定）事業期間での諸元変動'!W17*365*X$5</f>
        <v>0</v>
      </c>
      <c r="Y49" s="242">
        <f>'（詳細設定）事業期間での諸元変動'!X17*365*Y$5</f>
        <v>0</v>
      </c>
      <c r="Z49" s="242">
        <f>'（詳細設定）事業期間での諸元変動'!Y17*365*Z$5</f>
        <v>0</v>
      </c>
      <c r="AA49" s="242">
        <f>'（詳細設定）事業期間での諸元変動'!Z17*365*AA$5</f>
        <v>0</v>
      </c>
      <c r="AB49" s="242">
        <f>'（詳細設定）事業期間での諸元変動'!AA17*365*AB$5</f>
        <v>0</v>
      </c>
      <c r="AC49" s="242">
        <f>'（詳細設定）事業期間での諸元変動'!AB17*365*AC$5</f>
        <v>0</v>
      </c>
      <c r="AD49" s="242">
        <f>'（詳細設定）事業期間での諸元変動'!AC17*365*AD$5</f>
        <v>0</v>
      </c>
      <c r="AE49" s="242">
        <f>'（詳細設定）事業期間での諸元変動'!AD17*365*AE$5</f>
        <v>0</v>
      </c>
      <c r="AF49" s="242">
        <f>'（詳細設定）事業期間での諸元変動'!AE17*365*AF$5</f>
        <v>0</v>
      </c>
      <c r="AG49" s="242">
        <f>'（詳細設定）事業期間での諸元変動'!AF17*365*AG$5</f>
        <v>0</v>
      </c>
      <c r="AH49" s="243">
        <f>'（詳細設定）事業期間での諸元変動'!AG17*365*AH$5</f>
        <v>0</v>
      </c>
      <c r="AI49" s="173">
        <f>SUM(E49:X49)</f>
        <v>0</v>
      </c>
      <c r="AJ49" s="17">
        <f t="shared" si="14"/>
        <v>0</v>
      </c>
      <c r="AK49" s="7">
        <f>IFERROR(SUMPRODUCT(E49:N49,E50:N50)/SUM(E49:N49),0)</f>
        <v>0</v>
      </c>
      <c r="AL49" s="7">
        <f>IFERROR(SUMPRODUCT(E49:X49,E50:X50)/SUM(E49:X49),0)</f>
        <v>0</v>
      </c>
      <c r="AM49" s="17">
        <f>計算結果確認シート!E158</f>
        <v>0</v>
      </c>
      <c r="AN49" s="17">
        <f>(AK49-AM49)*AJ49</f>
        <v>0</v>
      </c>
      <c r="AO49" s="13">
        <f>(AL49-AM49)*AI49</f>
        <v>0</v>
      </c>
    </row>
    <row r="50" spans="1:41" x14ac:dyDescent="0.25">
      <c r="B50" s="91" t="str">
        <f>計算条件入力シート!B9&amp;"調達価格"</f>
        <v>＜資源名を入力＞調達価格</v>
      </c>
      <c r="C50" s="92" t="s">
        <v>6</v>
      </c>
      <c r="D50" s="49"/>
      <c r="E50" s="244">
        <f>'（詳細設定）事業期間での諸元変動'!D18</f>
        <v>0</v>
      </c>
      <c r="F50" s="244">
        <f>'（詳細設定）事業期間での諸元変動'!E18</f>
        <v>0</v>
      </c>
      <c r="G50" s="244">
        <f>'（詳細設定）事業期間での諸元変動'!F18</f>
        <v>0</v>
      </c>
      <c r="H50" s="244">
        <f>'（詳細設定）事業期間での諸元変動'!G18</f>
        <v>0</v>
      </c>
      <c r="I50" s="244">
        <f>'（詳細設定）事業期間での諸元変動'!H18</f>
        <v>0</v>
      </c>
      <c r="J50" s="244">
        <f>'（詳細設定）事業期間での諸元変動'!I18</f>
        <v>0</v>
      </c>
      <c r="K50" s="244">
        <f>'（詳細設定）事業期間での諸元変動'!J18</f>
        <v>0</v>
      </c>
      <c r="L50" s="244">
        <f>'（詳細設定）事業期間での諸元変動'!K18</f>
        <v>0</v>
      </c>
      <c r="M50" s="244">
        <f>'（詳細設定）事業期間での諸元変動'!L18</f>
        <v>0</v>
      </c>
      <c r="N50" s="244">
        <f>'（詳細設定）事業期間での諸元変動'!M18</f>
        <v>0</v>
      </c>
      <c r="O50" s="244">
        <f>'（詳細設定）事業期間での諸元変動'!N18</f>
        <v>0</v>
      </c>
      <c r="P50" s="244">
        <f>'（詳細設定）事業期間での諸元変動'!O18</f>
        <v>0</v>
      </c>
      <c r="Q50" s="244">
        <f>'（詳細設定）事業期間での諸元変動'!P18</f>
        <v>0</v>
      </c>
      <c r="R50" s="244">
        <f>'（詳細設定）事業期間での諸元変動'!Q18</f>
        <v>0</v>
      </c>
      <c r="S50" s="244">
        <f>'（詳細設定）事業期間での諸元変動'!R18</f>
        <v>0</v>
      </c>
      <c r="T50" s="244">
        <f>'（詳細設定）事業期間での諸元変動'!S18</f>
        <v>0</v>
      </c>
      <c r="U50" s="244">
        <f>'（詳細設定）事業期間での諸元変動'!T18</f>
        <v>0</v>
      </c>
      <c r="V50" s="244">
        <f>'（詳細設定）事業期間での諸元変動'!U18</f>
        <v>0</v>
      </c>
      <c r="W50" s="244">
        <f>'（詳細設定）事業期間での諸元変動'!V18</f>
        <v>0</v>
      </c>
      <c r="X50" s="244">
        <f>'（詳細設定）事業期間での諸元変動'!W18</f>
        <v>0</v>
      </c>
      <c r="Y50" s="244">
        <f>'（詳細設定）事業期間での諸元変動'!X18</f>
        <v>0</v>
      </c>
      <c r="Z50" s="244">
        <f>'（詳細設定）事業期間での諸元変動'!Y18</f>
        <v>0</v>
      </c>
      <c r="AA50" s="244">
        <f>'（詳細設定）事業期間での諸元変動'!Z18</f>
        <v>0</v>
      </c>
      <c r="AB50" s="244">
        <f>'（詳細設定）事業期間での諸元変動'!AA18</f>
        <v>0</v>
      </c>
      <c r="AC50" s="244">
        <f>'（詳細設定）事業期間での諸元変動'!AB18</f>
        <v>0</v>
      </c>
      <c r="AD50" s="244">
        <f>'（詳細設定）事業期間での諸元変動'!AC18</f>
        <v>0</v>
      </c>
      <c r="AE50" s="244">
        <f>'（詳細設定）事業期間での諸元変動'!AD18</f>
        <v>0</v>
      </c>
      <c r="AF50" s="244">
        <f>'（詳細設定）事業期間での諸元変動'!AE18</f>
        <v>0</v>
      </c>
      <c r="AG50" s="244">
        <f>'（詳細設定）事業期間での諸元変動'!AF18</f>
        <v>0</v>
      </c>
      <c r="AH50" s="245">
        <f>'（詳細設定）事業期間での諸元変動'!AG18</f>
        <v>0</v>
      </c>
      <c r="AI50" s="173">
        <f t="shared" si="13"/>
        <v>0</v>
      </c>
      <c r="AJ50" s="17">
        <f t="shared" si="14"/>
        <v>0</v>
      </c>
      <c r="AO50" s="13"/>
    </row>
    <row r="51" spans="1:41" x14ac:dyDescent="0.25">
      <c r="B51" s="91" t="str">
        <f>計算条件入力シート!B15&amp;"調達量"</f>
        <v>＜資源名を入力＞調達量</v>
      </c>
      <c r="C51" s="92" t="s">
        <v>120</v>
      </c>
      <c r="D51" s="93"/>
      <c r="E51" s="242">
        <f>'（詳細設定）事業期間での諸元変動'!D19*365*E$5</f>
        <v>0</v>
      </c>
      <c r="F51" s="242">
        <f>'（詳細設定）事業期間での諸元変動'!E19*365*F$5</f>
        <v>0</v>
      </c>
      <c r="G51" s="242">
        <f>'（詳細設定）事業期間での諸元変動'!F19*365*G$5</f>
        <v>0</v>
      </c>
      <c r="H51" s="242">
        <f>'（詳細設定）事業期間での諸元変動'!G19*365*H$5</f>
        <v>0</v>
      </c>
      <c r="I51" s="242">
        <f>'（詳細設定）事業期間での諸元変動'!H19*365*I$5</f>
        <v>0</v>
      </c>
      <c r="J51" s="242">
        <f>'（詳細設定）事業期間での諸元変動'!I19*365*J$5</f>
        <v>0</v>
      </c>
      <c r="K51" s="242">
        <f>'（詳細設定）事業期間での諸元変動'!J19*365*K$5</f>
        <v>0</v>
      </c>
      <c r="L51" s="242">
        <f>'（詳細設定）事業期間での諸元変動'!K19*365*L$5</f>
        <v>0</v>
      </c>
      <c r="M51" s="242">
        <f>'（詳細設定）事業期間での諸元変動'!L19*365*M$5</f>
        <v>0</v>
      </c>
      <c r="N51" s="242">
        <f>'（詳細設定）事業期間での諸元変動'!M19*365*N$5</f>
        <v>0</v>
      </c>
      <c r="O51" s="242">
        <f>'（詳細設定）事業期間での諸元変動'!N19*365*O$5</f>
        <v>0</v>
      </c>
      <c r="P51" s="242">
        <f>'（詳細設定）事業期間での諸元変動'!O19*365*P$5</f>
        <v>0</v>
      </c>
      <c r="Q51" s="242">
        <f>'（詳細設定）事業期間での諸元変動'!P19*365*Q$5</f>
        <v>0</v>
      </c>
      <c r="R51" s="242">
        <f>'（詳細設定）事業期間での諸元変動'!Q19*365*R$5</f>
        <v>0</v>
      </c>
      <c r="S51" s="242">
        <f>'（詳細設定）事業期間での諸元変動'!R19*365*S$5</f>
        <v>0</v>
      </c>
      <c r="T51" s="242">
        <f>'（詳細設定）事業期間での諸元変動'!S19*365*T$5</f>
        <v>0</v>
      </c>
      <c r="U51" s="242">
        <f>'（詳細設定）事業期間での諸元変動'!T19*365*U$5</f>
        <v>0</v>
      </c>
      <c r="V51" s="242">
        <f>'（詳細設定）事業期間での諸元変動'!U19*365*V$5</f>
        <v>0</v>
      </c>
      <c r="W51" s="242">
        <f>'（詳細設定）事業期間での諸元変動'!V19*365*W$5</f>
        <v>0</v>
      </c>
      <c r="X51" s="242">
        <f>'（詳細設定）事業期間での諸元変動'!W19*365*X$5</f>
        <v>0</v>
      </c>
      <c r="Y51" s="242">
        <f>'（詳細設定）事業期間での諸元変動'!X19*365*Y$5</f>
        <v>0</v>
      </c>
      <c r="Z51" s="242">
        <f>'（詳細設定）事業期間での諸元変動'!Y19*365*Z$5</f>
        <v>0</v>
      </c>
      <c r="AA51" s="242">
        <f>'（詳細設定）事業期間での諸元変動'!Z19*365*AA$5</f>
        <v>0</v>
      </c>
      <c r="AB51" s="242">
        <f>'（詳細設定）事業期間での諸元変動'!AA19*365*AB$5</f>
        <v>0</v>
      </c>
      <c r="AC51" s="242">
        <f>'（詳細設定）事業期間での諸元変動'!AB19*365*AC$5</f>
        <v>0</v>
      </c>
      <c r="AD51" s="242">
        <f>'（詳細設定）事業期間での諸元変動'!AC19*365*AD$5</f>
        <v>0</v>
      </c>
      <c r="AE51" s="242">
        <f>'（詳細設定）事業期間での諸元変動'!AD19*365*AE$5</f>
        <v>0</v>
      </c>
      <c r="AF51" s="242">
        <f>'（詳細設定）事業期間での諸元変動'!AE19*365*AF$5</f>
        <v>0</v>
      </c>
      <c r="AG51" s="242">
        <f>'（詳細設定）事業期間での諸元変動'!AF19*365*AG$5</f>
        <v>0</v>
      </c>
      <c r="AH51" s="243">
        <f>'（詳細設定）事業期間での諸元変動'!AG19*365*AH$5</f>
        <v>0</v>
      </c>
      <c r="AI51" s="173">
        <f>SUM(E51:X51)</f>
        <v>0</v>
      </c>
      <c r="AJ51" s="17">
        <f t="shared" si="14"/>
        <v>0</v>
      </c>
      <c r="AK51" s="7">
        <f>IFERROR(SUMPRODUCT(E51:N51,E52:N52)/SUM(E51:N51),0)</f>
        <v>0</v>
      </c>
      <c r="AL51" s="7">
        <f>IFERROR(SUMPRODUCT(E51:X51,E52:X52)/SUM(E51:X51),0)</f>
        <v>0</v>
      </c>
      <c r="AM51" s="17">
        <f>計算結果確認シート!E159</f>
        <v>0</v>
      </c>
      <c r="AN51" s="17">
        <f>(AK51-AM51)*AJ51</f>
        <v>0</v>
      </c>
      <c r="AO51" s="13">
        <f>(AL51-AM51)*AI51</f>
        <v>0</v>
      </c>
    </row>
    <row r="52" spans="1:41" x14ac:dyDescent="0.25">
      <c r="B52" s="91" t="str">
        <f>計算条件入力シート!B15&amp;"調達価格"</f>
        <v>＜資源名を入力＞調達価格</v>
      </c>
      <c r="C52" s="92" t="s">
        <v>6</v>
      </c>
      <c r="D52" s="49"/>
      <c r="E52" s="244">
        <f>'（詳細設定）事業期間での諸元変動'!D20</f>
        <v>0</v>
      </c>
      <c r="F52" s="244">
        <f>'（詳細設定）事業期間での諸元変動'!E20</f>
        <v>0</v>
      </c>
      <c r="G52" s="244">
        <f>'（詳細設定）事業期間での諸元変動'!F20</f>
        <v>0</v>
      </c>
      <c r="H52" s="244">
        <f>'（詳細設定）事業期間での諸元変動'!G20</f>
        <v>0</v>
      </c>
      <c r="I52" s="244">
        <f>'（詳細設定）事業期間での諸元変動'!H20</f>
        <v>0</v>
      </c>
      <c r="J52" s="244">
        <f>'（詳細設定）事業期間での諸元変動'!I20</f>
        <v>0</v>
      </c>
      <c r="K52" s="244">
        <f>'（詳細設定）事業期間での諸元変動'!J20</f>
        <v>0</v>
      </c>
      <c r="L52" s="244">
        <f>'（詳細設定）事業期間での諸元変動'!K20</f>
        <v>0</v>
      </c>
      <c r="M52" s="244">
        <f>'（詳細設定）事業期間での諸元変動'!L20</f>
        <v>0</v>
      </c>
      <c r="N52" s="244">
        <f>'（詳細設定）事業期間での諸元変動'!M20</f>
        <v>0</v>
      </c>
      <c r="O52" s="244">
        <f>'（詳細設定）事業期間での諸元変動'!N20</f>
        <v>0</v>
      </c>
      <c r="P52" s="244">
        <f>'（詳細設定）事業期間での諸元変動'!O20</f>
        <v>0</v>
      </c>
      <c r="Q52" s="244">
        <f>'（詳細設定）事業期間での諸元変動'!P20</f>
        <v>0</v>
      </c>
      <c r="R52" s="244">
        <f>'（詳細設定）事業期間での諸元変動'!Q20</f>
        <v>0</v>
      </c>
      <c r="S52" s="244">
        <f>'（詳細設定）事業期間での諸元変動'!R20</f>
        <v>0</v>
      </c>
      <c r="T52" s="244">
        <f>'（詳細設定）事業期間での諸元変動'!S20</f>
        <v>0</v>
      </c>
      <c r="U52" s="244">
        <f>'（詳細設定）事業期間での諸元変動'!T20</f>
        <v>0</v>
      </c>
      <c r="V52" s="244">
        <f>'（詳細設定）事業期間での諸元変動'!U20</f>
        <v>0</v>
      </c>
      <c r="W52" s="244">
        <f>'（詳細設定）事業期間での諸元変動'!V20</f>
        <v>0</v>
      </c>
      <c r="X52" s="244">
        <f>'（詳細設定）事業期間での諸元変動'!W20</f>
        <v>0</v>
      </c>
      <c r="Y52" s="244">
        <f>'（詳細設定）事業期間での諸元変動'!X20</f>
        <v>0</v>
      </c>
      <c r="Z52" s="244">
        <f>'（詳細設定）事業期間での諸元変動'!Y20</f>
        <v>0</v>
      </c>
      <c r="AA52" s="244">
        <f>'（詳細設定）事業期間での諸元変動'!Z20</f>
        <v>0</v>
      </c>
      <c r="AB52" s="244">
        <f>'（詳細設定）事業期間での諸元変動'!AA20</f>
        <v>0</v>
      </c>
      <c r="AC52" s="244">
        <f>'（詳細設定）事業期間での諸元変動'!AB20</f>
        <v>0</v>
      </c>
      <c r="AD52" s="244">
        <f>'（詳細設定）事業期間での諸元変動'!AC20</f>
        <v>0</v>
      </c>
      <c r="AE52" s="244">
        <f>'（詳細設定）事業期間での諸元変動'!AD20</f>
        <v>0</v>
      </c>
      <c r="AF52" s="244">
        <f>'（詳細設定）事業期間での諸元変動'!AE20</f>
        <v>0</v>
      </c>
      <c r="AG52" s="244">
        <f>'（詳細設定）事業期間での諸元変動'!AF20</f>
        <v>0</v>
      </c>
      <c r="AH52" s="245">
        <f>'（詳細設定）事業期間での諸元変動'!AG20</f>
        <v>0</v>
      </c>
      <c r="AI52" s="173">
        <f t="shared" si="13"/>
        <v>0</v>
      </c>
      <c r="AJ52" s="17">
        <f t="shared" si="14"/>
        <v>0</v>
      </c>
      <c r="AO52" s="13"/>
    </row>
    <row r="53" spans="1:41" x14ac:dyDescent="0.25">
      <c r="B53" s="91" t="str">
        <f>計算条件入力シート!B18&amp;"調達量"</f>
        <v>＜資源名を入力＞調達量</v>
      </c>
      <c r="C53" s="92" t="s">
        <v>120</v>
      </c>
      <c r="D53" s="93"/>
      <c r="E53" s="242">
        <f>'（詳細設定）事業期間での諸元変動'!D21*365*E$5</f>
        <v>0</v>
      </c>
      <c r="F53" s="242">
        <f>'（詳細設定）事業期間での諸元変動'!E21*365*F$5</f>
        <v>0</v>
      </c>
      <c r="G53" s="242">
        <f>'（詳細設定）事業期間での諸元変動'!F21*365*G$5</f>
        <v>0</v>
      </c>
      <c r="H53" s="242">
        <f>'（詳細設定）事業期間での諸元変動'!G21*365*H$5</f>
        <v>0</v>
      </c>
      <c r="I53" s="242">
        <f>'（詳細設定）事業期間での諸元変動'!H21*365*I$5</f>
        <v>0</v>
      </c>
      <c r="J53" s="242">
        <f>'（詳細設定）事業期間での諸元変動'!I21*365*J$5</f>
        <v>0</v>
      </c>
      <c r="K53" s="242">
        <f>'（詳細設定）事業期間での諸元変動'!J21*365*K$5</f>
        <v>0</v>
      </c>
      <c r="L53" s="242">
        <f>'（詳細設定）事業期間での諸元変動'!K21*365*L$5</f>
        <v>0</v>
      </c>
      <c r="M53" s="242">
        <f>'（詳細設定）事業期間での諸元変動'!L21*365*M$5</f>
        <v>0</v>
      </c>
      <c r="N53" s="242">
        <f>'（詳細設定）事業期間での諸元変動'!M21*365*N$5</f>
        <v>0</v>
      </c>
      <c r="O53" s="242">
        <f>'（詳細設定）事業期間での諸元変動'!N21*365*O$5</f>
        <v>0</v>
      </c>
      <c r="P53" s="242">
        <f>'（詳細設定）事業期間での諸元変動'!O21*365*P$5</f>
        <v>0</v>
      </c>
      <c r="Q53" s="242">
        <f>'（詳細設定）事業期間での諸元変動'!P21*365*Q$5</f>
        <v>0</v>
      </c>
      <c r="R53" s="242">
        <f>'（詳細設定）事業期間での諸元変動'!Q21*365*R$5</f>
        <v>0</v>
      </c>
      <c r="S53" s="242">
        <f>'（詳細設定）事業期間での諸元変動'!R21*365*S$5</f>
        <v>0</v>
      </c>
      <c r="T53" s="242">
        <f>'（詳細設定）事業期間での諸元変動'!S21*365*T$5</f>
        <v>0</v>
      </c>
      <c r="U53" s="242">
        <f>'（詳細設定）事業期間での諸元変動'!T21*365*U$5</f>
        <v>0</v>
      </c>
      <c r="V53" s="242">
        <f>'（詳細設定）事業期間での諸元変動'!U21*365*V$5</f>
        <v>0</v>
      </c>
      <c r="W53" s="242">
        <f>'（詳細設定）事業期間での諸元変動'!V21*365*W$5</f>
        <v>0</v>
      </c>
      <c r="X53" s="242">
        <f>'（詳細設定）事業期間での諸元変動'!W21*365*X$5</f>
        <v>0</v>
      </c>
      <c r="Y53" s="242">
        <f>'（詳細設定）事業期間での諸元変動'!X21*365*Y$5</f>
        <v>0</v>
      </c>
      <c r="Z53" s="242">
        <f>'（詳細設定）事業期間での諸元変動'!Y21*365*Z$5</f>
        <v>0</v>
      </c>
      <c r="AA53" s="242">
        <f>'（詳細設定）事業期間での諸元変動'!Z21*365*AA$5</f>
        <v>0</v>
      </c>
      <c r="AB53" s="242">
        <f>'（詳細設定）事業期間での諸元変動'!AA21*365*AB$5</f>
        <v>0</v>
      </c>
      <c r="AC53" s="242">
        <f>'（詳細設定）事業期間での諸元変動'!AB21*365*AC$5</f>
        <v>0</v>
      </c>
      <c r="AD53" s="242">
        <f>'（詳細設定）事業期間での諸元変動'!AC21*365*AD$5</f>
        <v>0</v>
      </c>
      <c r="AE53" s="242">
        <f>'（詳細設定）事業期間での諸元変動'!AD21*365*AE$5</f>
        <v>0</v>
      </c>
      <c r="AF53" s="242">
        <f>'（詳細設定）事業期間での諸元変動'!AE21*365*AF$5</f>
        <v>0</v>
      </c>
      <c r="AG53" s="242">
        <f>'（詳細設定）事業期間での諸元変動'!AF21*365*AG$5</f>
        <v>0</v>
      </c>
      <c r="AH53" s="243">
        <f>'（詳細設定）事業期間での諸元変動'!AG21*365*AH$5</f>
        <v>0</v>
      </c>
      <c r="AI53" s="173">
        <f>SUM(E53:X53)</f>
        <v>0</v>
      </c>
      <c r="AJ53" s="17">
        <f t="shared" si="14"/>
        <v>0</v>
      </c>
      <c r="AK53" s="7">
        <f>IFERROR(SUMPRODUCT(E53:N53,E54:N54)/SUM(E53:N53),0)</f>
        <v>0</v>
      </c>
      <c r="AL53" s="7">
        <f>IFERROR(SUMPRODUCT(E53:X53,E54:X54)/SUM(E53:X53),0)</f>
        <v>0</v>
      </c>
      <c r="AM53" s="17">
        <f>計算結果確認シート!E160</f>
        <v>0</v>
      </c>
      <c r="AN53" s="17">
        <f>(AK53-AM53)*AJ53</f>
        <v>0</v>
      </c>
      <c r="AO53" s="13">
        <f>(AL53-AM53)*AI53</f>
        <v>0</v>
      </c>
    </row>
    <row r="54" spans="1:41" x14ac:dyDescent="0.25">
      <c r="B54" s="91" t="str">
        <f>計算条件入力シート!B18&amp;"調達価格"</f>
        <v>＜資源名を入力＞調達価格</v>
      </c>
      <c r="C54" s="92" t="s">
        <v>6</v>
      </c>
      <c r="D54" s="49"/>
      <c r="E54" s="244">
        <f>'（詳細設定）事業期間での諸元変動'!D22</f>
        <v>0</v>
      </c>
      <c r="F54" s="244">
        <f>'（詳細設定）事業期間での諸元変動'!E22</f>
        <v>0</v>
      </c>
      <c r="G54" s="244">
        <f>'（詳細設定）事業期間での諸元変動'!F22</f>
        <v>0</v>
      </c>
      <c r="H54" s="244">
        <f>'（詳細設定）事業期間での諸元変動'!G22</f>
        <v>0</v>
      </c>
      <c r="I54" s="244">
        <f>'（詳細設定）事業期間での諸元変動'!H22</f>
        <v>0</v>
      </c>
      <c r="J54" s="244">
        <f>'（詳細設定）事業期間での諸元変動'!I22</f>
        <v>0</v>
      </c>
      <c r="K54" s="244">
        <f>'（詳細設定）事業期間での諸元変動'!J22</f>
        <v>0</v>
      </c>
      <c r="L54" s="244">
        <f>'（詳細設定）事業期間での諸元変動'!K22</f>
        <v>0</v>
      </c>
      <c r="M54" s="244">
        <f>'（詳細設定）事業期間での諸元変動'!L22</f>
        <v>0</v>
      </c>
      <c r="N54" s="244">
        <f>'（詳細設定）事業期間での諸元変動'!M22</f>
        <v>0</v>
      </c>
      <c r="O54" s="244">
        <f>'（詳細設定）事業期間での諸元変動'!N22</f>
        <v>0</v>
      </c>
      <c r="P54" s="244">
        <f>'（詳細設定）事業期間での諸元変動'!O22</f>
        <v>0</v>
      </c>
      <c r="Q54" s="244">
        <f>'（詳細設定）事業期間での諸元変動'!P22</f>
        <v>0</v>
      </c>
      <c r="R54" s="244">
        <f>'（詳細設定）事業期間での諸元変動'!Q22</f>
        <v>0</v>
      </c>
      <c r="S54" s="244">
        <f>'（詳細設定）事業期間での諸元変動'!R22</f>
        <v>0</v>
      </c>
      <c r="T54" s="244">
        <f>'（詳細設定）事業期間での諸元変動'!S22</f>
        <v>0</v>
      </c>
      <c r="U54" s="244">
        <f>'（詳細設定）事業期間での諸元変動'!T22</f>
        <v>0</v>
      </c>
      <c r="V54" s="244">
        <f>'（詳細設定）事業期間での諸元変動'!U22</f>
        <v>0</v>
      </c>
      <c r="W54" s="244">
        <f>'（詳細設定）事業期間での諸元変動'!V22</f>
        <v>0</v>
      </c>
      <c r="X54" s="244">
        <f>'（詳細設定）事業期間での諸元変動'!W22</f>
        <v>0</v>
      </c>
      <c r="Y54" s="244">
        <f>'（詳細設定）事業期間での諸元変動'!X22</f>
        <v>0</v>
      </c>
      <c r="Z54" s="244">
        <f>'（詳細設定）事業期間での諸元変動'!Y22</f>
        <v>0</v>
      </c>
      <c r="AA54" s="244">
        <f>'（詳細設定）事業期間での諸元変動'!Z22</f>
        <v>0</v>
      </c>
      <c r="AB54" s="244">
        <f>'（詳細設定）事業期間での諸元変動'!AA22</f>
        <v>0</v>
      </c>
      <c r="AC54" s="244">
        <f>'（詳細設定）事業期間での諸元変動'!AB22</f>
        <v>0</v>
      </c>
      <c r="AD54" s="244">
        <f>'（詳細設定）事業期間での諸元変動'!AC22</f>
        <v>0</v>
      </c>
      <c r="AE54" s="244">
        <f>'（詳細設定）事業期間での諸元変動'!AD22</f>
        <v>0</v>
      </c>
      <c r="AF54" s="244">
        <f>'（詳細設定）事業期間での諸元変動'!AE22</f>
        <v>0</v>
      </c>
      <c r="AG54" s="244">
        <f>'（詳細設定）事業期間での諸元変動'!AF22</f>
        <v>0</v>
      </c>
      <c r="AH54" s="245">
        <f>'（詳細設定）事業期間での諸元変動'!AG22</f>
        <v>0</v>
      </c>
      <c r="AI54" s="173">
        <f t="shared" si="13"/>
        <v>0</v>
      </c>
      <c r="AJ54" s="17">
        <f t="shared" si="14"/>
        <v>0</v>
      </c>
      <c r="AO54" s="13"/>
    </row>
    <row r="55" spans="1:41" x14ac:dyDescent="0.25">
      <c r="B55" s="91" t="str">
        <f>計算条件入力シート!B21&amp;"調達量"</f>
        <v>＜資源名を入力＞調達量</v>
      </c>
      <c r="C55" s="92" t="s">
        <v>120</v>
      </c>
      <c r="D55" s="93"/>
      <c r="E55" s="242">
        <f>'（詳細設定）事業期間での諸元変動'!D23*365*E$5</f>
        <v>0</v>
      </c>
      <c r="F55" s="242">
        <f>'（詳細設定）事業期間での諸元変動'!E23*365*F$5</f>
        <v>0</v>
      </c>
      <c r="G55" s="242">
        <f>'（詳細設定）事業期間での諸元変動'!F23*365*G$5</f>
        <v>0</v>
      </c>
      <c r="H55" s="242">
        <f>'（詳細設定）事業期間での諸元変動'!G23*365*H$5</f>
        <v>0</v>
      </c>
      <c r="I55" s="242">
        <f>'（詳細設定）事業期間での諸元変動'!H23*365*I$5</f>
        <v>0</v>
      </c>
      <c r="J55" s="242">
        <f>'（詳細設定）事業期間での諸元変動'!I23*365*J$5</f>
        <v>0</v>
      </c>
      <c r="K55" s="242">
        <f>'（詳細設定）事業期間での諸元変動'!J23*365*K$5</f>
        <v>0</v>
      </c>
      <c r="L55" s="242">
        <f>'（詳細設定）事業期間での諸元変動'!K23*365*L$5</f>
        <v>0</v>
      </c>
      <c r="M55" s="242">
        <f>'（詳細設定）事業期間での諸元変動'!L23*365*M$5</f>
        <v>0</v>
      </c>
      <c r="N55" s="242">
        <f>'（詳細設定）事業期間での諸元変動'!M23*365*N$5</f>
        <v>0</v>
      </c>
      <c r="O55" s="242">
        <f>'（詳細設定）事業期間での諸元変動'!N23*365*O$5</f>
        <v>0</v>
      </c>
      <c r="P55" s="242">
        <f>'（詳細設定）事業期間での諸元変動'!O23*365*P$5</f>
        <v>0</v>
      </c>
      <c r="Q55" s="242">
        <f>'（詳細設定）事業期間での諸元変動'!P23*365*Q$5</f>
        <v>0</v>
      </c>
      <c r="R55" s="242">
        <f>'（詳細設定）事業期間での諸元変動'!Q23*365*R$5</f>
        <v>0</v>
      </c>
      <c r="S55" s="242">
        <f>'（詳細設定）事業期間での諸元変動'!R23*365*S$5</f>
        <v>0</v>
      </c>
      <c r="T55" s="242">
        <f>'（詳細設定）事業期間での諸元変動'!S23*365*T$5</f>
        <v>0</v>
      </c>
      <c r="U55" s="242">
        <f>'（詳細設定）事業期間での諸元変動'!T23*365*U$5</f>
        <v>0</v>
      </c>
      <c r="V55" s="242">
        <f>'（詳細設定）事業期間での諸元変動'!U23*365*V$5</f>
        <v>0</v>
      </c>
      <c r="W55" s="242">
        <f>'（詳細設定）事業期間での諸元変動'!V23*365*W$5</f>
        <v>0</v>
      </c>
      <c r="X55" s="242">
        <f>'（詳細設定）事業期間での諸元変動'!W23*365*X$5</f>
        <v>0</v>
      </c>
      <c r="Y55" s="242">
        <f>'（詳細設定）事業期間での諸元変動'!X23*365*Y$5</f>
        <v>0</v>
      </c>
      <c r="Z55" s="242">
        <f>'（詳細設定）事業期間での諸元変動'!Y23*365*Z$5</f>
        <v>0</v>
      </c>
      <c r="AA55" s="242">
        <f>'（詳細設定）事業期間での諸元変動'!Z23*365*AA$5</f>
        <v>0</v>
      </c>
      <c r="AB55" s="242">
        <f>'（詳細設定）事業期間での諸元変動'!AA23*365*AB$5</f>
        <v>0</v>
      </c>
      <c r="AC55" s="242">
        <f>'（詳細設定）事業期間での諸元変動'!AB23*365*AC$5</f>
        <v>0</v>
      </c>
      <c r="AD55" s="242">
        <f>'（詳細設定）事業期間での諸元変動'!AC23*365*AD$5</f>
        <v>0</v>
      </c>
      <c r="AE55" s="242">
        <f>'（詳細設定）事業期間での諸元変動'!AD23*365*AE$5</f>
        <v>0</v>
      </c>
      <c r="AF55" s="242">
        <f>'（詳細設定）事業期間での諸元変動'!AE23*365*AF$5</f>
        <v>0</v>
      </c>
      <c r="AG55" s="242">
        <f>'（詳細設定）事業期間での諸元変動'!AF23*365*AG$5</f>
        <v>0</v>
      </c>
      <c r="AH55" s="243">
        <f>'（詳細設定）事業期間での諸元変動'!AG23*365*AH$5</f>
        <v>0</v>
      </c>
      <c r="AI55" s="173">
        <f>SUM(E55:X55)</f>
        <v>0</v>
      </c>
      <c r="AJ55" s="17">
        <f t="shared" si="14"/>
        <v>0</v>
      </c>
      <c r="AK55" s="7">
        <f>IFERROR(SUMPRODUCT(E55:N55,E56:N56)/SUM(E55:N55),0)</f>
        <v>0</v>
      </c>
      <c r="AL55" s="7">
        <f>IFERROR(SUMPRODUCT(E55:X55,E56:X56)/SUM(E55:X55),0)</f>
        <v>0</v>
      </c>
      <c r="AM55" s="17">
        <f>計算結果確認シート!E161</f>
        <v>0</v>
      </c>
      <c r="AN55" s="17">
        <f>(AK55-AM55)*AJ55</f>
        <v>0</v>
      </c>
      <c r="AO55" s="13">
        <f>(AL55-AM55)*AI55</f>
        <v>0</v>
      </c>
    </row>
    <row r="56" spans="1:41" x14ac:dyDescent="0.25">
      <c r="B56" s="91" t="str">
        <f>計算条件入力シート!B21&amp;"調達価格"</f>
        <v>＜資源名を入力＞調達価格</v>
      </c>
      <c r="C56" s="92" t="s">
        <v>6</v>
      </c>
      <c r="D56" s="49"/>
      <c r="E56" s="244">
        <f>'（詳細設定）事業期間での諸元変動'!D24</f>
        <v>0</v>
      </c>
      <c r="F56" s="244">
        <f>'（詳細設定）事業期間での諸元変動'!E24</f>
        <v>0</v>
      </c>
      <c r="G56" s="244">
        <f>'（詳細設定）事業期間での諸元変動'!F24</f>
        <v>0</v>
      </c>
      <c r="H56" s="244">
        <f>'（詳細設定）事業期間での諸元変動'!G24</f>
        <v>0</v>
      </c>
      <c r="I56" s="244">
        <f>'（詳細設定）事業期間での諸元変動'!H24</f>
        <v>0</v>
      </c>
      <c r="J56" s="244">
        <f>'（詳細設定）事業期間での諸元変動'!I24</f>
        <v>0</v>
      </c>
      <c r="K56" s="244">
        <f>'（詳細設定）事業期間での諸元変動'!J24</f>
        <v>0</v>
      </c>
      <c r="L56" s="244">
        <f>'（詳細設定）事業期間での諸元変動'!K24</f>
        <v>0</v>
      </c>
      <c r="M56" s="244">
        <f>'（詳細設定）事業期間での諸元変動'!L24</f>
        <v>0</v>
      </c>
      <c r="N56" s="244">
        <f>'（詳細設定）事業期間での諸元変動'!M24</f>
        <v>0</v>
      </c>
      <c r="O56" s="244">
        <f>'（詳細設定）事業期間での諸元変動'!N24</f>
        <v>0</v>
      </c>
      <c r="P56" s="244">
        <f>'（詳細設定）事業期間での諸元変動'!O24</f>
        <v>0</v>
      </c>
      <c r="Q56" s="244">
        <f>'（詳細設定）事業期間での諸元変動'!P24</f>
        <v>0</v>
      </c>
      <c r="R56" s="244">
        <f>'（詳細設定）事業期間での諸元変動'!Q24</f>
        <v>0</v>
      </c>
      <c r="S56" s="244">
        <f>'（詳細設定）事業期間での諸元変動'!R24</f>
        <v>0</v>
      </c>
      <c r="T56" s="244">
        <f>'（詳細設定）事業期間での諸元変動'!S24</f>
        <v>0</v>
      </c>
      <c r="U56" s="244">
        <f>'（詳細設定）事業期間での諸元変動'!T24</f>
        <v>0</v>
      </c>
      <c r="V56" s="244">
        <f>'（詳細設定）事業期間での諸元変動'!U24</f>
        <v>0</v>
      </c>
      <c r="W56" s="244">
        <f>'（詳細設定）事業期間での諸元変動'!V24</f>
        <v>0</v>
      </c>
      <c r="X56" s="244">
        <f>'（詳細設定）事業期間での諸元変動'!W24</f>
        <v>0</v>
      </c>
      <c r="Y56" s="244">
        <f>'（詳細設定）事業期間での諸元変動'!X24</f>
        <v>0</v>
      </c>
      <c r="Z56" s="244">
        <f>'（詳細設定）事業期間での諸元変動'!Y24</f>
        <v>0</v>
      </c>
      <c r="AA56" s="244">
        <f>'（詳細設定）事業期間での諸元変動'!Z24</f>
        <v>0</v>
      </c>
      <c r="AB56" s="244">
        <f>'（詳細設定）事業期間での諸元変動'!AA24</f>
        <v>0</v>
      </c>
      <c r="AC56" s="244">
        <f>'（詳細設定）事業期間での諸元変動'!AB24</f>
        <v>0</v>
      </c>
      <c r="AD56" s="244">
        <f>'（詳細設定）事業期間での諸元変動'!AC24</f>
        <v>0</v>
      </c>
      <c r="AE56" s="244">
        <f>'（詳細設定）事業期間での諸元変動'!AD24</f>
        <v>0</v>
      </c>
      <c r="AF56" s="244">
        <f>'（詳細設定）事業期間での諸元変動'!AE24</f>
        <v>0</v>
      </c>
      <c r="AG56" s="244">
        <f>'（詳細設定）事業期間での諸元変動'!AF24</f>
        <v>0</v>
      </c>
      <c r="AH56" s="245">
        <f>'（詳細設定）事業期間での諸元変動'!AG24</f>
        <v>0</v>
      </c>
      <c r="AI56" s="173">
        <f>SUM(E56:AH56)</f>
        <v>0</v>
      </c>
      <c r="AJ56" s="17">
        <f t="shared" si="14"/>
        <v>0</v>
      </c>
      <c r="AO56" s="13"/>
    </row>
    <row r="57" spans="1:41" x14ac:dyDescent="0.25">
      <c r="B57" s="91" t="str">
        <f>計算条件入力シート!B24&amp;"調達量"</f>
        <v>＜資源名を入力＞調達量</v>
      </c>
      <c r="C57" s="92" t="s">
        <v>120</v>
      </c>
      <c r="D57" s="93"/>
      <c r="E57" s="242">
        <f>'（詳細設定）事業期間での諸元変動'!D25*365*E$5</f>
        <v>0</v>
      </c>
      <c r="F57" s="242">
        <f>'（詳細設定）事業期間での諸元変動'!E25*365*F$5</f>
        <v>0</v>
      </c>
      <c r="G57" s="242">
        <f>'（詳細設定）事業期間での諸元変動'!F25*365*G$5</f>
        <v>0</v>
      </c>
      <c r="H57" s="242">
        <f>'（詳細設定）事業期間での諸元変動'!G25*365*H$5</f>
        <v>0</v>
      </c>
      <c r="I57" s="242">
        <f>'（詳細設定）事業期間での諸元変動'!H25*365*I$5</f>
        <v>0</v>
      </c>
      <c r="J57" s="242">
        <f>'（詳細設定）事業期間での諸元変動'!I25*365*J$5</f>
        <v>0</v>
      </c>
      <c r="K57" s="242">
        <f>'（詳細設定）事業期間での諸元変動'!J25*365*K$5</f>
        <v>0</v>
      </c>
      <c r="L57" s="242">
        <f>'（詳細設定）事業期間での諸元変動'!K25*365*L$5</f>
        <v>0</v>
      </c>
      <c r="M57" s="242">
        <f>'（詳細設定）事業期間での諸元変動'!L25*365*M$5</f>
        <v>0</v>
      </c>
      <c r="N57" s="242">
        <f>'（詳細設定）事業期間での諸元変動'!M25*365*N$5</f>
        <v>0</v>
      </c>
      <c r="O57" s="242">
        <f>'（詳細設定）事業期間での諸元変動'!N25*365*O$5</f>
        <v>0</v>
      </c>
      <c r="P57" s="242">
        <f>'（詳細設定）事業期間での諸元変動'!O25*365*P$5</f>
        <v>0</v>
      </c>
      <c r="Q57" s="242">
        <f>'（詳細設定）事業期間での諸元変動'!P25*365*Q$5</f>
        <v>0</v>
      </c>
      <c r="R57" s="242">
        <f>'（詳細設定）事業期間での諸元変動'!Q25*365*R$5</f>
        <v>0</v>
      </c>
      <c r="S57" s="242">
        <f>'（詳細設定）事業期間での諸元変動'!R25*365*S$5</f>
        <v>0</v>
      </c>
      <c r="T57" s="242">
        <f>'（詳細設定）事業期間での諸元変動'!S25*365*T$5</f>
        <v>0</v>
      </c>
      <c r="U57" s="242">
        <f>'（詳細設定）事業期間での諸元変動'!T25*365*U$5</f>
        <v>0</v>
      </c>
      <c r="V57" s="242">
        <f>'（詳細設定）事業期間での諸元変動'!U25*365*V$5</f>
        <v>0</v>
      </c>
      <c r="W57" s="242">
        <f>'（詳細設定）事業期間での諸元変動'!V25*365*W$5</f>
        <v>0</v>
      </c>
      <c r="X57" s="242">
        <f>'（詳細設定）事業期間での諸元変動'!W25*365*X$5</f>
        <v>0</v>
      </c>
      <c r="Y57" s="242">
        <f>'（詳細設定）事業期間での諸元変動'!X25*365*Y$5</f>
        <v>0</v>
      </c>
      <c r="Z57" s="242">
        <f>'（詳細設定）事業期間での諸元変動'!Y25*365*Z$5</f>
        <v>0</v>
      </c>
      <c r="AA57" s="242">
        <f>'（詳細設定）事業期間での諸元変動'!Z25*365*AA$5</f>
        <v>0</v>
      </c>
      <c r="AB57" s="242">
        <f>'（詳細設定）事業期間での諸元変動'!AA25*365*AB$5</f>
        <v>0</v>
      </c>
      <c r="AC57" s="242">
        <f>'（詳細設定）事業期間での諸元変動'!AB25*365*AC$5</f>
        <v>0</v>
      </c>
      <c r="AD57" s="242">
        <f>'（詳細設定）事業期間での諸元変動'!AC25*365*AD$5</f>
        <v>0</v>
      </c>
      <c r="AE57" s="242">
        <f>'（詳細設定）事業期間での諸元変動'!AD25*365*AE$5</f>
        <v>0</v>
      </c>
      <c r="AF57" s="242">
        <f>'（詳細設定）事業期間での諸元変動'!AE25*365*AF$5</f>
        <v>0</v>
      </c>
      <c r="AG57" s="242">
        <f>'（詳細設定）事業期間での諸元変動'!AF25*365*AG$5</f>
        <v>0</v>
      </c>
      <c r="AH57" s="243">
        <f>'（詳細設定）事業期間での諸元変動'!AG25*365*AH$5</f>
        <v>0</v>
      </c>
      <c r="AI57" s="173">
        <f>SUM(E57:X57)</f>
        <v>0</v>
      </c>
      <c r="AJ57" s="17">
        <f t="shared" si="14"/>
        <v>0</v>
      </c>
      <c r="AK57" s="7">
        <f>IFERROR(SUMPRODUCT(E57:N57,E58:N58)/SUM(E57:N57),0)</f>
        <v>0</v>
      </c>
      <c r="AL57" s="7">
        <f>IFERROR(SUMPRODUCT(E57:X57,E58:X58)/SUM(E57:X57),0)</f>
        <v>0</v>
      </c>
      <c r="AM57" s="17">
        <f>計算結果確認シート!E162</f>
        <v>0</v>
      </c>
      <c r="AN57" s="17">
        <f>(AK57-AM57)*AJ57</f>
        <v>0</v>
      </c>
      <c r="AO57" s="13">
        <f>(AL57-AM57)*AI57</f>
        <v>0</v>
      </c>
    </row>
    <row r="58" spans="1:41" x14ac:dyDescent="0.25">
      <c r="B58" s="91" t="str">
        <f>計算条件入力シート!B24&amp;"調達価格"</f>
        <v>＜資源名を入力＞調達価格</v>
      </c>
      <c r="C58" s="92" t="s">
        <v>6</v>
      </c>
      <c r="D58" s="49"/>
      <c r="E58" s="244">
        <f>'（詳細設定）事業期間での諸元変動'!D26</f>
        <v>0</v>
      </c>
      <c r="F58" s="244">
        <f>'（詳細設定）事業期間での諸元変動'!E26</f>
        <v>0</v>
      </c>
      <c r="G58" s="244">
        <f>'（詳細設定）事業期間での諸元変動'!F26</f>
        <v>0</v>
      </c>
      <c r="H58" s="244">
        <f>'（詳細設定）事業期間での諸元変動'!G26</f>
        <v>0</v>
      </c>
      <c r="I58" s="244">
        <f>'（詳細設定）事業期間での諸元変動'!H26</f>
        <v>0</v>
      </c>
      <c r="J58" s="244">
        <f>'（詳細設定）事業期間での諸元変動'!I26</f>
        <v>0</v>
      </c>
      <c r="K58" s="244">
        <f>'（詳細設定）事業期間での諸元変動'!J26</f>
        <v>0</v>
      </c>
      <c r="L58" s="244">
        <f>'（詳細設定）事業期間での諸元変動'!K26</f>
        <v>0</v>
      </c>
      <c r="M58" s="244">
        <f>'（詳細設定）事業期間での諸元変動'!L26</f>
        <v>0</v>
      </c>
      <c r="N58" s="244">
        <f>'（詳細設定）事業期間での諸元変動'!M26</f>
        <v>0</v>
      </c>
      <c r="O58" s="244">
        <f>'（詳細設定）事業期間での諸元変動'!N26</f>
        <v>0</v>
      </c>
      <c r="P58" s="244">
        <f>'（詳細設定）事業期間での諸元変動'!O26</f>
        <v>0</v>
      </c>
      <c r="Q58" s="244">
        <f>'（詳細設定）事業期間での諸元変動'!P26</f>
        <v>0</v>
      </c>
      <c r="R58" s="244">
        <f>'（詳細設定）事業期間での諸元変動'!Q26</f>
        <v>0</v>
      </c>
      <c r="S58" s="244">
        <f>'（詳細設定）事業期間での諸元変動'!R26</f>
        <v>0</v>
      </c>
      <c r="T58" s="244">
        <f>'（詳細設定）事業期間での諸元変動'!S26</f>
        <v>0</v>
      </c>
      <c r="U58" s="244">
        <f>'（詳細設定）事業期間での諸元変動'!T26</f>
        <v>0</v>
      </c>
      <c r="V58" s="244">
        <f>'（詳細設定）事業期間での諸元変動'!U26</f>
        <v>0</v>
      </c>
      <c r="W58" s="244">
        <f>'（詳細設定）事業期間での諸元変動'!V26</f>
        <v>0</v>
      </c>
      <c r="X58" s="244">
        <f>'（詳細設定）事業期間での諸元変動'!W26</f>
        <v>0</v>
      </c>
      <c r="Y58" s="244">
        <f>'（詳細設定）事業期間での諸元変動'!X26</f>
        <v>0</v>
      </c>
      <c r="Z58" s="244">
        <f>'（詳細設定）事業期間での諸元変動'!Y26</f>
        <v>0</v>
      </c>
      <c r="AA58" s="244">
        <f>'（詳細設定）事業期間での諸元変動'!Z26</f>
        <v>0</v>
      </c>
      <c r="AB58" s="244">
        <f>'（詳細設定）事業期間での諸元変動'!AA26</f>
        <v>0</v>
      </c>
      <c r="AC58" s="244">
        <f>'（詳細設定）事業期間での諸元変動'!AB26</f>
        <v>0</v>
      </c>
      <c r="AD58" s="244">
        <f>'（詳細設定）事業期間での諸元変動'!AC26</f>
        <v>0</v>
      </c>
      <c r="AE58" s="244">
        <f>'（詳細設定）事業期間での諸元変動'!AD26</f>
        <v>0</v>
      </c>
      <c r="AF58" s="244">
        <f>'（詳細設定）事業期間での諸元変動'!AE26</f>
        <v>0</v>
      </c>
      <c r="AG58" s="244">
        <f>'（詳細設定）事業期間での諸元変動'!AF26</f>
        <v>0</v>
      </c>
      <c r="AH58" s="245">
        <f>'（詳細設定）事業期間での諸元変動'!AG26</f>
        <v>0</v>
      </c>
      <c r="AI58" s="173">
        <f>SUM(E58:AH58)</f>
        <v>0</v>
      </c>
      <c r="AJ58" s="17">
        <f t="shared" si="14"/>
        <v>0</v>
      </c>
      <c r="AM58" s="17"/>
    </row>
    <row r="59" spans="1:41" x14ac:dyDescent="0.25">
      <c r="B59" s="85" t="str">
        <f t="shared" ref="B59:B64" si="15">B8</f>
        <v>維持管理費</v>
      </c>
      <c r="C59" s="92" t="s">
        <v>33</v>
      </c>
      <c r="D59" s="49"/>
      <c r="E59" s="116">
        <f>E8</f>
        <v>7300000</v>
      </c>
      <c r="F59" s="116">
        <f t="shared" ref="F59:AH59" si="16">F8</f>
        <v>7300000</v>
      </c>
      <c r="G59" s="116">
        <f t="shared" si="16"/>
        <v>7300000</v>
      </c>
      <c r="H59" s="116">
        <f t="shared" si="16"/>
        <v>7300000</v>
      </c>
      <c r="I59" s="116">
        <f t="shared" si="16"/>
        <v>7300000</v>
      </c>
      <c r="J59" s="116">
        <f t="shared" si="16"/>
        <v>7300000</v>
      </c>
      <c r="K59" s="116">
        <f t="shared" si="16"/>
        <v>7300000</v>
      </c>
      <c r="L59" s="116">
        <f t="shared" si="16"/>
        <v>7300000</v>
      </c>
      <c r="M59" s="116">
        <f t="shared" si="16"/>
        <v>7300000</v>
      </c>
      <c r="N59" s="116">
        <f t="shared" si="16"/>
        <v>7300000</v>
      </c>
      <c r="O59" s="116">
        <f t="shared" si="16"/>
        <v>7300000</v>
      </c>
      <c r="P59" s="116">
        <f t="shared" si="16"/>
        <v>7300000</v>
      </c>
      <c r="Q59" s="116">
        <f t="shared" si="16"/>
        <v>7300000</v>
      </c>
      <c r="R59" s="116">
        <f t="shared" si="16"/>
        <v>7300000</v>
      </c>
      <c r="S59" s="116">
        <f t="shared" si="16"/>
        <v>7300000</v>
      </c>
      <c r="T59" s="116">
        <f t="shared" si="16"/>
        <v>7300000</v>
      </c>
      <c r="U59" s="116">
        <f t="shared" si="16"/>
        <v>7300000</v>
      </c>
      <c r="V59" s="116">
        <f t="shared" si="16"/>
        <v>7300000</v>
      </c>
      <c r="W59" s="116">
        <f t="shared" si="16"/>
        <v>7300000</v>
      </c>
      <c r="X59" s="116">
        <f t="shared" si="16"/>
        <v>7300000</v>
      </c>
      <c r="Y59" s="116">
        <f t="shared" si="16"/>
        <v>0</v>
      </c>
      <c r="Z59" s="116">
        <f t="shared" si="16"/>
        <v>0</v>
      </c>
      <c r="AA59" s="116">
        <f t="shared" si="16"/>
        <v>0</v>
      </c>
      <c r="AB59" s="116">
        <f t="shared" si="16"/>
        <v>0</v>
      </c>
      <c r="AC59" s="116">
        <f t="shared" si="16"/>
        <v>0</v>
      </c>
      <c r="AD59" s="116">
        <f t="shared" si="16"/>
        <v>0</v>
      </c>
      <c r="AE59" s="116">
        <f t="shared" si="16"/>
        <v>0</v>
      </c>
      <c r="AF59" s="116">
        <f t="shared" si="16"/>
        <v>0</v>
      </c>
      <c r="AG59" s="116">
        <f t="shared" si="16"/>
        <v>0</v>
      </c>
      <c r="AH59" s="116">
        <f t="shared" si="16"/>
        <v>0</v>
      </c>
      <c r="AI59" s="173">
        <f t="shared" si="13"/>
        <v>146000000</v>
      </c>
      <c r="AN59" s="7">
        <f>SUM(AN45:AN57)/1000000</f>
        <v>0</v>
      </c>
      <c r="AO59" s="7">
        <f>SUM(AO45:AO57)/1000000</f>
        <v>0</v>
      </c>
    </row>
    <row r="60" spans="1:41" x14ac:dyDescent="0.25">
      <c r="B60" s="85" t="str">
        <f t="shared" si="15"/>
        <v>ユーティリティ費用</v>
      </c>
      <c r="C60" s="92" t="s">
        <v>33</v>
      </c>
      <c r="D60" s="49"/>
      <c r="E60" s="116">
        <f>E9</f>
        <v>12200000</v>
      </c>
      <c r="F60" s="116">
        <f t="shared" ref="F60:AH60" si="17">F9</f>
        <v>12200000</v>
      </c>
      <c r="G60" s="116">
        <f t="shared" si="17"/>
        <v>12200000</v>
      </c>
      <c r="H60" s="116">
        <f t="shared" si="17"/>
        <v>12200000</v>
      </c>
      <c r="I60" s="116">
        <f t="shared" si="17"/>
        <v>12200000</v>
      </c>
      <c r="J60" s="116">
        <f t="shared" si="17"/>
        <v>12200000</v>
      </c>
      <c r="K60" s="116">
        <f t="shared" si="17"/>
        <v>12200000</v>
      </c>
      <c r="L60" s="116">
        <f t="shared" si="17"/>
        <v>12200000</v>
      </c>
      <c r="M60" s="116">
        <f t="shared" si="17"/>
        <v>12200000</v>
      </c>
      <c r="N60" s="116">
        <f t="shared" si="17"/>
        <v>12200000</v>
      </c>
      <c r="O60" s="116">
        <f t="shared" si="17"/>
        <v>12200000</v>
      </c>
      <c r="P60" s="116">
        <f t="shared" si="17"/>
        <v>12200000</v>
      </c>
      <c r="Q60" s="116">
        <f t="shared" si="17"/>
        <v>12200000</v>
      </c>
      <c r="R60" s="116">
        <f t="shared" si="17"/>
        <v>12200000</v>
      </c>
      <c r="S60" s="116">
        <f t="shared" si="17"/>
        <v>12200000</v>
      </c>
      <c r="T60" s="116">
        <f t="shared" si="17"/>
        <v>12200000</v>
      </c>
      <c r="U60" s="116">
        <f t="shared" si="17"/>
        <v>12200000</v>
      </c>
      <c r="V60" s="116">
        <f t="shared" si="17"/>
        <v>12200000</v>
      </c>
      <c r="W60" s="116">
        <f t="shared" si="17"/>
        <v>12200000</v>
      </c>
      <c r="X60" s="116">
        <f t="shared" si="17"/>
        <v>12200000</v>
      </c>
      <c r="Y60" s="116">
        <f t="shared" si="17"/>
        <v>0</v>
      </c>
      <c r="Z60" s="116">
        <f t="shared" si="17"/>
        <v>0</v>
      </c>
      <c r="AA60" s="116">
        <f t="shared" si="17"/>
        <v>0</v>
      </c>
      <c r="AB60" s="116">
        <f t="shared" si="17"/>
        <v>0</v>
      </c>
      <c r="AC60" s="116">
        <f t="shared" si="17"/>
        <v>0</v>
      </c>
      <c r="AD60" s="116">
        <f t="shared" si="17"/>
        <v>0</v>
      </c>
      <c r="AE60" s="116">
        <f t="shared" si="17"/>
        <v>0</v>
      </c>
      <c r="AF60" s="116">
        <f t="shared" si="17"/>
        <v>0</v>
      </c>
      <c r="AG60" s="116">
        <f t="shared" si="17"/>
        <v>0</v>
      </c>
      <c r="AH60" s="116">
        <f t="shared" si="17"/>
        <v>0</v>
      </c>
      <c r="AI60" s="173">
        <f t="shared" si="13"/>
        <v>244000000</v>
      </c>
    </row>
    <row r="61" spans="1:41" s="18" customFormat="1" x14ac:dyDescent="0.25">
      <c r="A61" s="7"/>
      <c r="B61" s="85" t="str">
        <f t="shared" si="15"/>
        <v>＜その他・費目を入力＞</v>
      </c>
      <c r="C61" s="103" t="s">
        <v>33</v>
      </c>
      <c r="D61" s="319"/>
      <c r="E61" s="116">
        <f>E10</f>
        <v>0</v>
      </c>
      <c r="F61" s="116">
        <f t="shared" ref="F61:AH61" si="18">F10</f>
        <v>0</v>
      </c>
      <c r="G61" s="116">
        <f t="shared" si="18"/>
        <v>0</v>
      </c>
      <c r="H61" s="116">
        <f t="shared" si="18"/>
        <v>0</v>
      </c>
      <c r="I61" s="116">
        <f t="shared" si="18"/>
        <v>0</v>
      </c>
      <c r="J61" s="116">
        <f t="shared" si="18"/>
        <v>0</v>
      </c>
      <c r="K61" s="116">
        <f t="shared" si="18"/>
        <v>0</v>
      </c>
      <c r="L61" s="116">
        <f t="shared" si="18"/>
        <v>0</v>
      </c>
      <c r="M61" s="116">
        <f t="shared" si="18"/>
        <v>0</v>
      </c>
      <c r="N61" s="116">
        <f t="shared" si="18"/>
        <v>0</v>
      </c>
      <c r="O61" s="116">
        <f t="shared" si="18"/>
        <v>0</v>
      </c>
      <c r="P61" s="116">
        <f t="shared" si="18"/>
        <v>0</v>
      </c>
      <c r="Q61" s="116">
        <f t="shared" si="18"/>
        <v>0</v>
      </c>
      <c r="R61" s="116">
        <f t="shared" si="18"/>
        <v>0</v>
      </c>
      <c r="S61" s="116">
        <f t="shared" si="18"/>
        <v>0</v>
      </c>
      <c r="T61" s="116">
        <f t="shared" si="18"/>
        <v>0</v>
      </c>
      <c r="U61" s="116">
        <f t="shared" si="18"/>
        <v>0</v>
      </c>
      <c r="V61" s="116">
        <f t="shared" si="18"/>
        <v>0</v>
      </c>
      <c r="W61" s="116">
        <f t="shared" si="18"/>
        <v>0</v>
      </c>
      <c r="X61" s="116">
        <f t="shared" si="18"/>
        <v>0</v>
      </c>
      <c r="Y61" s="116">
        <f t="shared" si="18"/>
        <v>0</v>
      </c>
      <c r="Z61" s="116">
        <f t="shared" si="18"/>
        <v>0</v>
      </c>
      <c r="AA61" s="116">
        <f t="shared" si="18"/>
        <v>0</v>
      </c>
      <c r="AB61" s="116">
        <f t="shared" si="18"/>
        <v>0</v>
      </c>
      <c r="AC61" s="116">
        <f t="shared" si="18"/>
        <v>0</v>
      </c>
      <c r="AD61" s="116">
        <f t="shared" si="18"/>
        <v>0</v>
      </c>
      <c r="AE61" s="116">
        <f t="shared" si="18"/>
        <v>0</v>
      </c>
      <c r="AF61" s="116">
        <f t="shared" si="18"/>
        <v>0</v>
      </c>
      <c r="AG61" s="116">
        <f t="shared" si="18"/>
        <v>0</v>
      </c>
      <c r="AH61" s="116">
        <f t="shared" si="18"/>
        <v>0</v>
      </c>
      <c r="AI61" s="173">
        <f t="shared" si="13"/>
        <v>0</v>
      </c>
    </row>
    <row r="62" spans="1:41" x14ac:dyDescent="0.25">
      <c r="B62" s="85" t="str">
        <f t="shared" si="15"/>
        <v>＜その他・費目を入力＞</v>
      </c>
      <c r="C62" s="33" t="s">
        <v>11</v>
      </c>
      <c r="D62" s="94"/>
      <c r="E62" s="116">
        <f>E11</f>
        <v>0</v>
      </c>
      <c r="F62" s="116">
        <f t="shared" ref="F62:AH62" si="19">F11</f>
        <v>0</v>
      </c>
      <c r="G62" s="116">
        <f t="shared" si="19"/>
        <v>0</v>
      </c>
      <c r="H62" s="116">
        <f t="shared" si="19"/>
        <v>0</v>
      </c>
      <c r="I62" s="116">
        <f t="shared" si="19"/>
        <v>0</v>
      </c>
      <c r="J62" s="116">
        <f t="shared" si="19"/>
        <v>5000000</v>
      </c>
      <c r="K62" s="116">
        <f t="shared" si="19"/>
        <v>0</v>
      </c>
      <c r="L62" s="116">
        <f t="shared" si="19"/>
        <v>0</v>
      </c>
      <c r="M62" s="116">
        <f t="shared" si="19"/>
        <v>0</v>
      </c>
      <c r="N62" s="116">
        <f t="shared" si="19"/>
        <v>0</v>
      </c>
      <c r="O62" s="116">
        <f t="shared" si="19"/>
        <v>0</v>
      </c>
      <c r="P62" s="116">
        <f t="shared" si="19"/>
        <v>0</v>
      </c>
      <c r="Q62" s="116">
        <f t="shared" si="19"/>
        <v>0</v>
      </c>
      <c r="R62" s="116">
        <f t="shared" si="19"/>
        <v>0</v>
      </c>
      <c r="S62" s="116">
        <f t="shared" si="19"/>
        <v>0</v>
      </c>
      <c r="T62" s="116">
        <f t="shared" si="19"/>
        <v>0</v>
      </c>
      <c r="U62" s="116">
        <f t="shared" si="19"/>
        <v>0</v>
      </c>
      <c r="V62" s="116">
        <f t="shared" si="19"/>
        <v>0</v>
      </c>
      <c r="W62" s="116">
        <f t="shared" si="19"/>
        <v>0</v>
      </c>
      <c r="X62" s="116">
        <f t="shared" si="19"/>
        <v>0</v>
      </c>
      <c r="Y62" s="116">
        <f t="shared" si="19"/>
        <v>0</v>
      </c>
      <c r="Z62" s="116">
        <f t="shared" si="19"/>
        <v>0</v>
      </c>
      <c r="AA62" s="116">
        <f t="shared" si="19"/>
        <v>0</v>
      </c>
      <c r="AB62" s="116">
        <f t="shared" si="19"/>
        <v>0</v>
      </c>
      <c r="AC62" s="116">
        <f t="shared" si="19"/>
        <v>0</v>
      </c>
      <c r="AD62" s="116">
        <f t="shared" si="19"/>
        <v>0</v>
      </c>
      <c r="AE62" s="116">
        <f t="shared" si="19"/>
        <v>0</v>
      </c>
      <c r="AF62" s="116">
        <f t="shared" si="19"/>
        <v>0</v>
      </c>
      <c r="AG62" s="116">
        <f t="shared" si="19"/>
        <v>0</v>
      </c>
      <c r="AH62" s="116">
        <f t="shared" si="19"/>
        <v>0</v>
      </c>
      <c r="AI62" s="173">
        <f t="shared" si="13"/>
        <v>5000000</v>
      </c>
    </row>
    <row r="63" spans="1:41" x14ac:dyDescent="0.25">
      <c r="B63" s="85" t="str">
        <f t="shared" si="15"/>
        <v>＜その他・費目を入力＞</v>
      </c>
      <c r="C63" s="92" t="s">
        <v>33</v>
      </c>
      <c r="D63" s="94"/>
      <c r="E63" s="116">
        <f>E12*E$5/計算条件入力シート!$E$35/計算条件入力シート!$E$36</f>
        <v>0</v>
      </c>
      <c r="F63" s="116">
        <f t="shared" ref="F63:AH63" si="20">F12*F$5</f>
        <v>0</v>
      </c>
      <c r="G63" s="116">
        <f t="shared" si="20"/>
        <v>0</v>
      </c>
      <c r="H63" s="116">
        <f t="shared" si="20"/>
        <v>0</v>
      </c>
      <c r="I63" s="116">
        <f t="shared" si="20"/>
        <v>0</v>
      </c>
      <c r="J63" s="116">
        <f t="shared" si="20"/>
        <v>0</v>
      </c>
      <c r="K63" s="116">
        <f t="shared" si="20"/>
        <v>0</v>
      </c>
      <c r="L63" s="116">
        <f t="shared" si="20"/>
        <v>0</v>
      </c>
      <c r="M63" s="116">
        <f t="shared" si="20"/>
        <v>0</v>
      </c>
      <c r="N63" s="116">
        <f t="shared" si="20"/>
        <v>0</v>
      </c>
      <c r="O63" s="116">
        <f t="shared" si="20"/>
        <v>0</v>
      </c>
      <c r="P63" s="116">
        <f t="shared" si="20"/>
        <v>0</v>
      </c>
      <c r="Q63" s="116">
        <f t="shared" si="20"/>
        <v>0</v>
      </c>
      <c r="R63" s="116">
        <f t="shared" si="20"/>
        <v>0</v>
      </c>
      <c r="S63" s="116">
        <f t="shared" si="20"/>
        <v>0</v>
      </c>
      <c r="T63" s="116">
        <f t="shared" si="20"/>
        <v>0</v>
      </c>
      <c r="U63" s="116">
        <f t="shared" si="20"/>
        <v>0</v>
      </c>
      <c r="V63" s="116">
        <f t="shared" si="20"/>
        <v>0</v>
      </c>
      <c r="W63" s="116">
        <f t="shared" si="20"/>
        <v>0</v>
      </c>
      <c r="X63" s="116">
        <f t="shared" si="20"/>
        <v>0</v>
      </c>
      <c r="Y63" s="116">
        <f t="shared" si="20"/>
        <v>0</v>
      </c>
      <c r="Z63" s="116">
        <f t="shared" si="20"/>
        <v>0</v>
      </c>
      <c r="AA63" s="116">
        <f t="shared" si="20"/>
        <v>0</v>
      </c>
      <c r="AB63" s="116">
        <f t="shared" si="20"/>
        <v>0</v>
      </c>
      <c r="AC63" s="116">
        <f t="shared" si="20"/>
        <v>0</v>
      </c>
      <c r="AD63" s="116">
        <f t="shared" si="20"/>
        <v>0</v>
      </c>
      <c r="AE63" s="116">
        <f t="shared" si="20"/>
        <v>0</v>
      </c>
      <c r="AF63" s="116">
        <f t="shared" si="20"/>
        <v>0</v>
      </c>
      <c r="AG63" s="116">
        <f t="shared" si="20"/>
        <v>0</v>
      </c>
      <c r="AH63" s="116">
        <f t="shared" si="20"/>
        <v>0</v>
      </c>
      <c r="AI63" s="173">
        <f t="shared" si="13"/>
        <v>0</v>
      </c>
    </row>
    <row r="64" spans="1:41" x14ac:dyDescent="0.25">
      <c r="B64" s="85" t="str">
        <f t="shared" si="15"/>
        <v>＜その他・費目を入力＞</v>
      </c>
      <c r="C64" s="103" t="s">
        <v>33</v>
      </c>
      <c r="D64" s="94"/>
      <c r="E64" s="116">
        <f>E13*E$5/計算条件入力シート!$E$35/計算条件入力シート!$E$36</f>
        <v>0</v>
      </c>
      <c r="F64" s="116">
        <f t="shared" ref="F64:AH64" si="21">F13*F$5</f>
        <v>0</v>
      </c>
      <c r="G64" s="116">
        <f t="shared" si="21"/>
        <v>0</v>
      </c>
      <c r="H64" s="116">
        <f t="shared" si="21"/>
        <v>0</v>
      </c>
      <c r="I64" s="116">
        <f t="shared" si="21"/>
        <v>0</v>
      </c>
      <c r="J64" s="116">
        <f t="shared" si="21"/>
        <v>0</v>
      </c>
      <c r="K64" s="116">
        <f t="shared" si="21"/>
        <v>0</v>
      </c>
      <c r="L64" s="116">
        <f t="shared" si="21"/>
        <v>0</v>
      </c>
      <c r="M64" s="116">
        <f t="shared" si="21"/>
        <v>0</v>
      </c>
      <c r="N64" s="116">
        <f t="shared" si="21"/>
        <v>0</v>
      </c>
      <c r="O64" s="116">
        <f t="shared" si="21"/>
        <v>0</v>
      </c>
      <c r="P64" s="116">
        <f t="shared" si="21"/>
        <v>0</v>
      </c>
      <c r="Q64" s="116">
        <f t="shared" si="21"/>
        <v>0</v>
      </c>
      <c r="R64" s="116">
        <f t="shared" si="21"/>
        <v>0</v>
      </c>
      <c r="S64" s="116">
        <f t="shared" si="21"/>
        <v>0</v>
      </c>
      <c r="T64" s="116">
        <f t="shared" si="21"/>
        <v>0</v>
      </c>
      <c r="U64" s="116">
        <f t="shared" si="21"/>
        <v>0</v>
      </c>
      <c r="V64" s="116">
        <f t="shared" si="21"/>
        <v>0</v>
      </c>
      <c r="W64" s="116">
        <f t="shared" si="21"/>
        <v>0</v>
      </c>
      <c r="X64" s="116">
        <f t="shared" si="21"/>
        <v>0</v>
      </c>
      <c r="Y64" s="116">
        <f t="shared" si="21"/>
        <v>0</v>
      </c>
      <c r="Z64" s="116">
        <f t="shared" si="21"/>
        <v>0</v>
      </c>
      <c r="AA64" s="116">
        <f t="shared" si="21"/>
        <v>0</v>
      </c>
      <c r="AB64" s="116">
        <f t="shared" si="21"/>
        <v>0</v>
      </c>
      <c r="AC64" s="116">
        <f t="shared" si="21"/>
        <v>0</v>
      </c>
      <c r="AD64" s="116">
        <f t="shared" si="21"/>
        <v>0</v>
      </c>
      <c r="AE64" s="116">
        <f t="shared" si="21"/>
        <v>0</v>
      </c>
      <c r="AF64" s="116">
        <f t="shared" si="21"/>
        <v>0</v>
      </c>
      <c r="AG64" s="116">
        <f t="shared" si="21"/>
        <v>0</v>
      </c>
      <c r="AH64" s="116">
        <f t="shared" si="21"/>
        <v>0</v>
      </c>
      <c r="AI64" s="173">
        <f t="shared" si="13"/>
        <v>0</v>
      </c>
    </row>
    <row r="65" spans="2:35" x14ac:dyDescent="0.25">
      <c r="B65" s="50" t="s">
        <v>15</v>
      </c>
      <c r="C65" s="42" t="s">
        <v>11</v>
      </c>
      <c r="D65" s="51"/>
      <c r="E65" s="117">
        <f>SUM(E66:E70)</f>
        <v>12100000</v>
      </c>
      <c r="F65" s="117">
        <f>SUM(F66:F70)</f>
        <v>12100000</v>
      </c>
      <c r="G65" s="117">
        <f t="shared" ref="G65:AH65" si="22">SUM(G66:G70)</f>
        <v>12100000</v>
      </c>
      <c r="H65" s="117">
        <f t="shared" si="22"/>
        <v>12100000</v>
      </c>
      <c r="I65" s="117">
        <f t="shared" si="22"/>
        <v>12100000</v>
      </c>
      <c r="J65" s="117">
        <f t="shared" si="22"/>
        <v>12100000</v>
      </c>
      <c r="K65" s="117">
        <f t="shared" si="22"/>
        <v>12100000</v>
      </c>
      <c r="L65" s="117">
        <f t="shared" si="22"/>
        <v>12100000</v>
      </c>
      <c r="M65" s="117">
        <f t="shared" si="22"/>
        <v>12100000</v>
      </c>
      <c r="N65" s="117">
        <f t="shared" si="22"/>
        <v>12100000</v>
      </c>
      <c r="O65" s="117">
        <f t="shared" si="22"/>
        <v>12100000</v>
      </c>
      <c r="P65" s="117">
        <f t="shared" si="22"/>
        <v>12100000</v>
      </c>
      <c r="Q65" s="117">
        <f t="shared" si="22"/>
        <v>12100000</v>
      </c>
      <c r="R65" s="117">
        <f t="shared" si="22"/>
        <v>12100000</v>
      </c>
      <c r="S65" s="117">
        <f t="shared" si="22"/>
        <v>12100000</v>
      </c>
      <c r="T65" s="117">
        <f t="shared" si="22"/>
        <v>12100000</v>
      </c>
      <c r="U65" s="117">
        <f t="shared" si="22"/>
        <v>12100000</v>
      </c>
      <c r="V65" s="117">
        <f t="shared" si="22"/>
        <v>12100000</v>
      </c>
      <c r="W65" s="117">
        <f t="shared" si="22"/>
        <v>12100000</v>
      </c>
      <c r="X65" s="117">
        <f t="shared" si="22"/>
        <v>12100000</v>
      </c>
      <c r="Y65" s="117">
        <f t="shared" si="22"/>
        <v>12100000</v>
      </c>
      <c r="Z65" s="117">
        <f t="shared" si="22"/>
        <v>12100000</v>
      </c>
      <c r="AA65" s="117">
        <f t="shared" si="22"/>
        <v>12100000</v>
      </c>
      <c r="AB65" s="117">
        <f t="shared" si="22"/>
        <v>12100000</v>
      </c>
      <c r="AC65" s="117">
        <f t="shared" si="22"/>
        <v>12100000</v>
      </c>
      <c r="AD65" s="117">
        <f t="shared" si="22"/>
        <v>12100000</v>
      </c>
      <c r="AE65" s="117">
        <f t="shared" si="22"/>
        <v>12100000</v>
      </c>
      <c r="AF65" s="117">
        <f t="shared" si="22"/>
        <v>12100000</v>
      </c>
      <c r="AG65" s="117">
        <f t="shared" si="22"/>
        <v>12100000</v>
      </c>
      <c r="AH65" s="118">
        <f t="shared" si="22"/>
        <v>12100000</v>
      </c>
      <c r="AI65" s="44">
        <f t="shared" ref="AI65:AI71" si="23">SUM(E65:AH65)</f>
        <v>363000000</v>
      </c>
    </row>
    <row r="66" spans="2:35" x14ac:dyDescent="0.25">
      <c r="B66" s="91" t="str">
        <f>計算条件入力シート!B60</f>
        <v>人件費</v>
      </c>
      <c r="C66" s="33" t="s">
        <v>11</v>
      </c>
      <c r="D66" s="94"/>
      <c r="E66" s="330">
        <f>計算条件入力シート!$E60</f>
        <v>4800000</v>
      </c>
      <c r="F66" s="330">
        <f>計算条件入力シート!$E60</f>
        <v>4800000</v>
      </c>
      <c r="G66" s="330">
        <f>計算条件入力シート!$E60</f>
        <v>4800000</v>
      </c>
      <c r="H66" s="330">
        <f>計算条件入力シート!$E60</f>
        <v>4800000</v>
      </c>
      <c r="I66" s="330">
        <f>計算条件入力シート!$E60</f>
        <v>4800000</v>
      </c>
      <c r="J66" s="330">
        <f>計算条件入力シート!$E60</f>
        <v>4800000</v>
      </c>
      <c r="K66" s="330">
        <f>計算条件入力シート!$E60</f>
        <v>4800000</v>
      </c>
      <c r="L66" s="330">
        <f>計算条件入力シート!$E60</f>
        <v>4800000</v>
      </c>
      <c r="M66" s="330">
        <f>計算条件入力シート!$E60</f>
        <v>4800000</v>
      </c>
      <c r="N66" s="330">
        <f>計算条件入力シート!$E60</f>
        <v>4800000</v>
      </c>
      <c r="O66" s="330">
        <f>計算条件入力シート!$E60</f>
        <v>4800000</v>
      </c>
      <c r="P66" s="330">
        <f>計算条件入力シート!$E60</f>
        <v>4800000</v>
      </c>
      <c r="Q66" s="330">
        <f>計算条件入力シート!$E60</f>
        <v>4800000</v>
      </c>
      <c r="R66" s="330">
        <f>計算条件入力シート!$E60</f>
        <v>4800000</v>
      </c>
      <c r="S66" s="330">
        <f>計算条件入力シート!$E60</f>
        <v>4800000</v>
      </c>
      <c r="T66" s="330">
        <f>計算条件入力シート!$E60</f>
        <v>4800000</v>
      </c>
      <c r="U66" s="330">
        <f>計算条件入力シート!$E60</f>
        <v>4800000</v>
      </c>
      <c r="V66" s="330">
        <f>計算条件入力シート!$E60</f>
        <v>4800000</v>
      </c>
      <c r="W66" s="330">
        <f>計算条件入力シート!$E60</f>
        <v>4800000</v>
      </c>
      <c r="X66" s="330">
        <f>計算条件入力シート!$E60</f>
        <v>4800000</v>
      </c>
      <c r="Y66" s="330">
        <f>計算条件入力シート!$E60</f>
        <v>4800000</v>
      </c>
      <c r="Z66" s="330">
        <f>計算条件入力シート!$E60</f>
        <v>4800000</v>
      </c>
      <c r="AA66" s="330">
        <f>計算条件入力シート!$E60</f>
        <v>4800000</v>
      </c>
      <c r="AB66" s="330">
        <f>計算条件入力シート!$E60</f>
        <v>4800000</v>
      </c>
      <c r="AC66" s="330">
        <f>計算条件入力シート!$E60</f>
        <v>4800000</v>
      </c>
      <c r="AD66" s="330">
        <f>計算条件入力シート!$E60</f>
        <v>4800000</v>
      </c>
      <c r="AE66" s="330">
        <f>計算条件入力シート!$E60</f>
        <v>4800000</v>
      </c>
      <c r="AF66" s="330">
        <f>計算条件入力シート!$E60</f>
        <v>4800000</v>
      </c>
      <c r="AG66" s="330">
        <f>計算条件入力シート!$E60</f>
        <v>4800000</v>
      </c>
      <c r="AH66" s="330">
        <f>計算条件入力シート!$E60</f>
        <v>4800000</v>
      </c>
      <c r="AI66" s="48">
        <f t="shared" si="23"/>
        <v>144000000</v>
      </c>
    </row>
    <row r="67" spans="2:35" x14ac:dyDescent="0.25">
      <c r="B67" s="91" t="str">
        <f>計算条件入力シート!B61</f>
        <v>補修費</v>
      </c>
      <c r="C67" s="33" t="s">
        <v>11</v>
      </c>
      <c r="D67" s="94"/>
      <c r="E67" s="330">
        <f>計算条件入力シート!$E61</f>
        <v>0</v>
      </c>
      <c r="F67" s="330">
        <f>計算条件入力シート!$E61</f>
        <v>0</v>
      </c>
      <c r="G67" s="330">
        <f>計算条件入力シート!$E61</f>
        <v>0</v>
      </c>
      <c r="H67" s="330">
        <f>計算条件入力シート!$E61</f>
        <v>0</v>
      </c>
      <c r="I67" s="330">
        <f>計算条件入力シート!$E61</f>
        <v>0</v>
      </c>
      <c r="J67" s="330">
        <f>計算条件入力シート!$E61</f>
        <v>0</v>
      </c>
      <c r="K67" s="330">
        <f>計算条件入力シート!$E61</f>
        <v>0</v>
      </c>
      <c r="L67" s="330">
        <f>計算条件入力シート!$E61</f>
        <v>0</v>
      </c>
      <c r="M67" s="330">
        <f>計算条件入力シート!$E61</f>
        <v>0</v>
      </c>
      <c r="N67" s="330">
        <f>計算条件入力シート!$E61</f>
        <v>0</v>
      </c>
      <c r="O67" s="330">
        <f>計算条件入力シート!$E61</f>
        <v>0</v>
      </c>
      <c r="P67" s="330">
        <f>計算条件入力シート!$E61</f>
        <v>0</v>
      </c>
      <c r="Q67" s="330">
        <f>計算条件入力シート!$E61</f>
        <v>0</v>
      </c>
      <c r="R67" s="330">
        <f>計算条件入力シート!$E61</f>
        <v>0</v>
      </c>
      <c r="S67" s="330">
        <f>計算条件入力シート!$E61</f>
        <v>0</v>
      </c>
      <c r="T67" s="330">
        <f>計算条件入力シート!$E61</f>
        <v>0</v>
      </c>
      <c r="U67" s="330">
        <f>計算条件入力シート!$E61</f>
        <v>0</v>
      </c>
      <c r="V67" s="330">
        <f>計算条件入力シート!$E61</f>
        <v>0</v>
      </c>
      <c r="W67" s="330">
        <f>計算条件入力シート!$E61</f>
        <v>0</v>
      </c>
      <c r="X67" s="330">
        <f>計算条件入力シート!$E61</f>
        <v>0</v>
      </c>
      <c r="Y67" s="330">
        <f>計算条件入力シート!$E61</f>
        <v>0</v>
      </c>
      <c r="Z67" s="330">
        <f>計算条件入力シート!$E61</f>
        <v>0</v>
      </c>
      <c r="AA67" s="330">
        <f>計算条件入力シート!$E61</f>
        <v>0</v>
      </c>
      <c r="AB67" s="330">
        <f>計算条件入力シート!$E61</f>
        <v>0</v>
      </c>
      <c r="AC67" s="330">
        <f>計算条件入力シート!$E61</f>
        <v>0</v>
      </c>
      <c r="AD67" s="330">
        <f>計算条件入力シート!$E61</f>
        <v>0</v>
      </c>
      <c r="AE67" s="330">
        <f>計算条件入力シート!$E61</f>
        <v>0</v>
      </c>
      <c r="AF67" s="330">
        <f>計算条件入力シート!$E61</f>
        <v>0</v>
      </c>
      <c r="AG67" s="330">
        <f>計算条件入力シート!$E61</f>
        <v>0</v>
      </c>
      <c r="AH67" s="330">
        <f>計算条件入力シート!$E61</f>
        <v>0</v>
      </c>
      <c r="AI67" s="48">
        <f t="shared" si="23"/>
        <v>0</v>
      </c>
    </row>
    <row r="68" spans="2:35" x14ac:dyDescent="0.25">
      <c r="B68" s="91" t="str">
        <f>計算条件入力シート!B62</f>
        <v>＜その他・費目を入力＞</v>
      </c>
      <c r="C68" s="33" t="s">
        <v>11</v>
      </c>
      <c r="D68" s="94"/>
      <c r="E68" s="330">
        <f>計算条件入力シート!$E62</f>
        <v>7300000</v>
      </c>
      <c r="F68" s="330">
        <f>計算条件入力シート!$E62</f>
        <v>7300000</v>
      </c>
      <c r="G68" s="330">
        <f>計算条件入力シート!$E62</f>
        <v>7300000</v>
      </c>
      <c r="H68" s="330">
        <f>計算条件入力シート!$E62</f>
        <v>7300000</v>
      </c>
      <c r="I68" s="330">
        <f>計算条件入力シート!$E62</f>
        <v>7300000</v>
      </c>
      <c r="J68" s="330">
        <f>計算条件入力シート!$E62</f>
        <v>7300000</v>
      </c>
      <c r="K68" s="330">
        <f>計算条件入力シート!$E62</f>
        <v>7300000</v>
      </c>
      <c r="L68" s="330">
        <f>計算条件入力シート!$E62</f>
        <v>7300000</v>
      </c>
      <c r="M68" s="330">
        <f>計算条件入力シート!$E62</f>
        <v>7300000</v>
      </c>
      <c r="N68" s="330">
        <f>計算条件入力シート!$E62</f>
        <v>7300000</v>
      </c>
      <c r="O68" s="330">
        <f>計算条件入力シート!$E62</f>
        <v>7300000</v>
      </c>
      <c r="P68" s="330">
        <f>計算条件入力シート!$E62</f>
        <v>7300000</v>
      </c>
      <c r="Q68" s="330">
        <f>計算条件入力シート!$E62</f>
        <v>7300000</v>
      </c>
      <c r="R68" s="330">
        <f>計算条件入力シート!$E62</f>
        <v>7300000</v>
      </c>
      <c r="S68" s="330">
        <f>計算条件入力シート!$E62</f>
        <v>7300000</v>
      </c>
      <c r="T68" s="330">
        <f>計算条件入力シート!$E62</f>
        <v>7300000</v>
      </c>
      <c r="U68" s="330">
        <f>計算条件入力シート!$E62</f>
        <v>7300000</v>
      </c>
      <c r="V68" s="330">
        <f>計算条件入力シート!$E62</f>
        <v>7300000</v>
      </c>
      <c r="W68" s="330">
        <f>計算条件入力シート!$E62</f>
        <v>7300000</v>
      </c>
      <c r="X68" s="330">
        <f>計算条件入力シート!$E62</f>
        <v>7300000</v>
      </c>
      <c r="Y68" s="330">
        <f>計算条件入力シート!$E62</f>
        <v>7300000</v>
      </c>
      <c r="Z68" s="330">
        <f>計算条件入力シート!$E62</f>
        <v>7300000</v>
      </c>
      <c r="AA68" s="330">
        <f>計算条件入力シート!$E62</f>
        <v>7300000</v>
      </c>
      <c r="AB68" s="330">
        <f>計算条件入力シート!$E62</f>
        <v>7300000</v>
      </c>
      <c r="AC68" s="330">
        <f>計算条件入力シート!$E62</f>
        <v>7300000</v>
      </c>
      <c r="AD68" s="330">
        <f>計算条件入力シート!$E62</f>
        <v>7300000</v>
      </c>
      <c r="AE68" s="330">
        <f>計算条件入力シート!$E62</f>
        <v>7300000</v>
      </c>
      <c r="AF68" s="330">
        <f>計算条件入力シート!$E62</f>
        <v>7300000</v>
      </c>
      <c r="AG68" s="330">
        <f>計算条件入力シート!$E62</f>
        <v>7300000</v>
      </c>
      <c r="AH68" s="330">
        <f>計算条件入力シート!$E62</f>
        <v>7300000</v>
      </c>
      <c r="AI68" s="48">
        <f t="shared" si="23"/>
        <v>219000000</v>
      </c>
    </row>
    <row r="69" spans="2:35" x14ac:dyDescent="0.25">
      <c r="B69" s="91" t="str">
        <f>計算条件入力シート!B63</f>
        <v>＜その他・費目を入力＞</v>
      </c>
      <c r="C69" s="33" t="s">
        <v>11</v>
      </c>
      <c r="D69" s="94"/>
      <c r="E69" s="330">
        <f>計算条件入力シート!$E63</f>
        <v>0</v>
      </c>
      <c r="F69" s="330">
        <f>計算条件入力シート!$E63</f>
        <v>0</v>
      </c>
      <c r="G69" s="330">
        <f>計算条件入力シート!$E63</f>
        <v>0</v>
      </c>
      <c r="H69" s="330">
        <f>計算条件入力シート!$E63</f>
        <v>0</v>
      </c>
      <c r="I69" s="330">
        <f>計算条件入力シート!$E63</f>
        <v>0</v>
      </c>
      <c r="J69" s="330">
        <f>計算条件入力シート!$E63</f>
        <v>0</v>
      </c>
      <c r="K69" s="330">
        <f>計算条件入力シート!$E63</f>
        <v>0</v>
      </c>
      <c r="L69" s="330">
        <f>計算条件入力シート!$E63</f>
        <v>0</v>
      </c>
      <c r="M69" s="330">
        <f>計算条件入力シート!$E63</f>
        <v>0</v>
      </c>
      <c r="N69" s="330">
        <f>計算条件入力シート!$E63</f>
        <v>0</v>
      </c>
      <c r="O69" s="330">
        <f>計算条件入力シート!$E63</f>
        <v>0</v>
      </c>
      <c r="P69" s="330">
        <f>計算条件入力シート!$E63</f>
        <v>0</v>
      </c>
      <c r="Q69" s="330">
        <f>計算条件入力シート!$E63</f>
        <v>0</v>
      </c>
      <c r="R69" s="330">
        <f>計算条件入力シート!$E63</f>
        <v>0</v>
      </c>
      <c r="S69" s="330">
        <f>計算条件入力シート!$E63</f>
        <v>0</v>
      </c>
      <c r="T69" s="330">
        <f>計算条件入力シート!$E63</f>
        <v>0</v>
      </c>
      <c r="U69" s="330">
        <f>計算条件入力シート!$E63</f>
        <v>0</v>
      </c>
      <c r="V69" s="330">
        <f>計算条件入力シート!$E63</f>
        <v>0</v>
      </c>
      <c r="W69" s="330">
        <f>計算条件入力シート!$E63</f>
        <v>0</v>
      </c>
      <c r="X69" s="330">
        <f>計算条件入力シート!$E63</f>
        <v>0</v>
      </c>
      <c r="Y69" s="330">
        <f>計算条件入力シート!$E63</f>
        <v>0</v>
      </c>
      <c r="Z69" s="330">
        <f>計算条件入力シート!$E63</f>
        <v>0</v>
      </c>
      <c r="AA69" s="330">
        <f>計算条件入力シート!$E63</f>
        <v>0</v>
      </c>
      <c r="AB69" s="330">
        <f>計算条件入力シート!$E63</f>
        <v>0</v>
      </c>
      <c r="AC69" s="330">
        <f>計算条件入力シート!$E63</f>
        <v>0</v>
      </c>
      <c r="AD69" s="330">
        <f>計算条件入力シート!$E63</f>
        <v>0</v>
      </c>
      <c r="AE69" s="330">
        <f>計算条件入力シート!$E63</f>
        <v>0</v>
      </c>
      <c r="AF69" s="330">
        <f>計算条件入力シート!$E63</f>
        <v>0</v>
      </c>
      <c r="AG69" s="330">
        <f>計算条件入力シート!$E63</f>
        <v>0</v>
      </c>
      <c r="AH69" s="330">
        <f>計算条件入力シート!$E63</f>
        <v>0</v>
      </c>
      <c r="AI69" s="48">
        <f t="shared" si="23"/>
        <v>0</v>
      </c>
    </row>
    <row r="70" spans="2:35" x14ac:dyDescent="0.25">
      <c r="B70" s="91" t="str">
        <f>計算条件入力シート!B64</f>
        <v>＜その他・費目を入力＞</v>
      </c>
      <c r="C70" s="33" t="s">
        <v>11</v>
      </c>
      <c r="D70" s="94"/>
      <c r="E70" s="330">
        <f>計算条件入力シート!$E64</f>
        <v>0</v>
      </c>
      <c r="F70" s="330">
        <f>計算条件入力シート!$E64</f>
        <v>0</v>
      </c>
      <c r="G70" s="330">
        <f>計算条件入力シート!$E64</f>
        <v>0</v>
      </c>
      <c r="H70" s="330">
        <f>計算条件入力シート!$E64</f>
        <v>0</v>
      </c>
      <c r="I70" s="330">
        <f>計算条件入力シート!$E64</f>
        <v>0</v>
      </c>
      <c r="J70" s="330">
        <f>計算条件入力シート!$E64</f>
        <v>0</v>
      </c>
      <c r="K70" s="330">
        <f>計算条件入力シート!$E64</f>
        <v>0</v>
      </c>
      <c r="L70" s="330">
        <f>計算条件入力シート!$E64</f>
        <v>0</v>
      </c>
      <c r="M70" s="330">
        <f>計算条件入力シート!$E64</f>
        <v>0</v>
      </c>
      <c r="N70" s="330">
        <f>計算条件入力シート!$E64</f>
        <v>0</v>
      </c>
      <c r="O70" s="330">
        <f>計算条件入力シート!$E64</f>
        <v>0</v>
      </c>
      <c r="P70" s="330">
        <f>計算条件入力シート!$E64</f>
        <v>0</v>
      </c>
      <c r="Q70" s="330">
        <f>計算条件入力シート!$E64</f>
        <v>0</v>
      </c>
      <c r="R70" s="330">
        <f>計算条件入力シート!$E64</f>
        <v>0</v>
      </c>
      <c r="S70" s="330">
        <f>計算条件入力シート!$E64</f>
        <v>0</v>
      </c>
      <c r="T70" s="330">
        <f>計算条件入力シート!$E64</f>
        <v>0</v>
      </c>
      <c r="U70" s="330">
        <f>計算条件入力シート!$E64</f>
        <v>0</v>
      </c>
      <c r="V70" s="330">
        <f>計算条件入力シート!$E64</f>
        <v>0</v>
      </c>
      <c r="W70" s="330">
        <f>計算条件入力シート!$E64</f>
        <v>0</v>
      </c>
      <c r="X70" s="330">
        <f>計算条件入力シート!$E64</f>
        <v>0</v>
      </c>
      <c r="Y70" s="330">
        <f>計算条件入力シート!$E64</f>
        <v>0</v>
      </c>
      <c r="Z70" s="330">
        <f>計算条件入力シート!$E64</f>
        <v>0</v>
      </c>
      <c r="AA70" s="330">
        <f>計算条件入力シート!$E64</f>
        <v>0</v>
      </c>
      <c r="AB70" s="330">
        <f>計算条件入力シート!$E64</f>
        <v>0</v>
      </c>
      <c r="AC70" s="330">
        <f>計算条件入力シート!$E64</f>
        <v>0</v>
      </c>
      <c r="AD70" s="330">
        <f>計算条件入力シート!$E64</f>
        <v>0</v>
      </c>
      <c r="AE70" s="330">
        <f>計算条件入力シート!$E64</f>
        <v>0</v>
      </c>
      <c r="AF70" s="330">
        <f>計算条件入力シート!$E64</f>
        <v>0</v>
      </c>
      <c r="AG70" s="330">
        <f>計算条件入力シート!$E64</f>
        <v>0</v>
      </c>
      <c r="AH70" s="330">
        <f>計算条件入力シート!$E64</f>
        <v>0</v>
      </c>
      <c r="AI70" s="48">
        <f t="shared" si="23"/>
        <v>0</v>
      </c>
    </row>
    <row r="71" spans="2:35" x14ac:dyDescent="0.25">
      <c r="B71" s="37" t="s">
        <v>44</v>
      </c>
      <c r="C71" s="38" t="s">
        <v>16</v>
      </c>
      <c r="D71" s="39"/>
      <c r="E71" s="109">
        <f t="shared" ref="E71:AH71" si="24">SUM(E43,E65)</f>
        <v>-9126560</v>
      </c>
      <c r="F71" s="109">
        <f t="shared" si="24"/>
        <v>-9126560</v>
      </c>
      <c r="G71" s="109">
        <f t="shared" si="24"/>
        <v>-9126560</v>
      </c>
      <c r="H71" s="109">
        <f t="shared" si="24"/>
        <v>-9126560</v>
      </c>
      <c r="I71" s="109">
        <f t="shared" si="24"/>
        <v>-9126560</v>
      </c>
      <c r="J71" s="109">
        <f t="shared" si="24"/>
        <v>-4126560</v>
      </c>
      <c r="K71" s="109">
        <f t="shared" si="24"/>
        <v>-9126560</v>
      </c>
      <c r="L71" s="109">
        <f t="shared" si="24"/>
        <v>-9126560</v>
      </c>
      <c r="M71" s="109">
        <f t="shared" si="24"/>
        <v>-9126560</v>
      </c>
      <c r="N71" s="109">
        <f t="shared" si="24"/>
        <v>-9126560</v>
      </c>
      <c r="O71" s="109">
        <f t="shared" si="24"/>
        <v>-9126560</v>
      </c>
      <c r="P71" s="109">
        <f t="shared" si="24"/>
        <v>-9126560</v>
      </c>
      <c r="Q71" s="109">
        <f t="shared" si="24"/>
        <v>-9126560</v>
      </c>
      <c r="R71" s="109">
        <f t="shared" si="24"/>
        <v>-9126560</v>
      </c>
      <c r="S71" s="109">
        <f t="shared" si="24"/>
        <v>-9126560</v>
      </c>
      <c r="T71" s="109">
        <f t="shared" si="24"/>
        <v>-9126560</v>
      </c>
      <c r="U71" s="109">
        <f t="shared" si="24"/>
        <v>-9126560</v>
      </c>
      <c r="V71" s="109">
        <f t="shared" si="24"/>
        <v>-9126560</v>
      </c>
      <c r="W71" s="109">
        <f t="shared" si="24"/>
        <v>-9126560</v>
      </c>
      <c r="X71" s="109">
        <f t="shared" si="24"/>
        <v>-9126560</v>
      </c>
      <c r="Y71" s="109">
        <f t="shared" si="24"/>
        <v>12100000</v>
      </c>
      <c r="Z71" s="109">
        <f t="shared" si="24"/>
        <v>12100000</v>
      </c>
      <c r="AA71" s="109">
        <f t="shared" si="24"/>
        <v>12100000</v>
      </c>
      <c r="AB71" s="109">
        <f t="shared" si="24"/>
        <v>12100000</v>
      </c>
      <c r="AC71" s="109">
        <f t="shared" si="24"/>
        <v>12100000</v>
      </c>
      <c r="AD71" s="109">
        <f t="shared" si="24"/>
        <v>12100000</v>
      </c>
      <c r="AE71" s="109">
        <f t="shared" si="24"/>
        <v>12100000</v>
      </c>
      <c r="AF71" s="109">
        <f t="shared" si="24"/>
        <v>12100000</v>
      </c>
      <c r="AG71" s="109">
        <f t="shared" si="24"/>
        <v>12100000</v>
      </c>
      <c r="AH71" s="114">
        <f t="shared" si="24"/>
        <v>12100000</v>
      </c>
      <c r="AI71" s="40">
        <f t="shared" si="23"/>
        <v>-56531200</v>
      </c>
    </row>
    <row r="72" spans="2:35" ht="13" x14ac:dyDescent="0.3">
      <c r="B72" s="200" t="s">
        <v>45</v>
      </c>
      <c r="C72" s="201"/>
      <c r="D72" s="202"/>
      <c r="E72" s="203">
        <f t="shared" ref="E72:AH72" si="25">E42-E71</f>
        <v>41626736.541666664</v>
      </c>
      <c r="F72" s="203">
        <f t="shared" si="25"/>
        <v>41626736.541666664</v>
      </c>
      <c r="G72" s="203">
        <f t="shared" si="25"/>
        <v>41626736.541666664</v>
      </c>
      <c r="H72" s="203">
        <f t="shared" si="25"/>
        <v>41626736.541666664</v>
      </c>
      <c r="I72" s="203">
        <f t="shared" si="25"/>
        <v>41626736.541666664</v>
      </c>
      <c r="J72" s="203">
        <f t="shared" si="25"/>
        <v>36626736.541666664</v>
      </c>
      <c r="K72" s="203">
        <f t="shared" si="25"/>
        <v>41626736.541666664</v>
      </c>
      <c r="L72" s="203">
        <f t="shared" si="25"/>
        <v>41626736.541666664</v>
      </c>
      <c r="M72" s="203">
        <f t="shared" si="25"/>
        <v>41626736.541666664</v>
      </c>
      <c r="N72" s="203">
        <f t="shared" si="25"/>
        <v>41626736.541666664</v>
      </c>
      <c r="O72" s="203">
        <f t="shared" si="25"/>
        <v>41626736.541666664</v>
      </c>
      <c r="P72" s="203">
        <f t="shared" si="25"/>
        <v>41626736.541666664</v>
      </c>
      <c r="Q72" s="203">
        <f t="shared" si="25"/>
        <v>41626736.541666664</v>
      </c>
      <c r="R72" s="203">
        <f t="shared" si="25"/>
        <v>41626736.541666664</v>
      </c>
      <c r="S72" s="203">
        <f t="shared" si="25"/>
        <v>41626736.541666664</v>
      </c>
      <c r="T72" s="203">
        <f t="shared" si="25"/>
        <v>41626736.541666664</v>
      </c>
      <c r="U72" s="203">
        <f t="shared" si="25"/>
        <v>41626736.541666664</v>
      </c>
      <c r="V72" s="203">
        <f t="shared" si="25"/>
        <v>41626736.541666664</v>
      </c>
      <c r="W72" s="203">
        <f t="shared" si="25"/>
        <v>41626736.541666664</v>
      </c>
      <c r="X72" s="203">
        <f t="shared" si="25"/>
        <v>41626736.541666664</v>
      </c>
      <c r="Y72" s="203">
        <f t="shared" si="25"/>
        <v>-12100000</v>
      </c>
      <c r="Z72" s="203">
        <f t="shared" si="25"/>
        <v>-12100000</v>
      </c>
      <c r="AA72" s="203">
        <f t="shared" si="25"/>
        <v>-12100000</v>
      </c>
      <c r="AB72" s="203">
        <f t="shared" si="25"/>
        <v>-12100000</v>
      </c>
      <c r="AC72" s="203">
        <f t="shared" si="25"/>
        <v>-12100000</v>
      </c>
      <c r="AD72" s="203">
        <f t="shared" si="25"/>
        <v>-12100000</v>
      </c>
      <c r="AE72" s="203">
        <f t="shared" si="25"/>
        <v>-12100000</v>
      </c>
      <c r="AF72" s="203">
        <f t="shared" si="25"/>
        <v>-12100000</v>
      </c>
      <c r="AG72" s="203">
        <f t="shared" si="25"/>
        <v>-12100000</v>
      </c>
      <c r="AH72" s="204">
        <f t="shared" si="25"/>
        <v>-12100000</v>
      </c>
      <c r="AI72" s="205"/>
    </row>
    <row r="73" spans="2:35" ht="13" x14ac:dyDescent="0.3">
      <c r="B73" s="192" t="s">
        <v>70</v>
      </c>
      <c r="C73" s="27"/>
      <c r="D73" s="197"/>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199"/>
      <c r="AI73" s="198"/>
    </row>
    <row r="74" spans="2:35" x14ac:dyDescent="0.25">
      <c r="B74" s="101" t="s">
        <v>47</v>
      </c>
      <c r="C74" s="103" t="s">
        <v>42</v>
      </c>
      <c r="D74" s="193"/>
      <c r="E74" s="194">
        <f>E130</f>
        <v>-45250000</v>
      </c>
      <c r="F74" s="194">
        <f t="shared" ref="F74:AH74" si="26">F130</f>
        <v>-45250000</v>
      </c>
      <c r="G74" s="194">
        <f t="shared" si="26"/>
        <v>-45250000</v>
      </c>
      <c r="H74" s="194">
        <f t="shared" si="26"/>
        <v>-45250000</v>
      </c>
      <c r="I74" s="194">
        <f t="shared" si="26"/>
        <v>-45250000</v>
      </c>
      <c r="J74" s="194">
        <f t="shared" si="26"/>
        <v>-45250000</v>
      </c>
      <c r="K74" s="194">
        <f t="shared" si="26"/>
        <v>-45250000</v>
      </c>
      <c r="L74" s="194">
        <f t="shared" si="26"/>
        <v>-45250000</v>
      </c>
      <c r="M74" s="194">
        <f t="shared" si="26"/>
        <v>-45250000</v>
      </c>
      <c r="N74" s="194">
        <f t="shared" si="26"/>
        <v>-45250000</v>
      </c>
      <c r="O74" s="194">
        <f t="shared" si="26"/>
        <v>-45250000</v>
      </c>
      <c r="P74" s="194">
        <f t="shared" si="26"/>
        <v>-45250000</v>
      </c>
      <c r="Q74" s="194">
        <f t="shared" si="26"/>
        <v>-4000000</v>
      </c>
      <c r="R74" s="194">
        <f t="shared" si="26"/>
        <v>-4000000</v>
      </c>
      <c r="S74" s="194">
        <f t="shared" si="26"/>
        <v>-4000000</v>
      </c>
      <c r="T74" s="194">
        <f t="shared" si="26"/>
        <v>-4000000</v>
      </c>
      <c r="U74" s="194">
        <f t="shared" si="26"/>
        <v>-4000000</v>
      </c>
      <c r="V74" s="194">
        <f t="shared" si="26"/>
        <v>-4000000</v>
      </c>
      <c r="W74" s="194">
        <f t="shared" si="26"/>
        <v>-4000000</v>
      </c>
      <c r="X74" s="194">
        <f t="shared" si="26"/>
        <v>-4000000</v>
      </c>
      <c r="Y74" s="194">
        <f t="shared" si="26"/>
        <v>-4000000</v>
      </c>
      <c r="Z74" s="194">
        <f t="shared" si="26"/>
        <v>-4000000</v>
      </c>
      <c r="AA74" s="194">
        <f t="shared" si="26"/>
        <v>-4000000</v>
      </c>
      <c r="AB74" s="194">
        <f t="shared" si="26"/>
        <v>-4000000</v>
      </c>
      <c r="AC74" s="194">
        <f t="shared" si="26"/>
        <v>-4000000</v>
      </c>
      <c r="AD74" s="194">
        <f t="shared" si="26"/>
        <v>-4000000</v>
      </c>
      <c r="AE74" s="194">
        <f t="shared" si="26"/>
        <v>-4000000</v>
      </c>
      <c r="AF74" s="194">
        <f t="shared" si="26"/>
        <v>-4000000</v>
      </c>
      <c r="AG74" s="194">
        <f t="shared" si="26"/>
        <v>-4000000</v>
      </c>
      <c r="AH74" s="195">
        <f t="shared" si="26"/>
        <v>-4000000</v>
      </c>
      <c r="AI74" s="196"/>
    </row>
    <row r="75" spans="2:35" x14ac:dyDescent="0.25">
      <c r="B75" s="101" t="s">
        <v>48</v>
      </c>
      <c r="C75" s="33" t="s">
        <v>11</v>
      </c>
      <c r="D75" s="52"/>
      <c r="E75" s="119">
        <f>SUM(E187,E191,E195)</f>
        <v>-1000000</v>
      </c>
      <c r="F75" s="119">
        <f t="shared" ref="F75:AH75" si="27">SUM(F187,F191,F195)</f>
        <v>-900000</v>
      </c>
      <c r="G75" s="119">
        <f t="shared" si="27"/>
        <v>-800000</v>
      </c>
      <c r="H75" s="119">
        <f t="shared" si="27"/>
        <v>-700000</v>
      </c>
      <c r="I75" s="119">
        <f t="shared" si="27"/>
        <v>-600000</v>
      </c>
      <c r="J75" s="119">
        <f t="shared" si="27"/>
        <v>-500000</v>
      </c>
      <c r="K75" s="119">
        <f t="shared" si="27"/>
        <v>-400000</v>
      </c>
      <c r="L75" s="119">
        <f t="shared" si="27"/>
        <v>-300000</v>
      </c>
      <c r="M75" s="119">
        <f t="shared" si="27"/>
        <v>-200000</v>
      </c>
      <c r="N75" s="119">
        <f t="shared" si="27"/>
        <v>-100000</v>
      </c>
      <c r="O75" s="119">
        <f t="shared" si="27"/>
        <v>0</v>
      </c>
      <c r="P75" s="119">
        <f t="shared" si="27"/>
        <v>0</v>
      </c>
      <c r="Q75" s="119">
        <f t="shared" si="27"/>
        <v>0</v>
      </c>
      <c r="R75" s="119">
        <f t="shared" si="27"/>
        <v>0</v>
      </c>
      <c r="S75" s="119">
        <f t="shared" si="27"/>
        <v>0</v>
      </c>
      <c r="T75" s="119">
        <f t="shared" si="27"/>
        <v>0</v>
      </c>
      <c r="U75" s="119">
        <f t="shared" si="27"/>
        <v>0</v>
      </c>
      <c r="V75" s="119">
        <f t="shared" si="27"/>
        <v>0</v>
      </c>
      <c r="W75" s="119">
        <f t="shared" si="27"/>
        <v>0</v>
      </c>
      <c r="X75" s="119">
        <f t="shared" si="27"/>
        <v>0</v>
      </c>
      <c r="Y75" s="119">
        <f t="shared" si="27"/>
        <v>0</v>
      </c>
      <c r="Z75" s="119">
        <f t="shared" si="27"/>
        <v>0</v>
      </c>
      <c r="AA75" s="119">
        <f t="shared" si="27"/>
        <v>0</v>
      </c>
      <c r="AB75" s="119">
        <f t="shared" si="27"/>
        <v>0</v>
      </c>
      <c r="AC75" s="119">
        <f t="shared" si="27"/>
        <v>0</v>
      </c>
      <c r="AD75" s="119">
        <f t="shared" si="27"/>
        <v>0</v>
      </c>
      <c r="AE75" s="119">
        <f t="shared" si="27"/>
        <v>0</v>
      </c>
      <c r="AF75" s="119">
        <f t="shared" si="27"/>
        <v>0</v>
      </c>
      <c r="AG75" s="119">
        <f t="shared" si="27"/>
        <v>0</v>
      </c>
      <c r="AH75" s="120">
        <f t="shared" si="27"/>
        <v>0</v>
      </c>
      <c r="AI75" s="48">
        <f>SUM(E75:AH75)</f>
        <v>-5500000</v>
      </c>
    </row>
    <row r="76" spans="2:35" x14ac:dyDescent="0.25">
      <c r="B76" s="188" t="s">
        <v>68</v>
      </c>
      <c r="C76" s="87" t="s">
        <v>66</v>
      </c>
      <c r="D76" s="124"/>
      <c r="E76" s="45">
        <f t="shared" ref="E76:AH76" si="28">E75/(1-$E$77)-E75</f>
        <v>0</v>
      </c>
      <c r="F76" s="45">
        <f t="shared" si="28"/>
        <v>0</v>
      </c>
      <c r="G76" s="45">
        <f t="shared" si="28"/>
        <v>0</v>
      </c>
      <c r="H76" s="45">
        <f t="shared" si="28"/>
        <v>0</v>
      </c>
      <c r="I76" s="45">
        <f t="shared" si="28"/>
        <v>0</v>
      </c>
      <c r="J76" s="45">
        <f t="shared" si="28"/>
        <v>0</v>
      </c>
      <c r="K76" s="45">
        <f t="shared" si="28"/>
        <v>0</v>
      </c>
      <c r="L76" s="45">
        <f t="shared" si="28"/>
        <v>0</v>
      </c>
      <c r="M76" s="45">
        <f t="shared" si="28"/>
        <v>0</v>
      </c>
      <c r="N76" s="45">
        <f t="shared" si="28"/>
        <v>0</v>
      </c>
      <c r="O76" s="45">
        <f t="shared" si="28"/>
        <v>0</v>
      </c>
      <c r="P76" s="45">
        <f t="shared" si="28"/>
        <v>0</v>
      </c>
      <c r="Q76" s="45">
        <f t="shared" si="28"/>
        <v>0</v>
      </c>
      <c r="R76" s="45">
        <f t="shared" si="28"/>
        <v>0</v>
      </c>
      <c r="S76" s="45">
        <f t="shared" si="28"/>
        <v>0</v>
      </c>
      <c r="T76" s="45">
        <f t="shared" si="28"/>
        <v>0</v>
      </c>
      <c r="U76" s="45">
        <f t="shared" si="28"/>
        <v>0</v>
      </c>
      <c r="V76" s="45">
        <f t="shared" si="28"/>
        <v>0</v>
      </c>
      <c r="W76" s="45">
        <f t="shared" si="28"/>
        <v>0</v>
      </c>
      <c r="X76" s="45">
        <f t="shared" si="28"/>
        <v>0</v>
      </c>
      <c r="Y76" s="45">
        <f t="shared" si="28"/>
        <v>0</v>
      </c>
      <c r="Z76" s="45">
        <f t="shared" si="28"/>
        <v>0</v>
      </c>
      <c r="AA76" s="45">
        <f t="shared" si="28"/>
        <v>0</v>
      </c>
      <c r="AB76" s="45">
        <f t="shared" si="28"/>
        <v>0</v>
      </c>
      <c r="AC76" s="45">
        <f t="shared" si="28"/>
        <v>0</v>
      </c>
      <c r="AD76" s="45">
        <f t="shared" si="28"/>
        <v>0</v>
      </c>
      <c r="AE76" s="45">
        <f t="shared" si="28"/>
        <v>0</v>
      </c>
      <c r="AF76" s="45">
        <f t="shared" si="28"/>
        <v>0</v>
      </c>
      <c r="AG76" s="45">
        <f t="shared" si="28"/>
        <v>0</v>
      </c>
      <c r="AH76" s="45">
        <f t="shared" si="28"/>
        <v>0</v>
      </c>
      <c r="AI76" s="189"/>
    </row>
    <row r="77" spans="2:35" x14ac:dyDescent="0.25">
      <c r="B77" s="188" t="s">
        <v>67</v>
      </c>
      <c r="C77" s="57" t="s">
        <v>32</v>
      </c>
      <c r="D77" s="124"/>
      <c r="E77" s="191">
        <v>0</v>
      </c>
      <c r="F77" s="191">
        <v>0</v>
      </c>
      <c r="G77" s="191">
        <v>0</v>
      </c>
      <c r="H77" s="191">
        <v>0</v>
      </c>
      <c r="I77" s="191">
        <v>0</v>
      </c>
      <c r="J77" s="191">
        <v>0</v>
      </c>
      <c r="K77" s="191">
        <v>0</v>
      </c>
      <c r="L77" s="191">
        <v>0</v>
      </c>
      <c r="M77" s="191">
        <v>0</v>
      </c>
      <c r="N77" s="191">
        <v>0</v>
      </c>
      <c r="O77" s="191">
        <v>0</v>
      </c>
      <c r="P77" s="191">
        <v>0</v>
      </c>
      <c r="Q77" s="191">
        <v>0</v>
      </c>
      <c r="R77" s="191">
        <v>0</v>
      </c>
      <c r="S77" s="191">
        <v>0</v>
      </c>
      <c r="T77" s="191">
        <v>0</v>
      </c>
      <c r="U77" s="191">
        <v>0</v>
      </c>
      <c r="V77" s="191">
        <v>0</v>
      </c>
      <c r="W77" s="191">
        <v>0</v>
      </c>
      <c r="X77" s="191">
        <v>0</v>
      </c>
      <c r="Y77" s="191">
        <v>0</v>
      </c>
      <c r="Z77" s="191">
        <v>0</v>
      </c>
      <c r="AA77" s="191">
        <v>0</v>
      </c>
      <c r="AB77" s="191">
        <v>0</v>
      </c>
      <c r="AC77" s="191">
        <v>0</v>
      </c>
      <c r="AD77" s="191">
        <v>0</v>
      </c>
      <c r="AE77" s="191">
        <v>0</v>
      </c>
      <c r="AF77" s="191">
        <v>0</v>
      </c>
      <c r="AG77" s="191">
        <v>0</v>
      </c>
      <c r="AH77" s="191">
        <v>0</v>
      </c>
      <c r="AI77" s="189"/>
    </row>
    <row r="78" spans="2:35" x14ac:dyDescent="0.25">
      <c r="B78" s="188" t="s">
        <v>71</v>
      </c>
      <c r="C78" s="57"/>
      <c r="D78" s="124"/>
      <c r="E78" s="45">
        <f t="shared" ref="E78:AG78" si="29">-E79*E80</f>
        <v>0</v>
      </c>
      <c r="F78" s="45">
        <f t="shared" si="29"/>
        <v>0</v>
      </c>
      <c r="G78" s="45">
        <f t="shared" si="29"/>
        <v>0</v>
      </c>
      <c r="H78" s="45">
        <f t="shared" si="29"/>
        <v>0</v>
      </c>
      <c r="I78" s="45">
        <f t="shared" si="29"/>
        <v>0</v>
      </c>
      <c r="J78" s="45">
        <f t="shared" si="29"/>
        <v>0</v>
      </c>
      <c r="K78" s="45">
        <f t="shared" si="29"/>
        <v>0</v>
      </c>
      <c r="L78" s="45">
        <f t="shared" si="29"/>
        <v>0</v>
      </c>
      <c r="M78" s="45">
        <f t="shared" si="29"/>
        <v>0</v>
      </c>
      <c r="N78" s="45">
        <f t="shared" si="29"/>
        <v>0</v>
      </c>
      <c r="O78" s="45">
        <f t="shared" si="29"/>
        <v>0</v>
      </c>
      <c r="P78" s="45">
        <f t="shared" si="29"/>
        <v>0</v>
      </c>
      <c r="Q78" s="45">
        <f t="shared" si="29"/>
        <v>0</v>
      </c>
      <c r="R78" s="45">
        <f t="shared" si="29"/>
        <v>0</v>
      </c>
      <c r="S78" s="45">
        <f t="shared" si="29"/>
        <v>0</v>
      </c>
      <c r="T78" s="45">
        <f t="shared" si="29"/>
        <v>0</v>
      </c>
      <c r="U78" s="45">
        <f t="shared" si="29"/>
        <v>0</v>
      </c>
      <c r="V78" s="45">
        <f t="shared" si="29"/>
        <v>0</v>
      </c>
      <c r="W78" s="45">
        <f t="shared" si="29"/>
        <v>0</v>
      </c>
      <c r="X78" s="45">
        <f t="shared" si="29"/>
        <v>0</v>
      </c>
      <c r="Y78" s="45">
        <f t="shared" si="29"/>
        <v>0</v>
      </c>
      <c r="Z78" s="45">
        <f t="shared" si="29"/>
        <v>0</v>
      </c>
      <c r="AA78" s="45">
        <f t="shared" si="29"/>
        <v>0</v>
      </c>
      <c r="AB78" s="45">
        <f t="shared" si="29"/>
        <v>0</v>
      </c>
      <c r="AC78" s="45">
        <f t="shared" si="29"/>
        <v>0</v>
      </c>
      <c r="AD78" s="45">
        <f t="shared" si="29"/>
        <v>0</v>
      </c>
      <c r="AE78" s="45">
        <f t="shared" si="29"/>
        <v>0</v>
      </c>
      <c r="AF78" s="45">
        <f t="shared" si="29"/>
        <v>0</v>
      </c>
      <c r="AG78" s="45">
        <f t="shared" si="29"/>
        <v>0</v>
      </c>
      <c r="AH78" s="206">
        <v>0</v>
      </c>
      <c r="AI78" s="189"/>
    </row>
    <row r="79" spans="2:35" x14ac:dyDescent="0.25">
      <c r="B79" s="188" t="s">
        <v>74</v>
      </c>
      <c r="C79" s="87" t="s">
        <v>66</v>
      </c>
      <c r="D79" s="124"/>
      <c r="E79" s="45">
        <v>0</v>
      </c>
      <c r="F79" s="45">
        <v>0</v>
      </c>
      <c r="G79" s="45">
        <v>0</v>
      </c>
      <c r="H79" s="45">
        <v>0</v>
      </c>
      <c r="I79" s="45">
        <v>0</v>
      </c>
      <c r="J79" s="45">
        <v>0</v>
      </c>
      <c r="K79" s="45">
        <v>0</v>
      </c>
      <c r="L79" s="45">
        <v>0</v>
      </c>
      <c r="M79" s="45">
        <v>0</v>
      </c>
      <c r="N79" s="45">
        <v>0</v>
      </c>
      <c r="O79" s="45">
        <v>0</v>
      </c>
      <c r="P79" s="45">
        <v>0</v>
      </c>
      <c r="Q79" s="45">
        <v>0</v>
      </c>
      <c r="R79" s="45">
        <v>0</v>
      </c>
      <c r="S79" s="45">
        <v>0</v>
      </c>
      <c r="T79" s="45">
        <v>0</v>
      </c>
      <c r="U79" s="45">
        <v>0</v>
      </c>
      <c r="V79" s="45">
        <v>0</v>
      </c>
      <c r="W79" s="45">
        <v>0</v>
      </c>
      <c r="X79" s="45">
        <v>0</v>
      </c>
      <c r="Y79" s="45">
        <v>0</v>
      </c>
      <c r="Z79" s="45">
        <v>0</v>
      </c>
      <c r="AA79" s="45">
        <v>0</v>
      </c>
      <c r="AB79" s="45">
        <v>0</v>
      </c>
      <c r="AC79" s="45">
        <v>0</v>
      </c>
      <c r="AD79" s="45">
        <v>0</v>
      </c>
      <c r="AE79" s="45">
        <v>0</v>
      </c>
      <c r="AF79" s="45">
        <v>0</v>
      </c>
      <c r="AG79" s="45">
        <v>0</v>
      </c>
      <c r="AH79" s="206">
        <v>0</v>
      </c>
      <c r="AI79" s="189"/>
    </row>
    <row r="80" spans="2:35" x14ac:dyDescent="0.25">
      <c r="B80" s="207" t="s">
        <v>73</v>
      </c>
      <c r="C80" s="57" t="s">
        <v>72</v>
      </c>
      <c r="D80" s="124"/>
      <c r="E80" s="190">
        <v>0</v>
      </c>
      <c r="F80" s="190">
        <v>0</v>
      </c>
      <c r="G80" s="190">
        <v>0</v>
      </c>
      <c r="H80" s="190">
        <v>0</v>
      </c>
      <c r="I80" s="190">
        <v>0</v>
      </c>
      <c r="J80" s="190">
        <v>0</v>
      </c>
      <c r="K80" s="190">
        <v>0</v>
      </c>
      <c r="L80" s="190">
        <v>0</v>
      </c>
      <c r="M80" s="190">
        <v>0</v>
      </c>
      <c r="N80" s="190">
        <v>0</v>
      </c>
      <c r="O80" s="190">
        <v>0</v>
      </c>
      <c r="P80" s="190">
        <v>0</v>
      </c>
      <c r="Q80" s="190">
        <v>0</v>
      </c>
      <c r="R80" s="190">
        <v>0</v>
      </c>
      <c r="S80" s="190">
        <v>0</v>
      </c>
      <c r="T80" s="190">
        <v>0</v>
      </c>
      <c r="U80" s="190">
        <v>0</v>
      </c>
      <c r="V80" s="190">
        <v>0</v>
      </c>
      <c r="W80" s="190">
        <v>0</v>
      </c>
      <c r="X80" s="190">
        <v>0</v>
      </c>
      <c r="Y80" s="190">
        <v>0</v>
      </c>
      <c r="Z80" s="190">
        <v>0</v>
      </c>
      <c r="AA80" s="190">
        <v>0</v>
      </c>
      <c r="AB80" s="190">
        <v>0</v>
      </c>
      <c r="AC80" s="190">
        <v>0</v>
      </c>
      <c r="AD80" s="190">
        <v>0</v>
      </c>
      <c r="AE80" s="190">
        <v>0</v>
      </c>
      <c r="AF80" s="190">
        <v>0</v>
      </c>
      <c r="AG80" s="190">
        <v>0</v>
      </c>
      <c r="AH80" s="190">
        <v>0</v>
      </c>
      <c r="AI80" s="189"/>
    </row>
    <row r="81" spans="2:35" ht="13.5" thickBot="1" x14ac:dyDescent="0.35">
      <c r="B81" s="104" t="s">
        <v>46</v>
      </c>
      <c r="C81" s="105" t="s">
        <v>16</v>
      </c>
      <c r="D81" s="106"/>
      <c r="E81" s="126">
        <f t="shared" ref="E81:AH81" si="30">E72+E74+E75+E76+E78</f>
        <v>-4623263.4583333358</v>
      </c>
      <c r="F81" s="121">
        <f t="shared" si="30"/>
        <v>-4523263.4583333358</v>
      </c>
      <c r="G81" s="121">
        <f t="shared" si="30"/>
        <v>-4423263.4583333358</v>
      </c>
      <c r="H81" s="121">
        <f t="shared" si="30"/>
        <v>-4323263.4583333358</v>
      </c>
      <c r="I81" s="121">
        <f t="shared" si="30"/>
        <v>-4223263.4583333358</v>
      </c>
      <c r="J81" s="121">
        <f t="shared" si="30"/>
        <v>-9123263.4583333358</v>
      </c>
      <c r="K81" s="121">
        <f t="shared" si="30"/>
        <v>-4023263.4583333358</v>
      </c>
      <c r="L81" s="121">
        <f t="shared" si="30"/>
        <v>-3923263.4583333358</v>
      </c>
      <c r="M81" s="121">
        <f t="shared" si="30"/>
        <v>-3823263.4583333358</v>
      </c>
      <c r="N81" s="121">
        <f t="shared" si="30"/>
        <v>-3723263.4583333358</v>
      </c>
      <c r="O81" s="121">
        <f t="shared" si="30"/>
        <v>-3623263.4583333358</v>
      </c>
      <c r="P81" s="121">
        <f t="shared" si="30"/>
        <v>-3623263.4583333358</v>
      </c>
      <c r="Q81" s="121">
        <f t="shared" si="30"/>
        <v>37626736.541666664</v>
      </c>
      <c r="R81" s="121">
        <f t="shared" si="30"/>
        <v>37626736.541666664</v>
      </c>
      <c r="S81" s="121">
        <f t="shared" si="30"/>
        <v>37626736.541666664</v>
      </c>
      <c r="T81" s="121">
        <f t="shared" si="30"/>
        <v>37626736.541666664</v>
      </c>
      <c r="U81" s="121">
        <f t="shared" si="30"/>
        <v>37626736.541666664</v>
      </c>
      <c r="V81" s="121">
        <f t="shared" si="30"/>
        <v>37626736.541666664</v>
      </c>
      <c r="W81" s="121">
        <f t="shared" si="30"/>
        <v>37626736.541666664</v>
      </c>
      <c r="X81" s="121">
        <f t="shared" si="30"/>
        <v>37626736.541666664</v>
      </c>
      <c r="Y81" s="121">
        <f t="shared" si="30"/>
        <v>-16100000</v>
      </c>
      <c r="Z81" s="121">
        <f t="shared" si="30"/>
        <v>-16100000</v>
      </c>
      <c r="AA81" s="121">
        <f t="shared" si="30"/>
        <v>-16100000</v>
      </c>
      <c r="AB81" s="121">
        <f t="shared" si="30"/>
        <v>-16100000</v>
      </c>
      <c r="AC81" s="121">
        <f t="shared" si="30"/>
        <v>-16100000</v>
      </c>
      <c r="AD81" s="121">
        <f t="shared" si="30"/>
        <v>-16100000</v>
      </c>
      <c r="AE81" s="121">
        <f t="shared" si="30"/>
        <v>-16100000</v>
      </c>
      <c r="AF81" s="121">
        <f t="shared" si="30"/>
        <v>-16100000</v>
      </c>
      <c r="AG81" s="121">
        <f t="shared" si="30"/>
        <v>-16100000</v>
      </c>
      <c r="AH81" s="122">
        <f t="shared" si="30"/>
        <v>-16100000</v>
      </c>
      <c r="AI81" s="107">
        <f>SUM(E81:AH81)</f>
        <v>86034730.833333254</v>
      </c>
    </row>
    <row r="82" spans="2:35" x14ac:dyDescent="0.25">
      <c r="B82" s="101" t="s">
        <v>43</v>
      </c>
      <c r="C82" s="102" t="s">
        <v>11</v>
      </c>
      <c r="D82" s="127"/>
      <c r="E82" s="128">
        <f>-D131*計算条件入力シート!$E$99</f>
        <v>-9730000</v>
      </c>
      <c r="F82" s="128">
        <f>-E131*計算条件入力シート!$E$99</f>
        <v>-9096500</v>
      </c>
      <c r="G82" s="128">
        <f>-F131*計算条件入力シート!$E$99</f>
        <v>-8463000</v>
      </c>
      <c r="H82" s="128">
        <f>-G131*計算条件入力シート!$E$99</f>
        <v>-7829500</v>
      </c>
      <c r="I82" s="128">
        <f>-H131*計算条件入力シート!$E$99</f>
        <v>-7196000</v>
      </c>
      <c r="J82" s="128">
        <f>-I131*計算条件入力シート!$E$99</f>
        <v>-6562500</v>
      </c>
      <c r="K82" s="128">
        <f>-J131*計算条件入力シート!$E$99</f>
        <v>-5929000</v>
      </c>
      <c r="L82" s="128">
        <f>-K131*計算条件入力シート!$E$99</f>
        <v>-5295499.9999999991</v>
      </c>
      <c r="M82" s="128">
        <f>-L131*計算条件入力シート!$E$99</f>
        <v>-4662000</v>
      </c>
      <c r="N82" s="128">
        <f>-M131*計算条件入力シート!$E$99</f>
        <v>-4028500</v>
      </c>
      <c r="O82" s="128">
        <f>-N131*計算条件入力シート!$E$99</f>
        <v>-3395000</v>
      </c>
      <c r="P82" s="128">
        <f>-O131*計算条件入力シート!$E$99</f>
        <v>-2761499.9999999995</v>
      </c>
      <c r="Q82" s="128">
        <f>-P131*計算条件入力シート!$E$99</f>
        <v>-2128000.0000000005</v>
      </c>
      <c r="R82" s="128">
        <f>-Q131*計算条件入力シート!$E$99</f>
        <v>-2072000.0000000005</v>
      </c>
      <c r="S82" s="128">
        <f>-R131*計算条件入力シート!$E$99</f>
        <v>-2016000.0000000005</v>
      </c>
      <c r="T82" s="128">
        <f>-S131*計算条件入力シート!$E$99</f>
        <v>-1960000.0000000005</v>
      </c>
      <c r="U82" s="128">
        <f>-T131*計算条件入力シート!$E$99</f>
        <v>-1904000.0000000005</v>
      </c>
      <c r="V82" s="128">
        <f>-U131*計算条件入力シート!$E$99</f>
        <v>-1848000</v>
      </c>
      <c r="W82" s="128">
        <f>-V131*計算条件入力シート!$E$99</f>
        <v>-1792000</v>
      </c>
      <c r="X82" s="128">
        <f>-W131*計算条件入力シート!$E$99</f>
        <v>-1736000</v>
      </c>
      <c r="Y82" s="128">
        <f>-X131*計算条件入力シート!$E$99</f>
        <v>-1680000</v>
      </c>
      <c r="Z82" s="128">
        <f>-Y131*計算条件入力シート!$E$99</f>
        <v>-1624000</v>
      </c>
      <c r="AA82" s="128">
        <f>-Z131*計算条件入力シート!$E$99</f>
        <v>-1568000</v>
      </c>
      <c r="AB82" s="128">
        <f>-AA131*計算条件入力シート!$E$99</f>
        <v>-1512000</v>
      </c>
      <c r="AC82" s="128">
        <f>-AB131*計算条件入力シート!$E$99</f>
        <v>-1456000</v>
      </c>
      <c r="AD82" s="128">
        <f>-AC131*計算条件入力シート!$E$99</f>
        <v>-1400000</v>
      </c>
      <c r="AE82" s="128">
        <f>-AD131*計算条件入力シート!$E$99</f>
        <v>-1344000</v>
      </c>
      <c r="AF82" s="128">
        <f>-AE131*計算条件入力シート!$E$99</f>
        <v>-1288000</v>
      </c>
      <c r="AG82" s="128">
        <f>-AF131*計算条件入力シート!$E$99</f>
        <v>-1232000</v>
      </c>
      <c r="AH82" s="129">
        <f>-AG131*計算条件入力シート!$E$99</f>
        <v>-1176000</v>
      </c>
      <c r="AI82" s="48">
        <f>SUM(E82:AH82)</f>
        <v>-104685000</v>
      </c>
    </row>
    <row r="83" spans="2:35" x14ac:dyDescent="0.25">
      <c r="B83" s="224" t="s">
        <v>96</v>
      </c>
      <c r="C83" s="53" t="s">
        <v>11</v>
      </c>
      <c r="D83" s="52"/>
      <c r="E83" s="119">
        <f>MIN(-E104*計算条件入力シート!$E$100,0)</f>
        <v>0</v>
      </c>
      <c r="F83" s="119">
        <f>MIN(-F104*計算条件入力シート!$E$100,0)</f>
        <v>0</v>
      </c>
      <c r="G83" s="119">
        <f>MIN(-G104*計算条件入力シート!$E$100,0)</f>
        <v>0</v>
      </c>
      <c r="H83" s="119">
        <f>MIN(-H104*計算条件入力シート!$E$100,0)</f>
        <v>0</v>
      </c>
      <c r="I83" s="119">
        <f>MIN(-I104*計算条件入力シート!$E$100,0)</f>
        <v>0</v>
      </c>
      <c r="J83" s="119">
        <f>MIN(-J104*計算条件入力シート!$E$100,0)</f>
        <v>0</v>
      </c>
      <c r="K83" s="119">
        <f>MIN(-K104*計算条件入力シート!$E$100,0)</f>
        <v>0</v>
      </c>
      <c r="L83" s="119">
        <f>MIN(-L104*計算条件入力シート!$E$100,0)</f>
        <v>0</v>
      </c>
      <c r="M83" s="119">
        <f>MIN(-M104*計算条件入力シート!$E$100,0)</f>
        <v>0</v>
      </c>
      <c r="N83" s="119">
        <f>MIN(-N104*計算条件入力シート!$E$100,0)</f>
        <v>0</v>
      </c>
      <c r="O83" s="119">
        <f>MIN(-O104*計算条件入力シート!$E$100,0)</f>
        <v>0</v>
      </c>
      <c r="P83" s="119">
        <f>MIN(-P104*計算条件入力シート!$E$100,0)</f>
        <v>0</v>
      </c>
      <c r="Q83" s="119">
        <f>MIN(-Q104*計算条件入力シート!$E$100,0)</f>
        <v>-5673125.7749999957</v>
      </c>
      <c r="R83" s="119">
        <f>MIN(-R104*計算条件入力シート!$E$100,0)</f>
        <v>-11288020.962499999</v>
      </c>
      <c r="S83" s="119">
        <f>MIN(-S104*計算条件入力シート!$E$100,0)</f>
        <v>-11288020.962499999</v>
      </c>
      <c r="T83" s="119">
        <f>MIN(-T104*計算条件入力シート!$E$100,0)</f>
        <v>-11288020.962499999</v>
      </c>
      <c r="U83" s="119">
        <f>MIN(-U104*計算条件入力シート!$E$100,0)</f>
        <v>-11288020.962499999</v>
      </c>
      <c r="V83" s="119">
        <f>MIN(-V104*計算条件入力シート!$E$100,0)</f>
        <v>-11288020.962499999</v>
      </c>
      <c r="W83" s="119">
        <f>MIN(-W104*計算条件入力シート!$E$100,0)</f>
        <v>-11288020.962499999</v>
      </c>
      <c r="X83" s="119">
        <f>MIN(-X104*計算条件入力シート!$E$100,0)</f>
        <v>-11288020.962499999</v>
      </c>
      <c r="Y83" s="119">
        <f>MIN(-Y104*計算条件入力シート!$E$100,0)</f>
        <v>0</v>
      </c>
      <c r="Z83" s="119">
        <f>MIN(-Z104*計算条件入力シート!$E$100,0)</f>
        <v>0</v>
      </c>
      <c r="AA83" s="119">
        <f>MIN(-AA104*計算条件入力シート!$E$100,0)</f>
        <v>0</v>
      </c>
      <c r="AB83" s="119">
        <f>MIN(-AB104*計算条件入力シート!$E$100,0)</f>
        <v>0</v>
      </c>
      <c r="AC83" s="119">
        <f>MIN(-AC104*計算条件入力シート!$E$100,0)</f>
        <v>0</v>
      </c>
      <c r="AD83" s="119">
        <f>MIN(-AD104*計算条件入力シート!$E$100,0)</f>
        <v>0</v>
      </c>
      <c r="AE83" s="119">
        <f>MIN(-AE104*計算条件入力シート!$E$100,0)</f>
        <v>0</v>
      </c>
      <c r="AF83" s="119">
        <f>MIN(-AF104*計算条件入力シート!$E$100,0)</f>
        <v>0</v>
      </c>
      <c r="AG83" s="119">
        <f>MIN(-AG104*計算条件入力シート!$E$100,0)</f>
        <v>0</v>
      </c>
      <c r="AH83" s="119">
        <f>MIN(-AH104*計算条件入力シート!$E$100,0)</f>
        <v>0</v>
      </c>
      <c r="AI83" s="48">
        <f>SUM(E83:AH83)</f>
        <v>-84689272.512499988</v>
      </c>
    </row>
    <row r="84" spans="2:35" x14ac:dyDescent="0.25">
      <c r="B84" s="210" t="s">
        <v>90</v>
      </c>
      <c r="C84" s="211" t="s">
        <v>66</v>
      </c>
      <c r="D84" s="212"/>
      <c r="E84" s="213">
        <f>IF(E81&gt;0,E81,0)</f>
        <v>0</v>
      </c>
      <c r="F84" s="213">
        <f t="shared" ref="F84:AH84" si="31">IF(F81&gt;0,F81,0)</f>
        <v>0</v>
      </c>
      <c r="G84" s="213">
        <f t="shared" si="31"/>
        <v>0</v>
      </c>
      <c r="H84" s="213">
        <f t="shared" si="31"/>
        <v>0</v>
      </c>
      <c r="I84" s="213">
        <f t="shared" si="31"/>
        <v>0</v>
      </c>
      <c r="J84" s="213">
        <f t="shared" si="31"/>
        <v>0</v>
      </c>
      <c r="K84" s="213">
        <f t="shared" si="31"/>
        <v>0</v>
      </c>
      <c r="L84" s="213">
        <f t="shared" si="31"/>
        <v>0</v>
      </c>
      <c r="M84" s="213">
        <f t="shared" si="31"/>
        <v>0</v>
      </c>
      <c r="N84" s="213">
        <f t="shared" si="31"/>
        <v>0</v>
      </c>
      <c r="O84" s="213">
        <f t="shared" si="31"/>
        <v>0</v>
      </c>
      <c r="P84" s="213">
        <f t="shared" si="31"/>
        <v>0</v>
      </c>
      <c r="Q84" s="213">
        <f t="shared" si="31"/>
        <v>37626736.541666664</v>
      </c>
      <c r="R84" s="213">
        <f t="shared" si="31"/>
        <v>37626736.541666664</v>
      </c>
      <c r="S84" s="213">
        <f t="shared" si="31"/>
        <v>37626736.541666664</v>
      </c>
      <c r="T84" s="213">
        <f t="shared" si="31"/>
        <v>37626736.541666664</v>
      </c>
      <c r="U84" s="213">
        <f t="shared" si="31"/>
        <v>37626736.541666664</v>
      </c>
      <c r="V84" s="213">
        <f t="shared" si="31"/>
        <v>37626736.541666664</v>
      </c>
      <c r="W84" s="213">
        <f t="shared" si="31"/>
        <v>37626736.541666664</v>
      </c>
      <c r="X84" s="213">
        <f t="shared" si="31"/>
        <v>37626736.541666664</v>
      </c>
      <c r="Y84" s="213">
        <f t="shared" si="31"/>
        <v>0</v>
      </c>
      <c r="Z84" s="213">
        <f t="shared" si="31"/>
        <v>0</v>
      </c>
      <c r="AA84" s="213">
        <f t="shared" si="31"/>
        <v>0</v>
      </c>
      <c r="AB84" s="213">
        <f t="shared" si="31"/>
        <v>0</v>
      </c>
      <c r="AC84" s="213">
        <f t="shared" si="31"/>
        <v>0</v>
      </c>
      <c r="AD84" s="213">
        <f t="shared" si="31"/>
        <v>0</v>
      </c>
      <c r="AE84" s="213">
        <f t="shared" si="31"/>
        <v>0</v>
      </c>
      <c r="AF84" s="213">
        <f t="shared" si="31"/>
        <v>0</v>
      </c>
      <c r="AG84" s="213">
        <f t="shared" si="31"/>
        <v>0</v>
      </c>
      <c r="AH84" s="214">
        <f t="shared" si="31"/>
        <v>0</v>
      </c>
      <c r="AI84" s="215"/>
    </row>
    <row r="85" spans="2:35" x14ac:dyDescent="0.25">
      <c r="B85" s="217" t="s">
        <v>91</v>
      </c>
      <c r="C85" s="218" t="s">
        <v>66</v>
      </c>
      <c r="D85" s="219"/>
      <c r="E85" s="220">
        <f t="shared" ref="E85:AH85" si="32">IF(E81&lt;0,-E81,0)</f>
        <v>4623263.4583333358</v>
      </c>
      <c r="F85" s="220">
        <f t="shared" si="32"/>
        <v>4523263.4583333358</v>
      </c>
      <c r="G85" s="220">
        <f t="shared" si="32"/>
        <v>4423263.4583333358</v>
      </c>
      <c r="H85" s="220">
        <f t="shared" si="32"/>
        <v>4323263.4583333358</v>
      </c>
      <c r="I85" s="220">
        <f t="shared" si="32"/>
        <v>4223263.4583333358</v>
      </c>
      <c r="J85" s="220">
        <f t="shared" si="32"/>
        <v>9123263.4583333358</v>
      </c>
      <c r="K85" s="220">
        <f t="shared" si="32"/>
        <v>4023263.4583333358</v>
      </c>
      <c r="L85" s="220">
        <f t="shared" si="32"/>
        <v>3923263.4583333358</v>
      </c>
      <c r="M85" s="220">
        <f t="shared" si="32"/>
        <v>3823263.4583333358</v>
      </c>
      <c r="N85" s="220">
        <f t="shared" si="32"/>
        <v>3723263.4583333358</v>
      </c>
      <c r="O85" s="220">
        <f t="shared" si="32"/>
        <v>3623263.4583333358</v>
      </c>
      <c r="P85" s="220">
        <f t="shared" si="32"/>
        <v>3623263.4583333358</v>
      </c>
      <c r="Q85" s="220">
        <f t="shared" si="32"/>
        <v>0</v>
      </c>
      <c r="R85" s="220">
        <f t="shared" si="32"/>
        <v>0</v>
      </c>
      <c r="S85" s="220">
        <f t="shared" si="32"/>
        <v>0</v>
      </c>
      <c r="T85" s="220">
        <f t="shared" si="32"/>
        <v>0</v>
      </c>
      <c r="U85" s="220">
        <f t="shared" si="32"/>
        <v>0</v>
      </c>
      <c r="V85" s="220">
        <f t="shared" si="32"/>
        <v>0</v>
      </c>
      <c r="W85" s="220">
        <f t="shared" si="32"/>
        <v>0</v>
      </c>
      <c r="X85" s="220">
        <f t="shared" si="32"/>
        <v>0</v>
      </c>
      <c r="Y85" s="220">
        <f t="shared" si="32"/>
        <v>16100000</v>
      </c>
      <c r="Z85" s="220">
        <f t="shared" si="32"/>
        <v>16100000</v>
      </c>
      <c r="AA85" s="220">
        <f t="shared" si="32"/>
        <v>16100000</v>
      </c>
      <c r="AB85" s="220">
        <f t="shared" si="32"/>
        <v>16100000</v>
      </c>
      <c r="AC85" s="220">
        <f t="shared" si="32"/>
        <v>16100000</v>
      </c>
      <c r="AD85" s="220">
        <f t="shared" si="32"/>
        <v>16100000</v>
      </c>
      <c r="AE85" s="220">
        <f t="shared" si="32"/>
        <v>16100000</v>
      </c>
      <c r="AF85" s="220">
        <f t="shared" si="32"/>
        <v>16100000</v>
      </c>
      <c r="AG85" s="220">
        <f t="shared" si="32"/>
        <v>16100000</v>
      </c>
      <c r="AH85" s="221">
        <f t="shared" si="32"/>
        <v>16100000</v>
      </c>
      <c r="AI85" s="222"/>
    </row>
    <row r="86" spans="2:35" x14ac:dyDescent="0.25">
      <c r="B86" s="210" t="s">
        <v>77</v>
      </c>
      <c r="C86" s="211" t="s">
        <v>66</v>
      </c>
      <c r="D86" s="212"/>
      <c r="E86" s="216" t="s">
        <v>75</v>
      </c>
      <c r="F86" s="213">
        <f t="shared" ref="F86:AH86" si="33">IF(E85&gt;0,E85,0)</f>
        <v>4623263.4583333358</v>
      </c>
      <c r="G86" s="213">
        <f t="shared" si="33"/>
        <v>4523263.4583333358</v>
      </c>
      <c r="H86" s="213">
        <f t="shared" si="33"/>
        <v>4423263.4583333358</v>
      </c>
      <c r="I86" s="213">
        <f t="shared" si="33"/>
        <v>4323263.4583333358</v>
      </c>
      <c r="J86" s="213">
        <f t="shared" si="33"/>
        <v>4223263.4583333358</v>
      </c>
      <c r="K86" s="213">
        <f t="shared" si="33"/>
        <v>9123263.4583333358</v>
      </c>
      <c r="L86" s="213">
        <f t="shared" si="33"/>
        <v>4023263.4583333358</v>
      </c>
      <c r="M86" s="213">
        <f t="shared" si="33"/>
        <v>3923263.4583333358</v>
      </c>
      <c r="N86" s="213">
        <f t="shared" si="33"/>
        <v>3823263.4583333358</v>
      </c>
      <c r="O86" s="213">
        <f t="shared" si="33"/>
        <v>3723263.4583333358</v>
      </c>
      <c r="P86" s="213">
        <f t="shared" si="33"/>
        <v>3623263.4583333358</v>
      </c>
      <c r="Q86" s="213">
        <f t="shared" si="33"/>
        <v>3623263.4583333358</v>
      </c>
      <c r="R86" s="213">
        <f t="shared" si="33"/>
        <v>0</v>
      </c>
      <c r="S86" s="213">
        <f t="shared" si="33"/>
        <v>0</v>
      </c>
      <c r="T86" s="213">
        <f t="shared" si="33"/>
        <v>0</v>
      </c>
      <c r="U86" s="213">
        <f t="shared" si="33"/>
        <v>0</v>
      </c>
      <c r="V86" s="213">
        <f t="shared" si="33"/>
        <v>0</v>
      </c>
      <c r="W86" s="213">
        <f t="shared" si="33"/>
        <v>0</v>
      </c>
      <c r="X86" s="213">
        <f t="shared" si="33"/>
        <v>0</v>
      </c>
      <c r="Y86" s="213">
        <f t="shared" si="33"/>
        <v>0</v>
      </c>
      <c r="Z86" s="213">
        <f t="shared" si="33"/>
        <v>16100000</v>
      </c>
      <c r="AA86" s="213">
        <f t="shared" si="33"/>
        <v>16100000</v>
      </c>
      <c r="AB86" s="213">
        <f t="shared" si="33"/>
        <v>16100000</v>
      </c>
      <c r="AC86" s="213">
        <f t="shared" si="33"/>
        <v>16100000</v>
      </c>
      <c r="AD86" s="213">
        <f t="shared" si="33"/>
        <v>16100000</v>
      </c>
      <c r="AE86" s="213">
        <f t="shared" si="33"/>
        <v>16100000</v>
      </c>
      <c r="AF86" s="213">
        <f t="shared" si="33"/>
        <v>16100000</v>
      </c>
      <c r="AG86" s="213">
        <f t="shared" si="33"/>
        <v>16100000</v>
      </c>
      <c r="AH86" s="214">
        <f t="shared" si="33"/>
        <v>16100000</v>
      </c>
      <c r="AI86" s="215"/>
    </row>
    <row r="87" spans="2:35" x14ac:dyDescent="0.25">
      <c r="B87" s="210" t="s">
        <v>78</v>
      </c>
      <c r="C87" s="211" t="s">
        <v>66</v>
      </c>
      <c r="D87" s="212"/>
      <c r="E87" s="216" t="s">
        <v>75</v>
      </c>
      <c r="F87" s="213">
        <f>MIN(0,-MIN(F$84,F86))</f>
        <v>0</v>
      </c>
      <c r="G87" s="213">
        <f>MIN(0,-MIN(G90+G$84,G86))</f>
        <v>0</v>
      </c>
      <c r="H87" s="213">
        <f>MIN(0,-MIN(H$84+H90+H93,H86))</f>
        <v>0</v>
      </c>
      <c r="I87" s="213">
        <f t="shared" ref="I87:AH87" si="34">MIN(0,-MIN(I96+I93+I90+I$84,I86))</f>
        <v>0</v>
      </c>
      <c r="J87" s="213">
        <f t="shared" si="34"/>
        <v>0</v>
      </c>
      <c r="K87" s="213">
        <f t="shared" si="34"/>
        <v>0</v>
      </c>
      <c r="L87" s="213">
        <f t="shared" si="34"/>
        <v>0</v>
      </c>
      <c r="M87" s="213">
        <f t="shared" si="34"/>
        <v>0</v>
      </c>
      <c r="N87" s="213">
        <f t="shared" si="34"/>
        <v>0</v>
      </c>
      <c r="O87" s="213">
        <f t="shared" si="34"/>
        <v>0</v>
      </c>
      <c r="P87" s="213">
        <f t="shared" si="34"/>
        <v>0</v>
      </c>
      <c r="Q87" s="213">
        <f t="shared" si="34"/>
        <v>-3623263.4583333358</v>
      </c>
      <c r="R87" s="213">
        <f t="shared" si="34"/>
        <v>0</v>
      </c>
      <c r="S87" s="213">
        <f t="shared" si="34"/>
        <v>0</v>
      </c>
      <c r="T87" s="213">
        <f t="shared" si="34"/>
        <v>0</v>
      </c>
      <c r="U87" s="213">
        <f t="shared" si="34"/>
        <v>0</v>
      </c>
      <c r="V87" s="213">
        <f t="shared" si="34"/>
        <v>0</v>
      </c>
      <c r="W87" s="213">
        <f t="shared" si="34"/>
        <v>0</v>
      </c>
      <c r="X87" s="213">
        <f t="shared" si="34"/>
        <v>0</v>
      </c>
      <c r="Y87" s="213">
        <f t="shared" si="34"/>
        <v>0</v>
      </c>
      <c r="Z87" s="213">
        <f t="shared" si="34"/>
        <v>0</v>
      </c>
      <c r="AA87" s="213">
        <f t="shared" si="34"/>
        <v>0</v>
      </c>
      <c r="AB87" s="213">
        <f t="shared" si="34"/>
        <v>0</v>
      </c>
      <c r="AC87" s="213">
        <f t="shared" si="34"/>
        <v>0</v>
      </c>
      <c r="AD87" s="213">
        <f t="shared" si="34"/>
        <v>0</v>
      </c>
      <c r="AE87" s="213">
        <f t="shared" si="34"/>
        <v>0</v>
      </c>
      <c r="AF87" s="213">
        <f t="shared" si="34"/>
        <v>0</v>
      </c>
      <c r="AG87" s="213">
        <f t="shared" si="34"/>
        <v>0</v>
      </c>
      <c r="AH87" s="213">
        <f t="shared" si="34"/>
        <v>0</v>
      </c>
      <c r="AI87" s="215"/>
    </row>
    <row r="88" spans="2:35" x14ac:dyDescent="0.25">
      <c r="B88" s="210" t="s">
        <v>79</v>
      </c>
      <c r="C88" s="211" t="s">
        <v>66</v>
      </c>
      <c r="D88" s="212"/>
      <c r="E88" s="216" t="str">
        <f>E86</f>
        <v>-</v>
      </c>
      <c r="F88" s="213">
        <f t="shared" ref="F88:AH88" si="35">SUM(F86:F87)</f>
        <v>4623263.4583333358</v>
      </c>
      <c r="G88" s="213">
        <f t="shared" si="35"/>
        <v>4523263.4583333358</v>
      </c>
      <c r="H88" s="213">
        <f t="shared" si="35"/>
        <v>4423263.4583333358</v>
      </c>
      <c r="I88" s="213">
        <f t="shared" si="35"/>
        <v>4323263.4583333358</v>
      </c>
      <c r="J88" s="213">
        <f t="shared" si="35"/>
        <v>4223263.4583333358</v>
      </c>
      <c r="K88" s="213">
        <f t="shared" si="35"/>
        <v>9123263.4583333358</v>
      </c>
      <c r="L88" s="213">
        <f t="shared" si="35"/>
        <v>4023263.4583333358</v>
      </c>
      <c r="M88" s="213">
        <f t="shared" si="35"/>
        <v>3923263.4583333358</v>
      </c>
      <c r="N88" s="213">
        <f t="shared" si="35"/>
        <v>3823263.4583333358</v>
      </c>
      <c r="O88" s="213">
        <f t="shared" si="35"/>
        <v>3723263.4583333358</v>
      </c>
      <c r="P88" s="213">
        <f t="shared" si="35"/>
        <v>3623263.4583333358</v>
      </c>
      <c r="Q88" s="213">
        <f t="shared" si="35"/>
        <v>0</v>
      </c>
      <c r="R88" s="213">
        <f t="shared" si="35"/>
        <v>0</v>
      </c>
      <c r="S88" s="213">
        <f t="shared" si="35"/>
        <v>0</v>
      </c>
      <c r="T88" s="213">
        <f t="shared" si="35"/>
        <v>0</v>
      </c>
      <c r="U88" s="213">
        <f t="shared" si="35"/>
        <v>0</v>
      </c>
      <c r="V88" s="213">
        <f t="shared" si="35"/>
        <v>0</v>
      </c>
      <c r="W88" s="213">
        <f t="shared" si="35"/>
        <v>0</v>
      </c>
      <c r="X88" s="213">
        <f t="shared" si="35"/>
        <v>0</v>
      </c>
      <c r="Y88" s="213">
        <f t="shared" si="35"/>
        <v>0</v>
      </c>
      <c r="Z88" s="213">
        <f t="shared" si="35"/>
        <v>16100000</v>
      </c>
      <c r="AA88" s="213">
        <f t="shared" si="35"/>
        <v>16100000</v>
      </c>
      <c r="AB88" s="213">
        <f t="shared" si="35"/>
        <v>16100000</v>
      </c>
      <c r="AC88" s="213">
        <f t="shared" si="35"/>
        <v>16100000</v>
      </c>
      <c r="AD88" s="213">
        <f t="shared" si="35"/>
        <v>16100000</v>
      </c>
      <c r="AE88" s="213">
        <f t="shared" si="35"/>
        <v>16100000</v>
      </c>
      <c r="AF88" s="213">
        <f t="shared" si="35"/>
        <v>16100000</v>
      </c>
      <c r="AG88" s="213">
        <f t="shared" si="35"/>
        <v>16100000</v>
      </c>
      <c r="AH88" s="214">
        <f t="shared" si="35"/>
        <v>16100000</v>
      </c>
      <c r="AI88" s="215"/>
    </row>
    <row r="89" spans="2:35" x14ac:dyDescent="0.25">
      <c r="B89" s="210" t="s">
        <v>80</v>
      </c>
      <c r="C89" s="211" t="s">
        <v>66</v>
      </c>
      <c r="D89" s="212"/>
      <c r="E89" s="216" t="s">
        <v>75</v>
      </c>
      <c r="F89" s="216" t="s">
        <v>75</v>
      </c>
      <c r="G89" s="213">
        <f t="shared" ref="G89:AH89" si="36">F88</f>
        <v>4623263.4583333358</v>
      </c>
      <c r="H89" s="213">
        <f t="shared" si="36"/>
        <v>4523263.4583333358</v>
      </c>
      <c r="I89" s="213">
        <f t="shared" si="36"/>
        <v>4423263.4583333358</v>
      </c>
      <c r="J89" s="213">
        <f t="shared" si="36"/>
        <v>4323263.4583333358</v>
      </c>
      <c r="K89" s="213">
        <f t="shared" si="36"/>
        <v>4223263.4583333358</v>
      </c>
      <c r="L89" s="213">
        <f t="shared" si="36"/>
        <v>9123263.4583333358</v>
      </c>
      <c r="M89" s="213">
        <f t="shared" si="36"/>
        <v>4023263.4583333358</v>
      </c>
      <c r="N89" s="213">
        <f t="shared" si="36"/>
        <v>3923263.4583333358</v>
      </c>
      <c r="O89" s="213">
        <f t="shared" si="36"/>
        <v>3823263.4583333358</v>
      </c>
      <c r="P89" s="213">
        <f t="shared" si="36"/>
        <v>3723263.4583333358</v>
      </c>
      <c r="Q89" s="213">
        <f t="shared" si="36"/>
        <v>3623263.4583333358</v>
      </c>
      <c r="R89" s="213">
        <f t="shared" si="36"/>
        <v>0</v>
      </c>
      <c r="S89" s="213">
        <f t="shared" si="36"/>
        <v>0</v>
      </c>
      <c r="T89" s="213">
        <f t="shared" si="36"/>
        <v>0</v>
      </c>
      <c r="U89" s="213">
        <f t="shared" si="36"/>
        <v>0</v>
      </c>
      <c r="V89" s="213">
        <f t="shared" si="36"/>
        <v>0</v>
      </c>
      <c r="W89" s="213">
        <f t="shared" si="36"/>
        <v>0</v>
      </c>
      <c r="X89" s="213">
        <f t="shared" si="36"/>
        <v>0</v>
      </c>
      <c r="Y89" s="213">
        <f t="shared" si="36"/>
        <v>0</v>
      </c>
      <c r="Z89" s="213">
        <f t="shared" si="36"/>
        <v>0</v>
      </c>
      <c r="AA89" s="213">
        <f t="shared" si="36"/>
        <v>16100000</v>
      </c>
      <c r="AB89" s="213">
        <f t="shared" si="36"/>
        <v>16100000</v>
      </c>
      <c r="AC89" s="213">
        <f t="shared" si="36"/>
        <v>16100000</v>
      </c>
      <c r="AD89" s="213">
        <f t="shared" si="36"/>
        <v>16100000</v>
      </c>
      <c r="AE89" s="213">
        <f t="shared" si="36"/>
        <v>16100000</v>
      </c>
      <c r="AF89" s="213">
        <f t="shared" si="36"/>
        <v>16100000</v>
      </c>
      <c r="AG89" s="213">
        <f t="shared" si="36"/>
        <v>16100000</v>
      </c>
      <c r="AH89" s="214">
        <f t="shared" si="36"/>
        <v>16100000</v>
      </c>
      <c r="AI89" s="215"/>
    </row>
    <row r="90" spans="2:35" x14ac:dyDescent="0.25">
      <c r="B90" s="210" t="s">
        <v>78</v>
      </c>
      <c r="C90" s="211" t="s">
        <v>66</v>
      </c>
      <c r="D90" s="212"/>
      <c r="E90" s="216" t="s">
        <v>75</v>
      </c>
      <c r="F90" s="216" t="s">
        <v>75</v>
      </c>
      <c r="G90" s="213">
        <f>MIN(0,-MIN(G$84,G89))</f>
        <v>0</v>
      </c>
      <c r="H90" s="213">
        <f>MIN(0,-MIN(H93+H$84,H89))</f>
        <v>0</v>
      </c>
      <c r="I90" s="213">
        <f>MIN(0,-MIN(I96+I93+I$84,I89))</f>
        <v>0</v>
      </c>
      <c r="J90" s="213">
        <f t="shared" ref="J90:AH90" si="37">MIN(0,-MIN(J99+J96+J93+J$84,J89))</f>
        <v>0</v>
      </c>
      <c r="K90" s="213">
        <f t="shared" si="37"/>
        <v>0</v>
      </c>
      <c r="L90" s="213">
        <f t="shared" si="37"/>
        <v>0</v>
      </c>
      <c r="M90" s="213">
        <f t="shared" si="37"/>
        <v>0</v>
      </c>
      <c r="N90" s="213">
        <f t="shared" si="37"/>
        <v>0</v>
      </c>
      <c r="O90" s="213">
        <f t="shared" si="37"/>
        <v>0</v>
      </c>
      <c r="P90" s="213">
        <f t="shared" si="37"/>
        <v>0</v>
      </c>
      <c r="Q90" s="213">
        <f t="shared" si="37"/>
        <v>-3623263.4583333358</v>
      </c>
      <c r="R90" s="213">
        <f t="shared" si="37"/>
        <v>0</v>
      </c>
      <c r="S90" s="213">
        <f t="shared" si="37"/>
        <v>0</v>
      </c>
      <c r="T90" s="213">
        <f t="shared" si="37"/>
        <v>0</v>
      </c>
      <c r="U90" s="213">
        <f t="shared" si="37"/>
        <v>0</v>
      </c>
      <c r="V90" s="213">
        <f t="shared" si="37"/>
        <v>0</v>
      </c>
      <c r="W90" s="213">
        <f t="shared" si="37"/>
        <v>0</v>
      </c>
      <c r="X90" s="213">
        <f t="shared" si="37"/>
        <v>0</v>
      </c>
      <c r="Y90" s="213">
        <f t="shared" si="37"/>
        <v>0</v>
      </c>
      <c r="Z90" s="213">
        <f t="shared" si="37"/>
        <v>0</v>
      </c>
      <c r="AA90" s="213">
        <f t="shared" si="37"/>
        <v>0</v>
      </c>
      <c r="AB90" s="213">
        <f t="shared" si="37"/>
        <v>0</v>
      </c>
      <c r="AC90" s="213">
        <f t="shared" si="37"/>
        <v>0</v>
      </c>
      <c r="AD90" s="213">
        <f t="shared" si="37"/>
        <v>0</v>
      </c>
      <c r="AE90" s="213">
        <f t="shared" si="37"/>
        <v>0</v>
      </c>
      <c r="AF90" s="213">
        <f t="shared" si="37"/>
        <v>0</v>
      </c>
      <c r="AG90" s="213">
        <f t="shared" si="37"/>
        <v>0</v>
      </c>
      <c r="AH90" s="213">
        <f t="shared" si="37"/>
        <v>0</v>
      </c>
      <c r="AI90" s="215"/>
    </row>
    <row r="91" spans="2:35" x14ac:dyDescent="0.25">
      <c r="B91" s="210" t="s">
        <v>81</v>
      </c>
      <c r="C91" s="211" t="s">
        <v>66</v>
      </c>
      <c r="D91" s="212"/>
      <c r="E91" s="216" t="s">
        <v>75</v>
      </c>
      <c r="F91" s="216" t="s">
        <v>75</v>
      </c>
      <c r="G91" s="213">
        <f t="shared" ref="G91:AH91" si="38">G89+G90</f>
        <v>4623263.4583333358</v>
      </c>
      <c r="H91" s="213">
        <f t="shared" si="38"/>
        <v>4523263.4583333358</v>
      </c>
      <c r="I91" s="213">
        <f t="shared" si="38"/>
        <v>4423263.4583333358</v>
      </c>
      <c r="J91" s="213">
        <f t="shared" si="38"/>
        <v>4323263.4583333358</v>
      </c>
      <c r="K91" s="213">
        <f t="shared" si="38"/>
        <v>4223263.4583333358</v>
      </c>
      <c r="L91" s="213">
        <f t="shared" si="38"/>
        <v>9123263.4583333358</v>
      </c>
      <c r="M91" s="213">
        <f t="shared" si="38"/>
        <v>4023263.4583333358</v>
      </c>
      <c r="N91" s="213">
        <f t="shared" si="38"/>
        <v>3923263.4583333358</v>
      </c>
      <c r="O91" s="213">
        <f t="shared" si="38"/>
        <v>3823263.4583333358</v>
      </c>
      <c r="P91" s="213">
        <f t="shared" si="38"/>
        <v>3723263.4583333358</v>
      </c>
      <c r="Q91" s="213">
        <f t="shared" si="38"/>
        <v>0</v>
      </c>
      <c r="R91" s="213">
        <f t="shared" si="38"/>
        <v>0</v>
      </c>
      <c r="S91" s="213">
        <f t="shared" si="38"/>
        <v>0</v>
      </c>
      <c r="T91" s="213">
        <f t="shared" si="38"/>
        <v>0</v>
      </c>
      <c r="U91" s="213">
        <f t="shared" si="38"/>
        <v>0</v>
      </c>
      <c r="V91" s="213">
        <f t="shared" si="38"/>
        <v>0</v>
      </c>
      <c r="W91" s="213">
        <f t="shared" si="38"/>
        <v>0</v>
      </c>
      <c r="X91" s="213">
        <f t="shared" si="38"/>
        <v>0</v>
      </c>
      <c r="Y91" s="213">
        <f t="shared" si="38"/>
        <v>0</v>
      </c>
      <c r="Z91" s="213">
        <f t="shared" si="38"/>
        <v>0</v>
      </c>
      <c r="AA91" s="213">
        <f t="shared" si="38"/>
        <v>16100000</v>
      </c>
      <c r="AB91" s="213">
        <f t="shared" si="38"/>
        <v>16100000</v>
      </c>
      <c r="AC91" s="213">
        <f t="shared" si="38"/>
        <v>16100000</v>
      </c>
      <c r="AD91" s="213">
        <f t="shared" si="38"/>
        <v>16100000</v>
      </c>
      <c r="AE91" s="213">
        <f t="shared" si="38"/>
        <v>16100000</v>
      </c>
      <c r="AF91" s="213">
        <f t="shared" si="38"/>
        <v>16100000</v>
      </c>
      <c r="AG91" s="213">
        <f t="shared" si="38"/>
        <v>16100000</v>
      </c>
      <c r="AH91" s="214">
        <f t="shared" si="38"/>
        <v>16100000</v>
      </c>
      <c r="AI91" s="215"/>
    </row>
    <row r="92" spans="2:35" x14ac:dyDescent="0.25">
      <c r="B92" s="210" t="s">
        <v>82</v>
      </c>
      <c r="C92" s="211" t="s">
        <v>66</v>
      </c>
      <c r="D92" s="212"/>
      <c r="E92" s="216" t="s">
        <v>75</v>
      </c>
      <c r="F92" s="216" t="s">
        <v>75</v>
      </c>
      <c r="G92" s="216" t="s">
        <v>75</v>
      </c>
      <c r="H92" s="213">
        <f t="shared" ref="H92:AH92" si="39">G91</f>
        <v>4623263.4583333358</v>
      </c>
      <c r="I92" s="213">
        <f t="shared" si="39"/>
        <v>4523263.4583333358</v>
      </c>
      <c r="J92" s="213">
        <f t="shared" si="39"/>
        <v>4423263.4583333358</v>
      </c>
      <c r="K92" s="213">
        <f t="shared" si="39"/>
        <v>4323263.4583333358</v>
      </c>
      <c r="L92" s="213">
        <f t="shared" si="39"/>
        <v>4223263.4583333358</v>
      </c>
      <c r="M92" s="213">
        <f t="shared" si="39"/>
        <v>9123263.4583333358</v>
      </c>
      <c r="N92" s="213">
        <f t="shared" si="39"/>
        <v>4023263.4583333358</v>
      </c>
      <c r="O92" s="213">
        <f t="shared" si="39"/>
        <v>3923263.4583333358</v>
      </c>
      <c r="P92" s="213">
        <f t="shared" si="39"/>
        <v>3823263.4583333358</v>
      </c>
      <c r="Q92" s="213">
        <f t="shared" si="39"/>
        <v>3723263.4583333358</v>
      </c>
      <c r="R92" s="213">
        <f t="shared" si="39"/>
        <v>0</v>
      </c>
      <c r="S92" s="213">
        <f t="shared" si="39"/>
        <v>0</v>
      </c>
      <c r="T92" s="213">
        <f t="shared" si="39"/>
        <v>0</v>
      </c>
      <c r="U92" s="213">
        <f t="shared" si="39"/>
        <v>0</v>
      </c>
      <c r="V92" s="213">
        <f t="shared" si="39"/>
        <v>0</v>
      </c>
      <c r="W92" s="213">
        <f t="shared" si="39"/>
        <v>0</v>
      </c>
      <c r="X92" s="213">
        <f t="shared" si="39"/>
        <v>0</v>
      </c>
      <c r="Y92" s="213">
        <f t="shared" si="39"/>
        <v>0</v>
      </c>
      <c r="Z92" s="213">
        <f t="shared" si="39"/>
        <v>0</v>
      </c>
      <c r="AA92" s="213">
        <f t="shared" si="39"/>
        <v>0</v>
      </c>
      <c r="AB92" s="213">
        <f t="shared" si="39"/>
        <v>16100000</v>
      </c>
      <c r="AC92" s="213">
        <f t="shared" si="39"/>
        <v>16100000</v>
      </c>
      <c r="AD92" s="213">
        <f t="shared" si="39"/>
        <v>16100000</v>
      </c>
      <c r="AE92" s="213">
        <f t="shared" si="39"/>
        <v>16100000</v>
      </c>
      <c r="AF92" s="213">
        <f t="shared" si="39"/>
        <v>16100000</v>
      </c>
      <c r="AG92" s="213">
        <f t="shared" si="39"/>
        <v>16100000</v>
      </c>
      <c r="AH92" s="214">
        <f t="shared" si="39"/>
        <v>16100000</v>
      </c>
      <c r="AI92" s="215"/>
    </row>
    <row r="93" spans="2:35" x14ac:dyDescent="0.25">
      <c r="B93" s="210" t="s">
        <v>78</v>
      </c>
      <c r="C93" s="211" t="s">
        <v>66</v>
      </c>
      <c r="D93" s="212"/>
      <c r="E93" s="216" t="s">
        <v>75</v>
      </c>
      <c r="F93" s="216" t="s">
        <v>75</v>
      </c>
      <c r="G93" s="216" t="s">
        <v>75</v>
      </c>
      <c r="H93" s="213">
        <f>MIN(0,-MIN(H$84,H92))</f>
        <v>0</v>
      </c>
      <c r="I93" s="213">
        <f t="shared" ref="I93:AH93" si="40">MIN(0,-MIN(I96+I$84,I92))</f>
        <v>0</v>
      </c>
      <c r="J93" s="213">
        <f t="shared" si="40"/>
        <v>0</v>
      </c>
      <c r="K93" s="213">
        <f t="shared" si="40"/>
        <v>0</v>
      </c>
      <c r="L93" s="213">
        <f t="shared" si="40"/>
        <v>0</v>
      </c>
      <c r="M93" s="213">
        <f t="shared" si="40"/>
        <v>0</v>
      </c>
      <c r="N93" s="213">
        <f t="shared" si="40"/>
        <v>0</v>
      </c>
      <c r="O93" s="213">
        <f t="shared" si="40"/>
        <v>0</v>
      </c>
      <c r="P93" s="213">
        <f t="shared" si="40"/>
        <v>0</v>
      </c>
      <c r="Q93" s="213">
        <f t="shared" si="40"/>
        <v>-3723263.4583333358</v>
      </c>
      <c r="R93" s="213">
        <f t="shared" si="40"/>
        <v>0</v>
      </c>
      <c r="S93" s="213">
        <f t="shared" si="40"/>
        <v>0</v>
      </c>
      <c r="T93" s="213">
        <f t="shared" si="40"/>
        <v>0</v>
      </c>
      <c r="U93" s="213">
        <f t="shared" si="40"/>
        <v>0</v>
      </c>
      <c r="V93" s="213">
        <f t="shared" si="40"/>
        <v>0</v>
      </c>
      <c r="W93" s="213">
        <f t="shared" si="40"/>
        <v>0</v>
      </c>
      <c r="X93" s="213">
        <f t="shared" si="40"/>
        <v>0</v>
      </c>
      <c r="Y93" s="213">
        <f t="shared" si="40"/>
        <v>0</v>
      </c>
      <c r="Z93" s="213">
        <f t="shared" si="40"/>
        <v>0</v>
      </c>
      <c r="AA93" s="213">
        <f t="shared" si="40"/>
        <v>0</v>
      </c>
      <c r="AB93" s="213">
        <f t="shared" si="40"/>
        <v>0</v>
      </c>
      <c r="AC93" s="213">
        <f t="shared" si="40"/>
        <v>0</v>
      </c>
      <c r="AD93" s="213">
        <f t="shared" si="40"/>
        <v>0</v>
      </c>
      <c r="AE93" s="213">
        <f t="shared" si="40"/>
        <v>0</v>
      </c>
      <c r="AF93" s="213">
        <f t="shared" si="40"/>
        <v>0</v>
      </c>
      <c r="AG93" s="213">
        <f t="shared" si="40"/>
        <v>0</v>
      </c>
      <c r="AH93" s="213">
        <f t="shared" si="40"/>
        <v>0</v>
      </c>
      <c r="AI93" s="215"/>
    </row>
    <row r="94" spans="2:35" x14ac:dyDescent="0.25">
      <c r="B94" s="210" t="s">
        <v>83</v>
      </c>
      <c r="C94" s="211" t="s">
        <v>66</v>
      </c>
      <c r="D94" s="212"/>
      <c r="E94" s="216" t="s">
        <v>75</v>
      </c>
      <c r="F94" s="216" t="s">
        <v>75</v>
      </c>
      <c r="G94" s="216" t="s">
        <v>75</v>
      </c>
      <c r="H94" s="213">
        <f t="shared" ref="H94:AH94" si="41">H92+H93</f>
        <v>4623263.4583333358</v>
      </c>
      <c r="I94" s="213">
        <f t="shared" si="41"/>
        <v>4523263.4583333358</v>
      </c>
      <c r="J94" s="213">
        <f t="shared" si="41"/>
        <v>4423263.4583333358</v>
      </c>
      <c r="K94" s="213">
        <f t="shared" si="41"/>
        <v>4323263.4583333358</v>
      </c>
      <c r="L94" s="213">
        <f t="shared" si="41"/>
        <v>4223263.4583333358</v>
      </c>
      <c r="M94" s="213">
        <f t="shared" si="41"/>
        <v>9123263.4583333358</v>
      </c>
      <c r="N94" s="213">
        <f t="shared" si="41"/>
        <v>4023263.4583333358</v>
      </c>
      <c r="O94" s="213">
        <f t="shared" si="41"/>
        <v>3923263.4583333358</v>
      </c>
      <c r="P94" s="213">
        <f t="shared" si="41"/>
        <v>3823263.4583333358</v>
      </c>
      <c r="Q94" s="213">
        <f t="shared" si="41"/>
        <v>0</v>
      </c>
      <c r="R94" s="213">
        <f t="shared" si="41"/>
        <v>0</v>
      </c>
      <c r="S94" s="213">
        <f t="shared" si="41"/>
        <v>0</v>
      </c>
      <c r="T94" s="213">
        <f t="shared" si="41"/>
        <v>0</v>
      </c>
      <c r="U94" s="213">
        <f t="shared" si="41"/>
        <v>0</v>
      </c>
      <c r="V94" s="213">
        <f t="shared" si="41"/>
        <v>0</v>
      </c>
      <c r="W94" s="213">
        <f t="shared" si="41"/>
        <v>0</v>
      </c>
      <c r="X94" s="213">
        <f t="shared" si="41"/>
        <v>0</v>
      </c>
      <c r="Y94" s="213">
        <f t="shared" si="41"/>
        <v>0</v>
      </c>
      <c r="Z94" s="213">
        <f t="shared" si="41"/>
        <v>0</v>
      </c>
      <c r="AA94" s="213">
        <f t="shared" si="41"/>
        <v>0</v>
      </c>
      <c r="AB94" s="213">
        <f t="shared" si="41"/>
        <v>16100000</v>
      </c>
      <c r="AC94" s="213">
        <f t="shared" si="41"/>
        <v>16100000</v>
      </c>
      <c r="AD94" s="213">
        <f t="shared" si="41"/>
        <v>16100000</v>
      </c>
      <c r="AE94" s="213">
        <f t="shared" si="41"/>
        <v>16100000</v>
      </c>
      <c r="AF94" s="213">
        <f t="shared" si="41"/>
        <v>16100000</v>
      </c>
      <c r="AG94" s="213">
        <f t="shared" si="41"/>
        <v>16100000</v>
      </c>
      <c r="AH94" s="214">
        <f t="shared" si="41"/>
        <v>16100000</v>
      </c>
      <c r="AI94" s="215"/>
    </row>
    <row r="95" spans="2:35" x14ac:dyDescent="0.25">
      <c r="B95" s="210" t="s">
        <v>85</v>
      </c>
      <c r="C95" s="211" t="s">
        <v>66</v>
      </c>
      <c r="D95" s="212"/>
      <c r="E95" s="216" t="s">
        <v>75</v>
      </c>
      <c r="F95" s="216" t="s">
        <v>75</v>
      </c>
      <c r="G95" s="216" t="s">
        <v>75</v>
      </c>
      <c r="H95" s="216" t="s">
        <v>75</v>
      </c>
      <c r="I95" s="213">
        <f t="shared" ref="I95:AH95" si="42">H94</f>
        <v>4623263.4583333358</v>
      </c>
      <c r="J95" s="213">
        <f t="shared" si="42"/>
        <v>4523263.4583333358</v>
      </c>
      <c r="K95" s="213">
        <f t="shared" si="42"/>
        <v>4423263.4583333358</v>
      </c>
      <c r="L95" s="213">
        <f t="shared" si="42"/>
        <v>4323263.4583333358</v>
      </c>
      <c r="M95" s="213">
        <f t="shared" si="42"/>
        <v>4223263.4583333358</v>
      </c>
      <c r="N95" s="213">
        <f t="shared" si="42"/>
        <v>9123263.4583333358</v>
      </c>
      <c r="O95" s="213">
        <f t="shared" si="42"/>
        <v>4023263.4583333358</v>
      </c>
      <c r="P95" s="213">
        <f t="shared" si="42"/>
        <v>3923263.4583333358</v>
      </c>
      <c r="Q95" s="213">
        <f t="shared" si="42"/>
        <v>3823263.4583333358</v>
      </c>
      <c r="R95" s="213">
        <f t="shared" si="42"/>
        <v>0</v>
      </c>
      <c r="S95" s="213">
        <f t="shared" si="42"/>
        <v>0</v>
      </c>
      <c r="T95" s="213">
        <f t="shared" si="42"/>
        <v>0</v>
      </c>
      <c r="U95" s="213">
        <f t="shared" si="42"/>
        <v>0</v>
      </c>
      <c r="V95" s="213">
        <f t="shared" si="42"/>
        <v>0</v>
      </c>
      <c r="W95" s="213">
        <f t="shared" si="42"/>
        <v>0</v>
      </c>
      <c r="X95" s="213">
        <f t="shared" si="42"/>
        <v>0</v>
      </c>
      <c r="Y95" s="213">
        <f t="shared" si="42"/>
        <v>0</v>
      </c>
      <c r="Z95" s="213">
        <f t="shared" si="42"/>
        <v>0</v>
      </c>
      <c r="AA95" s="213">
        <f t="shared" si="42"/>
        <v>0</v>
      </c>
      <c r="AB95" s="213">
        <f t="shared" si="42"/>
        <v>0</v>
      </c>
      <c r="AC95" s="213">
        <f t="shared" si="42"/>
        <v>16100000</v>
      </c>
      <c r="AD95" s="213">
        <f t="shared" si="42"/>
        <v>16100000</v>
      </c>
      <c r="AE95" s="213">
        <f t="shared" si="42"/>
        <v>16100000</v>
      </c>
      <c r="AF95" s="213">
        <f t="shared" si="42"/>
        <v>16100000</v>
      </c>
      <c r="AG95" s="213">
        <f t="shared" si="42"/>
        <v>16100000</v>
      </c>
      <c r="AH95" s="213">
        <f t="shared" si="42"/>
        <v>16100000</v>
      </c>
      <c r="AI95" s="215"/>
    </row>
    <row r="96" spans="2:35" x14ac:dyDescent="0.25">
      <c r="B96" s="210" t="s">
        <v>78</v>
      </c>
      <c r="C96" s="211" t="s">
        <v>66</v>
      </c>
      <c r="D96" s="212"/>
      <c r="E96" s="216" t="s">
        <v>75</v>
      </c>
      <c r="F96" s="216" t="s">
        <v>75</v>
      </c>
      <c r="G96" s="216" t="s">
        <v>75</v>
      </c>
      <c r="H96" s="216" t="s">
        <v>75</v>
      </c>
      <c r="I96" s="213">
        <f t="shared" ref="I96:AH96" si="43">MIN(0,-MIN(I$84,I95))</f>
        <v>0</v>
      </c>
      <c r="J96" s="213">
        <f t="shared" si="43"/>
        <v>0</v>
      </c>
      <c r="K96" s="213">
        <f t="shared" si="43"/>
        <v>0</v>
      </c>
      <c r="L96" s="213">
        <f t="shared" si="43"/>
        <v>0</v>
      </c>
      <c r="M96" s="213">
        <f t="shared" si="43"/>
        <v>0</v>
      </c>
      <c r="N96" s="213">
        <f t="shared" si="43"/>
        <v>0</v>
      </c>
      <c r="O96" s="213">
        <f t="shared" si="43"/>
        <v>0</v>
      </c>
      <c r="P96" s="213">
        <f t="shared" si="43"/>
        <v>0</v>
      </c>
      <c r="Q96" s="213">
        <f t="shared" si="43"/>
        <v>-3823263.4583333358</v>
      </c>
      <c r="R96" s="213">
        <f t="shared" si="43"/>
        <v>0</v>
      </c>
      <c r="S96" s="213">
        <f t="shared" si="43"/>
        <v>0</v>
      </c>
      <c r="T96" s="213">
        <f t="shared" si="43"/>
        <v>0</v>
      </c>
      <c r="U96" s="213">
        <f t="shared" si="43"/>
        <v>0</v>
      </c>
      <c r="V96" s="213">
        <f t="shared" si="43"/>
        <v>0</v>
      </c>
      <c r="W96" s="213">
        <f t="shared" si="43"/>
        <v>0</v>
      </c>
      <c r="X96" s="213">
        <f t="shared" si="43"/>
        <v>0</v>
      </c>
      <c r="Y96" s="213">
        <f t="shared" si="43"/>
        <v>0</v>
      </c>
      <c r="Z96" s="213">
        <f t="shared" si="43"/>
        <v>0</v>
      </c>
      <c r="AA96" s="213">
        <f t="shared" si="43"/>
        <v>0</v>
      </c>
      <c r="AB96" s="213">
        <f t="shared" si="43"/>
        <v>0</v>
      </c>
      <c r="AC96" s="213">
        <f t="shared" si="43"/>
        <v>0</v>
      </c>
      <c r="AD96" s="213">
        <f t="shared" si="43"/>
        <v>0</v>
      </c>
      <c r="AE96" s="213">
        <f t="shared" si="43"/>
        <v>0</v>
      </c>
      <c r="AF96" s="213">
        <f t="shared" si="43"/>
        <v>0</v>
      </c>
      <c r="AG96" s="213">
        <f t="shared" si="43"/>
        <v>0</v>
      </c>
      <c r="AH96" s="213">
        <f t="shared" si="43"/>
        <v>0</v>
      </c>
      <c r="AI96" s="215"/>
    </row>
    <row r="97" spans="1:35" x14ac:dyDescent="0.25">
      <c r="B97" s="210" t="s">
        <v>86</v>
      </c>
      <c r="C97" s="211" t="s">
        <v>66</v>
      </c>
      <c r="D97" s="212"/>
      <c r="E97" s="216" t="s">
        <v>75</v>
      </c>
      <c r="F97" s="216" t="s">
        <v>75</v>
      </c>
      <c r="G97" s="216" t="s">
        <v>75</v>
      </c>
      <c r="H97" s="216" t="s">
        <v>75</v>
      </c>
      <c r="I97" s="213">
        <f t="shared" ref="I97:AH97" si="44">I95+I96</f>
        <v>4623263.4583333358</v>
      </c>
      <c r="J97" s="213">
        <f t="shared" si="44"/>
        <v>4523263.4583333358</v>
      </c>
      <c r="K97" s="213">
        <f t="shared" si="44"/>
        <v>4423263.4583333358</v>
      </c>
      <c r="L97" s="213">
        <f t="shared" si="44"/>
        <v>4323263.4583333358</v>
      </c>
      <c r="M97" s="213">
        <f t="shared" si="44"/>
        <v>4223263.4583333358</v>
      </c>
      <c r="N97" s="213">
        <f t="shared" si="44"/>
        <v>9123263.4583333358</v>
      </c>
      <c r="O97" s="213">
        <f t="shared" si="44"/>
        <v>4023263.4583333358</v>
      </c>
      <c r="P97" s="213">
        <f t="shared" si="44"/>
        <v>3923263.4583333358</v>
      </c>
      <c r="Q97" s="213">
        <f t="shared" si="44"/>
        <v>0</v>
      </c>
      <c r="R97" s="213">
        <f t="shared" si="44"/>
        <v>0</v>
      </c>
      <c r="S97" s="213">
        <f t="shared" si="44"/>
        <v>0</v>
      </c>
      <c r="T97" s="213">
        <f t="shared" si="44"/>
        <v>0</v>
      </c>
      <c r="U97" s="213">
        <f t="shared" si="44"/>
        <v>0</v>
      </c>
      <c r="V97" s="213">
        <f t="shared" si="44"/>
        <v>0</v>
      </c>
      <c r="W97" s="213">
        <f t="shared" si="44"/>
        <v>0</v>
      </c>
      <c r="X97" s="213">
        <f t="shared" si="44"/>
        <v>0</v>
      </c>
      <c r="Y97" s="213">
        <f t="shared" si="44"/>
        <v>0</v>
      </c>
      <c r="Z97" s="213">
        <f t="shared" si="44"/>
        <v>0</v>
      </c>
      <c r="AA97" s="213">
        <f t="shared" si="44"/>
        <v>0</v>
      </c>
      <c r="AB97" s="213">
        <f t="shared" si="44"/>
        <v>0</v>
      </c>
      <c r="AC97" s="213">
        <f t="shared" si="44"/>
        <v>16100000</v>
      </c>
      <c r="AD97" s="213">
        <f t="shared" si="44"/>
        <v>16100000</v>
      </c>
      <c r="AE97" s="213">
        <f t="shared" si="44"/>
        <v>16100000</v>
      </c>
      <c r="AF97" s="213">
        <f t="shared" si="44"/>
        <v>16100000</v>
      </c>
      <c r="AG97" s="213">
        <f t="shared" si="44"/>
        <v>16100000</v>
      </c>
      <c r="AH97" s="214">
        <f t="shared" si="44"/>
        <v>16100000</v>
      </c>
      <c r="AI97" s="215"/>
    </row>
    <row r="98" spans="1:35" x14ac:dyDescent="0.25">
      <c r="B98" s="210" t="s">
        <v>87</v>
      </c>
      <c r="C98" s="211" t="s">
        <v>66</v>
      </c>
      <c r="D98" s="212"/>
      <c r="E98" s="216" t="s">
        <v>75</v>
      </c>
      <c r="F98" s="216" t="s">
        <v>75</v>
      </c>
      <c r="G98" s="216" t="s">
        <v>75</v>
      </c>
      <c r="H98" s="216" t="s">
        <v>75</v>
      </c>
      <c r="I98" s="216" t="s">
        <v>75</v>
      </c>
      <c r="J98" s="213">
        <f t="shared" ref="J98:AH98" si="45">I97</f>
        <v>4623263.4583333358</v>
      </c>
      <c r="K98" s="213">
        <f t="shared" si="45"/>
        <v>4523263.4583333358</v>
      </c>
      <c r="L98" s="213">
        <f t="shared" si="45"/>
        <v>4423263.4583333358</v>
      </c>
      <c r="M98" s="213">
        <f t="shared" si="45"/>
        <v>4323263.4583333358</v>
      </c>
      <c r="N98" s="213">
        <f t="shared" si="45"/>
        <v>4223263.4583333358</v>
      </c>
      <c r="O98" s="213">
        <f t="shared" si="45"/>
        <v>9123263.4583333358</v>
      </c>
      <c r="P98" s="213">
        <f t="shared" si="45"/>
        <v>4023263.4583333358</v>
      </c>
      <c r="Q98" s="213">
        <f t="shared" si="45"/>
        <v>3923263.4583333358</v>
      </c>
      <c r="R98" s="213">
        <f t="shared" si="45"/>
        <v>0</v>
      </c>
      <c r="S98" s="213">
        <f t="shared" si="45"/>
        <v>0</v>
      </c>
      <c r="T98" s="213">
        <f t="shared" si="45"/>
        <v>0</v>
      </c>
      <c r="U98" s="213">
        <f t="shared" si="45"/>
        <v>0</v>
      </c>
      <c r="V98" s="213">
        <f t="shared" si="45"/>
        <v>0</v>
      </c>
      <c r="W98" s="213">
        <f t="shared" si="45"/>
        <v>0</v>
      </c>
      <c r="X98" s="213">
        <f t="shared" si="45"/>
        <v>0</v>
      </c>
      <c r="Y98" s="213">
        <f t="shared" si="45"/>
        <v>0</v>
      </c>
      <c r="Z98" s="213">
        <f t="shared" si="45"/>
        <v>0</v>
      </c>
      <c r="AA98" s="213">
        <f t="shared" si="45"/>
        <v>0</v>
      </c>
      <c r="AB98" s="213">
        <f t="shared" si="45"/>
        <v>0</v>
      </c>
      <c r="AC98" s="213">
        <f t="shared" si="45"/>
        <v>0</v>
      </c>
      <c r="AD98" s="213">
        <f t="shared" si="45"/>
        <v>16100000</v>
      </c>
      <c r="AE98" s="213">
        <f t="shared" si="45"/>
        <v>16100000</v>
      </c>
      <c r="AF98" s="213">
        <f t="shared" si="45"/>
        <v>16100000</v>
      </c>
      <c r="AG98" s="213">
        <f t="shared" si="45"/>
        <v>16100000</v>
      </c>
      <c r="AH98" s="214">
        <f t="shared" si="45"/>
        <v>16100000</v>
      </c>
      <c r="AI98" s="215"/>
    </row>
    <row r="99" spans="1:35" x14ac:dyDescent="0.25">
      <c r="B99" s="210" t="s">
        <v>78</v>
      </c>
      <c r="C99" s="211" t="s">
        <v>66</v>
      </c>
      <c r="D99" s="212"/>
      <c r="E99" s="216" t="s">
        <v>75</v>
      </c>
      <c r="F99" s="216" t="s">
        <v>75</v>
      </c>
      <c r="G99" s="216" t="s">
        <v>75</v>
      </c>
      <c r="H99" s="216" t="s">
        <v>75</v>
      </c>
      <c r="I99" s="216" t="s">
        <v>75</v>
      </c>
      <c r="J99" s="213">
        <f t="shared" ref="J99:AH99" si="46">MIN(0,-MIN(J98,J84))</f>
        <v>0</v>
      </c>
      <c r="K99" s="213">
        <f t="shared" si="46"/>
        <v>0</v>
      </c>
      <c r="L99" s="213">
        <f t="shared" si="46"/>
        <v>0</v>
      </c>
      <c r="M99" s="213">
        <f t="shared" si="46"/>
        <v>0</v>
      </c>
      <c r="N99" s="213">
        <f t="shared" si="46"/>
        <v>0</v>
      </c>
      <c r="O99" s="213">
        <f t="shared" si="46"/>
        <v>0</v>
      </c>
      <c r="P99" s="213">
        <f t="shared" si="46"/>
        <v>0</v>
      </c>
      <c r="Q99" s="213">
        <f t="shared" si="46"/>
        <v>-3923263.4583333358</v>
      </c>
      <c r="R99" s="213">
        <f t="shared" si="46"/>
        <v>0</v>
      </c>
      <c r="S99" s="213">
        <f t="shared" si="46"/>
        <v>0</v>
      </c>
      <c r="T99" s="213">
        <f t="shared" si="46"/>
        <v>0</v>
      </c>
      <c r="U99" s="213">
        <f t="shared" si="46"/>
        <v>0</v>
      </c>
      <c r="V99" s="213">
        <f t="shared" si="46"/>
        <v>0</v>
      </c>
      <c r="W99" s="213">
        <f t="shared" si="46"/>
        <v>0</v>
      </c>
      <c r="X99" s="213">
        <f t="shared" si="46"/>
        <v>0</v>
      </c>
      <c r="Y99" s="213">
        <f t="shared" si="46"/>
        <v>0</v>
      </c>
      <c r="Z99" s="213">
        <f t="shared" si="46"/>
        <v>0</v>
      </c>
      <c r="AA99" s="213">
        <f t="shared" si="46"/>
        <v>0</v>
      </c>
      <c r="AB99" s="213">
        <f t="shared" si="46"/>
        <v>0</v>
      </c>
      <c r="AC99" s="213">
        <f t="shared" si="46"/>
        <v>0</v>
      </c>
      <c r="AD99" s="213">
        <f t="shared" si="46"/>
        <v>0</v>
      </c>
      <c r="AE99" s="213">
        <f t="shared" si="46"/>
        <v>0</v>
      </c>
      <c r="AF99" s="213">
        <f t="shared" si="46"/>
        <v>0</v>
      </c>
      <c r="AG99" s="213">
        <f t="shared" si="46"/>
        <v>0</v>
      </c>
      <c r="AH99" s="213">
        <f t="shared" si="46"/>
        <v>0</v>
      </c>
      <c r="AI99" s="215"/>
    </row>
    <row r="100" spans="1:35" x14ac:dyDescent="0.25">
      <c r="B100" s="217" t="s">
        <v>88</v>
      </c>
      <c r="C100" s="218" t="s">
        <v>66</v>
      </c>
      <c r="D100" s="219"/>
      <c r="E100" s="223" t="s">
        <v>94</v>
      </c>
      <c r="F100" s="223" t="s">
        <v>94</v>
      </c>
      <c r="G100" s="223" t="s">
        <v>94</v>
      </c>
      <c r="H100" s="223" t="s">
        <v>94</v>
      </c>
      <c r="I100" s="223" t="s">
        <v>94</v>
      </c>
      <c r="J100" s="220">
        <f t="shared" ref="J100:AH100" si="47">J98+J99</f>
        <v>4623263.4583333358</v>
      </c>
      <c r="K100" s="220">
        <f t="shared" si="47"/>
        <v>4523263.4583333358</v>
      </c>
      <c r="L100" s="220">
        <f t="shared" si="47"/>
        <v>4423263.4583333358</v>
      </c>
      <c r="M100" s="220">
        <f t="shared" si="47"/>
        <v>4323263.4583333358</v>
      </c>
      <c r="N100" s="220">
        <f t="shared" si="47"/>
        <v>4223263.4583333358</v>
      </c>
      <c r="O100" s="220">
        <f t="shared" si="47"/>
        <v>9123263.4583333358</v>
      </c>
      <c r="P100" s="220">
        <f t="shared" si="47"/>
        <v>4023263.4583333358</v>
      </c>
      <c r="Q100" s="220">
        <f t="shared" si="47"/>
        <v>0</v>
      </c>
      <c r="R100" s="220">
        <f t="shared" si="47"/>
        <v>0</v>
      </c>
      <c r="S100" s="220">
        <f t="shared" si="47"/>
        <v>0</v>
      </c>
      <c r="T100" s="220">
        <f t="shared" si="47"/>
        <v>0</v>
      </c>
      <c r="U100" s="220">
        <f t="shared" si="47"/>
        <v>0</v>
      </c>
      <c r="V100" s="220">
        <f t="shared" si="47"/>
        <v>0</v>
      </c>
      <c r="W100" s="220">
        <f t="shared" si="47"/>
        <v>0</v>
      </c>
      <c r="X100" s="220">
        <f t="shared" si="47"/>
        <v>0</v>
      </c>
      <c r="Y100" s="220">
        <f t="shared" si="47"/>
        <v>0</v>
      </c>
      <c r="Z100" s="220">
        <f t="shared" si="47"/>
        <v>0</v>
      </c>
      <c r="AA100" s="220">
        <f t="shared" si="47"/>
        <v>0</v>
      </c>
      <c r="AB100" s="220">
        <f t="shared" si="47"/>
        <v>0</v>
      </c>
      <c r="AC100" s="220">
        <f t="shared" si="47"/>
        <v>0</v>
      </c>
      <c r="AD100" s="220">
        <f t="shared" si="47"/>
        <v>16100000</v>
      </c>
      <c r="AE100" s="220">
        <f t="shared" si="47"/>
        <v>16100000</v>
      </c>
      <c r="AF100" s="220">
        <f t="shared" si="47"/>
        <v>16100000</v>
      </c>
      <c r="AG100" s="220">
        <f t="shared" si="47"/>
        <v>16100000</v>
      </c>
      <c r="AH100" s="221">
        <f t="shared" si="47"/>
        <v>16100000</v>
      </c>
      <c r="AI100" s="222"/>
    </row>
    <row r="101" spans="1:35" x14ac:dyDescent="0.25">
      <c r="B101" s="210" t="s">
        <v>89</v>
      </c>
      <c r="C101" s="211" t="s">
        <v>66</v>
      </c>
      <c r="D101" s="212"/>
      <c r="E101" s="216">
        <v>0</v>
      </c>
      <c r="F101" s="216">
        <f t="shared" ref="F101:AH101" si="48">E103+F85</f>
        <v>9146526.9166666716</v>
      </c>
      <c r="G101" s="216">
        <f t="shared" si="48"/>
        <v>13569790.375000007</v>
      </c>
      <c r="H101" s="216">
        <f t="shared" si="48"/>
        <v>17893053.833333343</v>
      </c>
      <c r="I101" s="216">
        <f t="shared" si="48"/>
        <v>22116317.291666679</v>
      </c>
      <c r="J101" s="213">
        <f t="shared" si="48"/>
        <v>31239580.750000015</v>
      </c>
      <c r="K101" s="213">
        <f t="shared" si="48"/>
        <v>35262844.208333351</v>
      </c>
      <c r="L101" s="213">
        <f t="shared" si="48"/>
        <v>39186107.666666687</v>
      </c>
      <c r="M101" s="213">
        <f t="shared" si="48"/>
        <v>43009371.125000022</v>
      </c>
      <c r="N101" s="213">
        <f t="shared" si="48"/>
        <v>46732634.583333358</v>
      </c>
      <c r="O101" s="213">
        <f t="shared" si="48"/>
        <v>50355898.041666694</v>
      </c>
      <c r="P101" s="213">
        <f t="shared" si="48"/>
        <v>53979161.50000003</v>
      </c>
      <c r="Q101" s="213">
        <f t="shared" si="48"/>
        <v>53979161.50000003</v>
      </c>
      <c r="R101" s="213">
        <f t="shared" si="48"/>
        <v>35262844.208333351</v>
      </c>
      <c r="S101" s="213">
        <f t="shared" si="48"/>
        <v>35262844.208333351</v>
      </c>
      <c r="T101" s="213">
        <f t="shared" si="48"/>
        <v>35262844.208333351</v>
      </c>
      <c r="U101" s="213">
        <f t="shared" si="48"/>
        <v>35262844.208333351</v>
      </c>
      <c r="V101" s="213">
        <f t="shared" si="48"/>
        <v>35262844.208333351</v>
      </c>
      <c r="W101" s="213">
        <f t="shared" si="48"/>
        <v>35262844.208333351</v>
      </c>
      <c r="X101" s="213">
        <f t="shared" si="48"/>
        <v>35262844.208333351</v>
      </c>
      <c r="Y101" s="213">
        <f t="shared" si="48"/>
        <v>51362844.208333351</v>
      </c>
      <c r="Z101" s="213">
        <f t="shared" si="48"/>
        <v>67462844.208333343</v>
      </c>
      <c r="AA101" s="213">
        <f t="shared" si="48"/>
        <v>83562844.208333343</v>
      </c>
      <c r="AB101" s="213">
        <f t="shared" si="48"/>
        <v>99662844.208333343</v>
      </c>
      <c r="AC101" s="213">
        <f t="shared" si="48"/>
        <v>115762844.20833334</v>
      </c>
      <c r="AD101" s="213">
        <f t="shared" si="48"/>
        <v>131862844.20833334</v>
      </c>
      <c r="AE101" s="213">
        <f t="shared" si="48"/>
        <v>147962844.20833334</v>
      </c>
      <c r="AF101" s="213">
        <f t="shared" si="48"/>
        <v>164062844.20833334</v>
      </c>
      <c r="AG101" s="213">
        <f t="shared" si="48"/>
        <v>180162844.20833334</v>
      </c>
      <c r="AH101" s="214">
        <f t="shared" si="48"/>
        <v>196262844.20833334</v>
      </c>
      <c r="AI101" s="215"/>
    </row>
    <row r="102" spans="1:35" x14ac:dyDescent="0.25">
      <c r="B102" s="210" t="s">
        <v>92</v>
      </c>
      <c r="C102" s="211" t="s">
        <v>66</v>
      </c>
      <c r="D102" s="212"/>
      <c r="E102" s="216">
        <v>0</v>
      </c>
      <c r="F102" s="216">
        <f t="shared" ref="F102:AH102" si="49">SUM(F87,F90,F93,F96,F99)</f>
        <v>0</v>
      </c>
      <c r="G102" s="216">
        <f t="shared" si="49"/>
        <v>0</v>
      </c>
      <c r="H102" s="216">
        <f t="shared" si="49"/>
        <v>0</v>
      </c>
      <c r="I102" s="216">
        <f t="shared" si="49"/>
        <v>0</v>
      </c>
      <c r="J102" s="213">
        <f t="shared" si="49"/>
        <v>0</v>
      </c>
      <c r="K102" s="213">
        <f t="shared" si="49"/>
        <v>0</v>
      </c>
      <c r="L102" s="213">
        <f t="shared" si="49"/>
        <v>0</v>
      </c>
      <c r="M102" s="213">
        <f t="shared" si="49"/>
        <v>0</v>
      </c>
      <c r="N102" s="213">
        <f t="shared" si="49"/>
        <v>0</v>
      </c>
      <c r="O102" s="213">
        <f t="shared" si="49"/>
        <v>0</v>
      </c>
      <c r="P102" s="213">
        <f t="shared" si="49"/>
        <v>0</v>
      </c>
      <c r="Q102" s="213">
        <f t="shared" si="49"/>
        <v>-18716317.291666679</v>
      </c>
      <c r="R102" s="213">
        <f t="shared" si="49"/>
        <v>0</v>
      </c>
      <c r="S102" s="213">
        <f t="shared" si="49"/>
        <v>0</v>
      </c>
      <c r="T102" s="213">
        <f t="shared" si="49"/>
        <v>0</v>
      </c>
      <c r="U102" s="213">
        <f t="shared" si="49"/>
        <v>0</v>
      </c>
      <c r="V102" s="213">
        <f t="shared" si="49"/>
        <v>0</v>
      </c>
      <c r="W102" s="213">
        <f t="shared" si="49"/>
        <v>0</v>
      </c>
      <c r="X102" s="213">
        <f t="shared" si="49"/>
        <v>0</v>
      </c>
      <c r="Y102" s="213">
        <f t="shared" si="49"/>
        <v>0</v>
      </c>
      <c r="Z102" s="213">
        <f t="shared" si="49"/>
        <v>0</v>
      </c>
      <c r="AA102" s="213">
        <f t="shared" si="49"/>
        <v>0</v>
      </c>
      <c r="AB102" s="213">
        <f t="shared" si="49"/>
        <v>0</v>
      </c>
      <c r="AC102" s="213">
        <f t="shared" si="49"/>
        <v>0</v>
      </c>
      <c r="AD102" s="213">
        <f t="shared" si="49"/>
        <v>0</v>
      </c>
      <c r="AE102" s="213">
        <f t="shared" si="49"/>
        <v>0</v>
      </c>
      <c r="AF102" s="213">
        <f t="shared" si="49"/>
        <v>0</v>
      </c>
      <c r="AG102" s="213">
        <f t="shared" si="49"/>
        <v>0</v>
      </c>
      <c r="AH102" s="214">
        <f t="shared" si="49"/>
        <v>0</v>
      </c>
      <c r="AI102" s="215"/>
    </row>
    <row r="103" spans="1:35" x14ac:dyDescent="0.25">
      <c r="B103" s="210" t="s">
        <v>93</v>
      </c>
      <c r="C103" s="211" t="s">
        <v>66</v>
      </c>
      <c r="D103" s="212"/>
      <c r="E103" s="216">
        <f>E85</f>
        <v>4623263.4583333358</v>
      </c>
      <c r="F103" s="216">
        <f t="shared" ref="F103:AH103" si="50">SUM(F101:F102)</f>
        <v>9146526.9166666716</v>
      </c>
      <c r="G103" s="216">
        <f t="shared" si="50"/>
        <v>13569790.375000007</v>
      </c>
      <c r="H103" s="216">
        <f t="shared" si="50"/>
        <v>17893053.833333343</v>
      </c>
      <c r="I103" s="216">
        <f t="shared" si="50"/>
        <v>22116317.291666679</v>
      </c>
      <c r="J103" s="213">
        <f t="shared" si="50"/>
        <v>31239580.750000015</v>
      </c>
      <c r="K103" s="213">
        <f t="shared" si="50"/>
        <v>35262844.208333351</v>
      </c>
      <c r="L103" s="213">
        <f t="shared" si="50"/>
        <v>39186107.666666687</v>
      </c>
      <c r="M103" s="213">
        <f t="shared" si="50"/>
        <v>43009371.125000022</v>
      </c>
      <c r="N103" s="213">
        <f t="shared" si="50"/>
        <v>46732634.583333358</v>
      </c>
      <c r="O103" s="213">
        <f t="shared" si="50"/>
        <v>50355898.041666694</v>
      </c>
      <c r="P103" s="213">
        <f t="shared" si="50"/>
        <v>53979161.50000003</v>
      </c>
      <c r="Q103" s="213">
        <f t="shared" si="50"/>
        <v>35262844.208333351</v>
      </c>
      <c r="R103" s="213">
        <f t="shared" si="50"/>
        <v>35262844.208333351</v>
      </c>
      <c r="S103" s="213">
        <f t="shared" si="50"/>
        <v>35262844.208333351</v>
      </c>
      <c r="T103" s="213">
        <f t="shared" si="50"/>
        <v>35262844.208333351</v>
      </c>
      <c r="U103" s="213">
        <f t="shared" si="50"/>
        <v>35262844.208333351</v>
      </c>
      <c r="V103" s="213">
        <f t="shared" si="50"/>
        <v>35262844.208333351</v>
      </c>
      <c r="W103" s="213">
        <f t="shared" si="50"/>
        <v>35262844.208333351</v>
      </c>
      <c r="X103" s="213">
        <f t="shared" si="50"/>
        <v>35262844.208333351</v>
      </c>
      <c r="Y103" s="213">
        <f t="shared" si="50"/>
        <v>51362844.208333351</v>
      </c>
      <c r="Z103" s="213">
        <f t="shared" si="50"/>
        <v>67462844.208333343</v>
      </c>
      <c r="AA103" s="213">
        <f t="shared" si="50"/>
        <v>83562844.208333343</v>
      </c>
      <c r="AB103" s="213">
        <f t="shared" si="50"/>
        <v>99662844.208333343</v>
      </c>
      <c r="AC103" s="213">
        <f t="shared" si="50"/>
        <v>115762844.20833334</v>
      </c>
      <c r="AD103" s="213">
        <f t="shared" si="50"/>
        <v>131862844.20833334</v>
      </c>
      <c r="AE103" s="213">
        <f t="shared" si="50"/>
        <v>147962844.20833334</v>
      </c>
      <c r="AF103" s="213">
        <f t="shared" si="50"/>
        <v>164062844.20833334</v>
      </c>
      <c r="AG103" s="213">
        <f t="shared" si="50"/>
        <v>180162844.20833334</v>
      </c>
      <c r="AH103" s="214">
        <f t="shared" si="50"/>
        <v>196262844.20833334</v>
      </c>
      <c r="AI103" s="215"/>
    </row>
    <row r="104" spans="1:35" ht="13" thickBot="1" x14ac:dyDescent="0.3">
      <c r="B104" s="210" t="s">
        <v>95</v>
      </c>
      <c r="C104" s="211" t="s">
        <v>66</v>
      </c>
      <c r="D104" s="212"/>
      <c r="E104" s="216">
        <f>E84+E102</f>
        <v>0</v>
      </c>
      <c r="F104" s="216">
        <f t="shared" ref="F104:AH104" si="51">F84+F102</f>
        <v>0</v>
      </c>
      <c r="G104" s="216">
        <f t="shared" si="51"/>
        <v>0</v>
      </c>
      <c r="H104" s="216">
        <f t="shared" si="51"/>
        <v>0</v>
      </c>
      <c r="I104" s="216">
        <f t="shared" si="51"/>
        <v>0</v>
      </c>
      <c r="J104" s="216">
        <f>J84+J102</f>
        <v>0</v>
      </c>
      <c r="K104" s="216">
        <f>K84+K102</f>
        <v>0</v>
      </c>
      <c r="L104" s="216">
        <f t="shared" si="51"/>
        <v>0</v>
      </c>
      <c r="M104" s="216">
        <f t="shared" si="51"/>
        <v>0</v>
      </c>
      <c r="N104" s="216">
        <f t="shared" si="51"/>
        <v>0</v>
      </c>
      <c r="O104" s="216">
        <f t="shared" si="51"/>
        <v>0</v>
      </c>
      <c r="P104" s="216">
        <f t="shared" si="51"/>
        <v>0</v>
      </c>
      <c r="Q104" s="216">
        <f t="shared" si="51"/>
        <v>18910419.249999985</v>
      </c>
      <c r="R104" s="216">
        <f t="shared" si="51"/>
        <v>37626736.541666664</v>
      </c>
      <c r="S104" s="216">
        <f t="shared" si="51"/>
        <v>37626736.541666664</v>
      </c>
      <c r="T104" s="216">
        <f t="shared" si="51"/>
        <v>37626736.541666664</v>
      </c>
      <c r="U104" s="216">
        <f t="shared" si="51"/>
        <v>37626736.541666664</v>
      </c>
      <c r="V104" s="216">
        <f t="shared" si="51"/>
        <v>37626736.541666664</v>
      </c>
      <c r="W104" s="216">
        <f t="shared" si="51"/>
        <v>37626736.541666664</v>
      </c>
      <c r="X104" s="216">
        <f t="shared" si="51"/>
        <v>37626736.541666664</v>
      </c>
      <c r="Y104" s="216">
        <f t="shared" si="51"/>
        <v>0</v>
      </c>
      <c r="Z104" s="216">
        <f t="shared" si="51"/>
        <v>0</v>
      </c>
      <c r="AA104" s="216">
        <f t="shared" si="51"/>
        <v>0</v>
      </c>
      <c r="AB104" s="216">
        <f t="shared" si="51"/>
        <v>0</v>
      </c>
      <c r="AC104" s="216">
        <f t="shared" si="51"/>
        <v>0</v>
      </c>
      <c r="AD104" s="216">
        <f t="shared" si="51"/>
        <v>0</v>
      </c>
      <c r="AE104" s="216">
        <f t="shared" si="51"/>
        <v>0</v>
      </c>
      <c r="AF104" s="216">
        <f t="shared" si="51"/>
        <v>0</v>
      </c>
      <c r="AG104" s="216">
        <f t="shared" si="51"/>
        <v>0</v>
      </c>
      <c r="AH104" s="216">
        <f t="shared" si="51"/>
        <v>0</v>
      </c>
      <c r="AI104" s="215"/>
    </row>
    <row r="105" spans="1:35" ht="13" thickBot="1" x14ac:dyDescent="0.3">
      <c r="B105" s="130" t="s">
        <v>59</v>
      </c>
      <c r="C105" s="55" t="s">
        <v>13</v>
      </c>
      <c r="D105" s="131"/>
      <c r="E105" s="132">
        <f t="shared" ref="E105:AH105" si="52">SUM(E81:E83)</f>
        <v>-14353263.458333336</v>
      </c>
      <c r="F105" s="132">
        <f t="shared" si="52"/>
        <v>-13619763.458333336</v>
      </c>
      <c r="G105" s="132">
        <f t="shared" si="52"/>
        <v>-12886263.458333336</v>
      </c>
      <c r="H105" s="132">
        <f t="shared" si="52"/>
        <v>-12152763.458333336</v>
      </c>
      <c r="I105" s="132">
        <f t="shared" si="52"/>
        <v>-11419263.458333336</v>
      </c>
      <c r="J105" s="132">
        <f t="shared" si="52"/>
        <v>-15685763.458333336</v>
      </c>
      <c r="K105" s="132">
        <f t="shared" si="52"/>
        <v>-9952263.4583333358</v>
      </c>
      <c r="L105" s="132">
        <f t="shared" si="52"/>
        <v>-9218763.4583333358</v>
      </c>
      <c r="M105" s="132">
        <f t="shared" si="52"/>
        <v>-8485263.4583333358</v>
      </c>
      <c r="N105" s="132">
        <f>SUM(N81:N83)</f>
        <v>-7751763.4583333358</v>
      </c>
      <c r="O105" s="132">
        <f t="shared" si="52"/>
        <v>-7018263.4583333358</v>
      </c>
      <c r="P105" s="132">
        <f t="shared" si="52"/>
        <v>-6384763.4583333358</v>
      </c>
      <c r="Q105" s="132">
        <f t="shared" si="52"/>
        <v>29825610.766666669</v>
      </c>
      <c r="R105" s="132">
        <f t="shared" si="52"/>
        <v>24266715.579166666</v>
      </c>
      <c r="S105" s="132">
        <f t="shared" si="52"/>
        <v>24322715.579166666</v>
      </c>
      <c r="T105" s="132">
        <f t="shared" si="52"/>
        <v>24378715.579166666</v>
      </c>
      <c r="U105" s="132">
        <f t="shared" si="52"/>
        <v>24434715.579166666</v>
      </c>
      <c r="V105" s="132">
        <f t="shared" si="52"/>
        <v>24490715.579166666</v>
      </c>
      <c r="W105" s="132">
        <f t="shared" si="52"/>
        <v>24546715.579166666</v>
      </c>
      <c r="X105" s="132">
        <f t="shared" si="52"/>
        <v>24602715.579166666</v>
      </c>
      <c r="Y105" s="132">
        <f t="shared" si="52"/>
        <v>-17780000</v>
      </c>
      <c r="Z105" s="132">
        <f t="shared" si="52"/>
        <v>-17724000</v>
      </c>
      <c r="AA105" s="132">
        <f t="shared" si="52"/>
        <v>-17668000</v>
      </c>
      <c r="AB105" s="132">
        <f t="shared" si="52"/>
        <v>-17612000</v>
      </c>
      <c r="AC105" s="132">
        <f t="shared" si="52"/>
        <v>-17556000</v>
      </c>
      <c r="AD105" s="132">
        <f t="shared" si="52"/>
        <v>-17500000</v>
      </c>
      <c r="AE105" s="132">
        <f t="shared" si="52"/>
        <v>-17444000</v>
      </c>
      <c r="AF105" s="132">
        <f t="shared" si="52"/>
        <v>-17388000</v>
      </c>
      <c r="AG105" s="132">
        <f t="shared" si="52"/>
        <v>-17332000</v>
      </c>
      <c r="AH105" s="133">
        <f t="shared" si="52"/>
        <v>-17276000</v>
      </c>
      <c r="AI105" s="56">
        <f>SUM(E105:AH105)</f>
        <v>-103339541.67916673</v>
      </c>
    </row>
    <row r="106" spans="1:35" x14ac:dyDescent="0.25">
      <c r="B106" s="86" t="s">
        <v>49</v>
      </c>
      <c r="C106" s="87" t="s">
        <v>42</v>
      </c>
      <c r="D106" s="52"/>
      <c r="E106" s="119">
        <f t="shared" ref="E106:AH106" si="53">D107</f>
        <v>-695000000</v>
      </c>
      <c r="F106" s="119">
        <f t="shared" si="53"/>
        <v>-709353263.45833337</v>
      </c>
      <c r="G106" s="119">
        <f t="shared" si="53"/>
        <v>-722973026.91666675</v>
      </c>
      <c r="H106" s="119">
        <f t="shared" si="53"/>
        <v>-735859290.37500012</v>
      </c>
      <c r="I106" s="119">
        <f t="shared" si="53"/>
        <v>-748012053.83333349</v>
      </c>
      <c r="J106" s="119">
        <f t="shared" si="53"/>
        <v>-759431317.29166687</v>
      </c>
      <c r="K106" s="119">
        <f t="shared" si="53"/>
        <v>-775117080.75000024</v>
      </c>
      <c r="L106" s="119">
        <f t="shared" si="53"/>
        <v>-785069344.20833361</v>
      </c>
      <c r="M106" s="119">
        <f t="shared" si="53"/>
        <v>-794288107.66666698</v>
      </c>
      <c r="N106" s="119">
        <f t="shared" si="53"/>
        <v>-802773371.12500036</v>
      </c>
      <c r="O106" s="119">
        <f t="shared" si="53"/>
        <v>-810525134.58333373</v>
      </c>
      <c r="P106" s="119">
        <f t="shared" si="53"/>
        <v>-817543398.0416671</v>
      </c>
      <c r="Q106" s="119">
        <f t="shared" si="53"/>
        <v>-823928161.50000048</v>
      </c>
      <c r="R106" s="119">
        <f t="shared" si="53"/>
        <v>-794102550.73333383</v>
      </c>
      <c r="S106" s="119">
        <f t="shared" si="53"/>
        <v>-769835835.15416718</v>
      </c>
      <c r="T106" s="119">
        <f t="shared" si="53"/>
        <v>-745513119.57500052</v>
      </c>
      <c r="U106" s="119">
        <f t="shared" si="53"/>
        <v>-721134403.99583387</v>
      </c>
      <c r="V106" s="119">
        <f t="shared" si="53"/>
        <v>-696699688.41666722</v>
      </c>
      <c r="W106" s="119">
        <f t="shared" si="53"/>
        <v>-672208972.83750057</v>
      </c>
      <c r="X106" s="119">
        <f t="shared" si="53"/>
        <v>-647662257.25833392</v>
      </c>
      <c r="Y106" s="119">
        <f t="shared" si="53"/>
        <v>-623059541.67916727</v>
      </c>
      <c r="Z106" s="119">
        <f t="shared" si="53"/>
        <v>-640839541.67916727</v>
      </c>
      <c r="AA106" s="119">
        <f t="shared" si="53"/>
        <v>-658563541.67916727</v>
      </c>
      <c r="AB106" s="119">
        <f t="shared" si="53"/>
        <v>-676231541.67916727</v>
      </c>
      <c r="AC106" s="119">
        <f t="shared" si="53"/>
        <v>-693843541.67916727</v>
      </c>
      <c r="AD106" s="119">
        <f t="shared" si="53"/>
        <v>-711399541.67916727</v>
      </c>
      <c r="AE106" s="119">
        <f t="shared" si="53"/>
        <v>-728899541.67916727</v>
      </c>
      <c r="AF106" s="119">
        <f t="shared" si="53"/>
        <v>-746343541.67916727</v>
      </c>
      <c r="AG106" s="119">
        <f t="shared" si="53"/>
        <v>-763731541.67916727</v>
      </c>
      <c r="AH106" s="120">
        <f t="shared" si="53"/>
        <v>-781063541.67916727</v>
      </c>
      <c r="AI106" s="59"/>
    </row>
    <row r="107" spans="1:35" s="67" customFormat="1" ht="13" thickBot="1" x14ac:dyDescent="0.3">
      <c r="B107" s="208" t="s">
        <v>50</v>
      </c>
      <c r="C107" s="225" t="s">
        <v>60</v>
      </c>
      <c r="D107" s="226">
        <f>D118</f>
        <v>-695000000</v>
      </c>
      <c r="E107" s="227">
        <f t="shared" ref="E107:AH107" si="54">E105+E106</f>
        <v>-709353263.45833337</v>
      </c>
      <c r="F107" s="227">
        <f t="shared" si="54"/>
        <v>-722973026.91666675</v>
      </c>
      <c r="G107" s="227">
        <f>G105+G106</f>
        <v>-735859290.37500012</v>
      </c>
      <c r="H107" s="227">
        <f t="shared" si="54"/>
        <v>-748012053.83333349</v>
      </c>
      <c r="I107" s="227">
        <f t="shared" si="54"/>
        <v>-759431317.29166687</v>
      </c>
      <c r="J107" s="227">
        <f t="shared" si="54"/>
        <v>-775117080.75000024</v>
      </c>
      <c r="K107" s="227">
        <f t="shared" si="54"/>
        <v>-785069344.20833361</v>
      </c>
      <c r="L107" s="227">
        <f t="shared" si="54"/>
        <v>-794288107.66666698</v>
      </c>
      <c r="M107" s="227">
        <f t="shared" si="54"/>
        <v>-802773371.12500036</v>
      </c>
      <c r="N107" s="227">
        <f t="shared" si="54"/>
        <v>-810525134.58333373</v>
      </c>
      <c r="O107" s="227">
        <f t="shared" si="54"/>
        <v>-817543398.0416671</v>
      </c>
      <c r="P107" s="227">
        <f t="shared" si="54"/>
        <v>-823928161.50000048</v>
      </c>
      <c r="Q107" s="227">
        <f t="shared" si="54"/>
        <v>-794102550.73333383</v>
      </c>
      <c r="R107" s="227">
        <f t="shared" si="54"/>
        <v>-769835835.15416718</v>
      </c>
      <c r="S107" s="227">
        <f t="shared" si="54"/>
        <v>-745513119.57500052</v>
      </c>
      <c r="T107" s="227">
        <f t="shared" si="54"/>
        <v>-721134403.99583387</v>
      </c>
      <c r="U107" s="227">
        <f t="shared" si="54"/>
        <v>-696699688.41666722</v>
      </c>
      <c r="V107" s="227">
        <f t="shared" si="54"/>
        <v>-672208972.83750057</v>
      </c>
      <c r="W107" s="227">
        <f t="shared" si="54"/>
        <v>-647662257.25833392</v>
      </c>
      <c r="X107" s="227">
        <f t="shared" si="54"/>
        <v>-623059541.67916727</v>
      </c>
      <c r="Y107" s="227">
        <f t="shared" si="54"/>
        <v>-640839541.67916727</v>
      </c>
      <c r="Z107" s="227">
        <f t="shared" si="54"/>
        <v>-658563541.67916727</v>
      </c>
      <c r="AA107" s="227">
        <f t="shared" si="54"/>
        <v>-676231541.67916727</v>
      </c>
      <c r="AB107" s="227">
        <f t="shared" si="54"/>
        <v>-693843541.67916727</v>
      </c>
      <c r="AC107" s="227">
        <f t="shared" si="54"/>
        <v>-711399541.67916727</v>
      </c>
      <c r="AD107" s="227">
        <f t="shared" si="54"/>
        <v>-728899541.67916727</v>
      </c>
      <c r="AE107" s="227">
        <f t="shared" si="54"/>
        <v>-746343541.67916727</v>
      </c>
      <c r="AF107" s="227">
        <f t="shared" si="54"/>
        <v>-763731541.67916727</v>
      </c>
      <c r="AG107" s="227">
        <f t="shared" si="54"/>
        <v>-781063541.67916727</v>
      </c>
      <c r="AH107" s="228">
        <f t="shared" si="54"/>
        <v>-798339541.67916727</v>
      </c>
      <c r="AI107" s="229">
        <f>SUM(E107:AH107)</f>
        <v>-22154345336.191689</v>
      </c>
    </row>
    <row r="108" spans="1:35" s="67" customFormat="1" x14ac:dyDescent="0.25">
      <c r="B108" s="230"/>
      <c r="C108" s="231"/>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3"/>
    </row>
    <row r="109" spans="1:35" s="238" customFormat="1" ht="14" x14ac:dyDescent="0.2">
      <c r="A109" s="234" t="s">
        <v>98</v>
      </c>
      <c r="B109" s="235"/>
      <c r="C109" s="236"/>
      <c r="D109" s="236"/>
      <c r="E109" s="236"/>
      <c r="F109" s="236"/>
      <c r="G109" s="236"/>
      <c r="H109" s="237"/>
      <c r="I109" s="237"/>
      <c r="J109" s="237"/>
      <c r="K109" s="237"/>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row>
    <row r="110" spans="1:35" s="18" customFormat="1" ht="13" thickBot="1" x14ac:dyDescent="0.3">
      <c r="B110" s="60"/>
      <c r="C110" s="60"/>
      <c r="D110" s="61"/>
      <c r="E110" s="61"/>
      <c r="F110" s="61"/>
      <c r="G110" s="61"/>
      <c r="H110" s="61"/>
      <c r="I110" s="61"/>
      <c r="J110" s="61"/>
      <c r="K110" s="61"/>
      <c r="L110" s="61"/>
      <c r="M110" s="61"/>
      <c r="N110" s="61"/>
      <c r="O110" s="61"/>
      <c r="P110" s="61"/>
      <c r="Q110" s="61"/>
      <c r="R110" s="61"/>
      <c r="S110" s="61"/>
      <c r="T110" s="61"/>
      <c r="U110" s="61"/>
      <c r="V110" s="61"/>
      <c r="W110" s="61"/>
      <c r="X110" s="62"/>
      <c r="Y110" s="62"/>
      <c r="Z110" s="62"/>
      <c r="AA110" s="62"/>
      <c r="AB110" s="62"/>
      <c r="AC110" s="62"/>
      <c r="AD110" s="62"/>
      <c r="AE110" s="62"/>
      <c r="AF110" s="62"/>
      <c r="AG110" s="62"/>
      <c r="AH110" s="62"/>
      <c r="AI110" s="61"/>
    </row>
    <row r="111" spans="1:35" x14ac:dyDescent="0.25">
      <c r="B111" s="134" t="s">
        <v>51</v>
      </c>
      <c r="C111" s="158" t="s">
        <v>42</v>
      </c>
      <c r="D111" s="137"/>
      <c r="E111" s="138">
        <f>SUM(E112:E117)</f>
        <v>31896736.541666657</v>
      </c>
      <c r="F111" s="138">
        <f>SUM(F112:F117)</f>
        <v>32530236.541666657</v>
      </c>
      <c r="G111" s="138">
        <f t="shared" ref="G111:AH111" si="55">SUM(G112:G117)</f>
        <v>33163736.541666657</v>
      </c>
      <c r="H111" s="138">
        <f t="shared" si="55"/>
        <v>33797236.541666657</v>
      </c>
      <c r="I111" s="138">
        <f t="shared" si="55"/>
        <v>34430736.541666657</v>
      </c>
      <c r="J111" s="138">
        <f t="shared" si="55"/>
        <v>30064236.541666657</v>
      </c>
      <c r="K111" s="138">
        <f t="shared" si="55"/>
        <v>35697736.541666657</v>
      </c>
      <c r="L111" s="138">
        <f t="shared" si="55"/>
        <v>36331236.541666657</v>
      </c>
      <c r="M111" s="138">
        <f t="shared" si="55"/>
        <v>36964736.541666657</v>
      </c>
      <c r="N111" s="138">
        <f t="shared" si="55"/>
        <v>37598236.541666657</v>
      </c>
      <c r="O111" s="138">
        <f t="shared" si="55"/>
        <v>38231736.541666657</v>
      </c>
      <c r="P111" s="138">
        <f t="shared" si="55"/>
        <v>38865236.541666657</v>
      </c>
      <c r="Q111" s="138">
        <f t="shared" si="55"/>
        <v>33825610.766666658</v>
      </c>
      <c r="R111" s="138">
        <f t="shared" si="55"/>
        <v>28266715.579166658</v>
      </c>
      <c r="S111" s="138">
        <f t="shared" si="55"/>
        <v>28322715.579166658</v>
      </c>
      <c r="T111" s="138">
        <f t="shared" si="55"/>
        <v>28378715.579166658</v>
      </c>
      <c r="U111" s="138">
        <f t="shared" si="55"/>
        <v>28434715.579166658</v>
      </c>
      <c r="V111" s="138">
        <f t="shared" si="55"/>
        <v>28490715.579166658</v>
      </c>
      <c r="W111" s="138">
        <f t="shared" si="55"/>
        <v>28546715.579166658</v>
      </c>
      <c r="X111" s="138">
        <f t="shared" si="55"/>
        <v>28602715.579166658</v>
      </c>
      <c r="Y111" s="138">
        <f t="shared" si="55"/>
        <v>-13780000</v>
      </c>
      <c r="Z111" s="138">
        <f t="shared" si="55"/>
        <v>-13724000</v>
      </c>
      <c r="AA111" s="138">
        <f t="shared" si="55"/>
        <v>-13668000</v>
      </c>
      <c r="AB111" s="138">
        <f t="shared" si="55"/>
        <v>-13612000</v>
      </c>
      <c r="AC111" s="138">
        <f t="shared" si="55"/>
        <v>-13556000</v>
      </c>
      <c r="AD111" s="138">
        <f t="shared" si="55"/>
        <v>-13500000</v>
      </c>
      <c r="AE111" s="138">
        <f t="shared" si="55"/>
        <v>-13444000</v>
      </c>
      <c r="AF111" s="138">
        <f t="shared" si="55"/>
        <v>-13388000</v>
      </c>
      <c r="AG111" s="138">
        <f t="shared" si="55"/>
        <v>-13332000</v>
      </c>
      <c r="AH111" s="139">
        <f t="shared" si="55"/>
        <v>-13276000</v>
      </c>
      <c r="AI111" s="135"/>
    </row>
    <row r="112" spans="1:35" s="18" customFormat="1" x14ac:dyDescent="0.25">
      <c r="B112" s="172" t="s">
        <v>99</v>
      </c>
      <c r="C112" s="163" t="s">
        <v>33</v>
      </c>
      <c r="D112" s="239"/>
      <c r="E112" s="164">
        <f t="shared" ref="E112:AH112" si="56">E17</f>
        <v>9994667.3749999981</v>
      </c>
      <c r="F112" s="164">
        <f>F17</f>
        <v>9994667.3749999981</v>
      </c>
      <c r="G112" s="164">
        <f t="shared" si="56"/>
        <v>9994667.3749999981</v>
      </c>
      <c r="H112" s="164">
        <f t="shared" si="56"/>
        <v>9994667.3749999981</v>
      </c>
      <c r="I112" s="164">
        <f t="shared" si="56"/>
        <v>9994667.3749999981</v>
      </c>
      <c r="J112" s="164">
        <f t="shared" si="56"/>
        <v>9994667.3749999981</v>
      </c>
      <c r="K112" s="164">
        <f t="shared" si="56"/>
        <v>9994667.3749999981</v>
      </c>
      <c r="L112" s="164">
        <f t="shared" si="56"/>
        <v>9994667.3749999981</v>
      </c>
      <c r="M112" s="164">
        <f t="shared" si="56"/>
        <v>9994667.3749999981</v>
      </c>
      <c r="N112" s="164">
        <f t="shared" si="56"/>
        <v>9994667.3749999981</v>
      </c>
      <c r="O112" s="164">
        <f t="shared" si="56"/>
        <v>9994667.3749999981</v>
      </c>
      <c r="P112" s="164">
        <f t="shared" si="56"/>
        <v>9994667.3749999981</v>
      </c>
      <c r="Q112" s="164">
        <f t="shared" si="56"/>
        <v>9994667.3749999981</v>
      </c>
      <c r="R112" s="164">
        <f t="shared" si="56"/>
        <v>9994667.3749999981</v>
      </c>
      <c r="S112" s="164">
        <f t="shared" si="56"/>
        <v>9994667.3749999981</v>
      </c>
      <c r="T112" s="164">
        <f t="shared" si="56"/>
        <v>9994667.3749999981</v>
      </c>
      <c r="U112" s="164">
        <f t="shared" si="56"/>
        <v>9994667.3749999981</v>
      </c>
      <c r="V112" s="164">
        <f t="shared" si="56"/>
        <v>9994667.3749999981</v>
      </c>
      <c r="W112" s="164">
        <f t="shared" si="56"/>
        <v>9994667.3749999981</v>
      </c>
      <c r="X112" s="164">
        <f t="shared" si="56"/>
        <v>9994667.3749999981</v>
      </c>
      <c r="Y112" s="164">
        <f t="shared" si="56"/>
        <v>0</v>
      </c>
      <c r="Z112" s="164">
        <f t="shared" si="56"/>
        <v>0</v>
      </c>
      <c r="AA112" s="164">
        <f t="shared" si="56"/>
        <v>0</v>
      </c>
      <c r="AB112" s="164">
        <f t="shared" si="56"/>
        <v>0</v>
      </c>
      <c r="AC112" s="164">
        <f t="shared" si="56"/>
        <v>0</v>
      </c>
      <c r="AD112" s="164">
        <f t="shared" si="56"/>
        <v>0</v>
      </c>
      <c r="AE112" s="164">
        <f t="shared" si="56"/>
        <v>0</v>
      </c>
      <c r="AF112" s="164">
        <f t="shared" si="56"/>
        <v>0</v>
      </c>
      <c r="AG112" s="164">
        <f t="shared" si="56"/>
        <v>0</v>
      </c>
      <c r="AH112" s="165">
        <f t="shared" si="56"/>
        <v>0</v>
      </c>
      <c r="AI112" s="240"/>
    </row>
    <row r="113" spans="2:35" s="18" customFormat="1" x14ac:dyDescent="0.25">
      <c r="B113" s="162" t="s">
        <v>100</v>
      </c>
      <c r="C113" s="163" t="s">
        <v>33</v>
      </c>
      <c r="D113" s="239"/>
      <c r="E113" s="164">
        <f>E22</f>
        <v>7067509.166666666</v>
      </c>
      <c r="F113" s="164">
        <f t="shared" ref="F113:AH113" si="57">F22</f>
        <v>7067509.166666666</v>
      </c>
      <c r="G113" s="164">
        <f t="shared" si="57"/>
        <v>7067509.166666666</v>
      </c>
      <c r="H113" s="164">
        <f t="shared" si="57"/>
        <v>7067509.166666666</v>
      </c>
      <c r="I113" s="164">
        <f t="shared" si="57"/>
        <v>7067509.166666666</v>
      </c>
      <c r="J113" s="164">
        <f t="shared" si="57"/>
        <v>7067509.166666666</v>
      </c>
      <c r="K113" s="164">
        <f t="shared" si="57"/>
        <v>7067509.166666666</v>
      </c>
      <c r="L113" s="164">
        <f t="shared" si="57"/>
        <v>7067509.166666666</v>
      </c>
      <c r="M113" s="164">
        <f t="shared" si="57"/>
        <v>7067509.166666666</v>
      </c>
      <c r="N113" s="164">
        <f t="shared" si="57"/>
        <v>7067509.166666666</v>
      </c>
      <c r="O113" s="164">
        <f t="shared" si="57"/>
        <v>7067509.166666666</v>
      </c>
      <c r="P113" s="164">
        <f t="shared" si="57"/>
        <v>7067509.166666666</v>
      </c>
      <c r="Q113" s="164">
        <f t="shared" si="57"/>
        <v>7067509.166666666</v>
      </c>
      <c r="R113" s="164">
        <f t="shared" si="57"/>
        <v>7067509.166666666</v>
      </c>
      <c r="S113" s="164">
        <f t="shared" si="57"/>
        <v>7067509.166666666</v>
      </c>
      <c r="T113" s="164">
        <f t="shared" si="57"/>
        <v>7067509.166666666</v>
      </c>
      <c r="U113" s="164">
        <f t="shared" si="57"/>
        <v>7067509.166666666</v>
      </c>
      <c r="V113" s="164">
        <f t="shared" si="57"/>
        <v>7067509.166666666</v>
      </c>
      <c r="W113" s="164">
        <f t="shared" si="57"/>
        <v>7067509.166666666</v>
      </c>
      <c r="X113" s="164">
        <f t="shared" si="57"/>
        <v>7067509.166666666</v>
      </c>
      <c r="Y113" s="164">
        <f t="shared" si="57"/>
        <v>0</v>
      </c>
      <c r="Z113" s="164">
        <f t="shared" si="57"/>
        <v>0</v>
      </c>
      <c r="AA113" s="164">
        <f t="shared" si="57"/>
        <v>0</v>
      </c>
      <c r="AB113" s="164">
        <f t="shared" si="57"/>
        <v>0</v>
      </c>
      <c r="AC113" s="164">
        <f t="shared" si="57"/>
        <v>0</v>
      </c>
      <c r="AD113" s="164">
        <f t="shared" si="57"/>
        <v>0</v>
      </c>
      <c r="AE113" s="164">
        <f t="shared" si="57"/>
        <v>0</v>
      </c>
      <c r="AF113" s="164">
        <f t="shared" si="57"/>
        <v>0</v>
      </c>
      <c r="AG113" s="164">
        <f t="shared" si="57"/>
        <v>0</v>
      </c>
      <c r="AH113" s="165">
        <f t="shared" si="57"/>
        <v>0</v>
      </c>
      <c r="AI113" s="240"/>
    </row>
    <row r="114" spans="2:35" s="18" customFormat="1" x14ac:dyDescent="0.25">
      <c r="B114" s="162" t="s">
        <v>173</v>
      </c>
      <c r="C114" s="163" t="s">
        <v>33</v>
      </c>
      <c r="D114" s="239"/>
      <c r="E114" s="164">
        <f t="shared" ref="E114:AH114" si="58">SUM(E27,E30,E33)</f>
        <v>15438000</v>
      </c>
      <c r="F114" s="164">
        <f t="shared" si="58"/>
        <v>15438000</v>
      </c>
      <c r="G114" s="164">
        <f t="shared" si="58"/>
        <v>15438000</v>
      </c>
      <c r="H114" s="164">
        <f t="shared" si="58"/>
        <v>15438000</v>
      </c>
      <c r="I114" s="164">
        <f t="shared" si="58"/>
        <v>15438000</v>
      </c>
      <c r="J114" s="164">
        <f t="shared" si="58"/>
        <v>15438000</v>
      </c>
      <c r="K114" s="164">
        <f t="shared" si="58"/>
        <v>15438000</v>
      </c>
      <c r="L114" s="164">
        <f t="shared" si="58"/>
        <v>15438000</v>
      </c>
      <c r="M114" s="164">
        <f t="shared" si="58"/>
        <v>15438000</v>
      </c>
      <c r="N114" s="164">
        <f t="shared" si="58"/>
        <v>15438000</v>
      </c>
      <c r="O114" s="164">
        <f t="shared" si="58"/>
        <v>15438000</v>
      </c>
      <c r="P114" s="164">
        <f t="shared" si="58"/>
        <v>15438000</v>
      </c>
      <c r="Q114" s="164">
        <f t="shared" si="58"/>
        <v>15438000</v>
      </c>
      <c r="R114" s="164">
        <f t="shared" si="58"/>
        <v>15438000</v>
      </c>
      <c r="S114" s="164">
        <f t="shared" si="58"/>
        <v>15438000</v>
      </c>
      <c r="T114" s="164">
        <f t="shared" si="58"/>
        <v>15438000</v>
      </c>
      <c r="U114" s="164">
        <f t="shared" si="58"/>
        <v>15438000</v>
      </c>
      <c r="V114" s="164">
        <f t="shared" si="58"/>
        <v>15438000</v>
      </c>
      <c r="W114" s="164">
        <f t="shared" si="58"/>
        <v>15438000</v>
      </c>
      <c r="X114" s="164">
        <f t="shared" si="58"/>
        <v>15438000</v>
      </c>
      <c r="Y114" s="164">
        <f t="shared" si="58"/>
        <v>0</v>
      </c>
      <c r="Z114" s="164">
        <f t="shared" si="58"/>
        <v>0</v>
      </c>
      <c r="AA114" s="164">
        <f t="shared" si="58"/>
        <v>0</v>
      </c>
      <c r="AB114" s="164">
        <f t="shared" si="58"/>
        <v>0</v>
      </c>
      <c r="AC114" s="164">
        <f t="shared" si="58"/>
        <v>0</v>
      </c>
      <c r="AD114" s="164">
        <f t="shared" si="58"/>
        <v>0</v>
      </c>
      <c r="AE114" s="164">
        <f t="shared" si="58"/>
        <v>0</v>
      </c>
      <c r="AF114" s="164">
        <f t="shared" si="58"/>
        <v>0</v>
      </c>
      <c r="AG114" s="164">
        <f t="shared" si="58"/>
        <v>0</v>
      </c>
      <c r="AH114" s="165">
        <f t="shared" si="58"/>
        <v>0</v>
      </c>
      <c r="AI114" s="240"/>
    </row>
    <row r="115" spans="2:35" s="18" customFormat="1" x14ac:dyDescent="0.25">
      <c r="B115" s="162" t="s">
        <v>101</v>
      </c>
      <c r="C115" s="163" t="s">
        <v>33</v>
      </c>
      <c r="D115" s="239"/>
      <c r="E115" s="164">
        <f>-E44</f>
        <v>40726560</v>
      </c>
      <c r="F115" s="164">
        <f t="shared" ref="F115:AH115" si="59">-F44</f>
        <v>40726560</v>
      </c>
      <c r="G115" s="164">
        <f t="shared" si="59"/>
        <v>40726560</v>
      </c>
      <c r="H115" s="164">
        <f t="shared" si="59"/>
        <v>40726560</v>
      </c>
      <c r="I115" s="164">
        <f t="shared" si="59"/>
        <v>40726560</v>
      </c>
      <c r="J115" s="164">
        <f t="shared" si="59"/>
        <v>40726560</v>
      </c>
      <c r="K115" s="164">
        <f t="shared" si="59"/>
        <v>40726560</v>
      </c>
      <c r="L115" s="164">
        <f t="shared" si="59"/>
        <v>40726560</v>
      </c>
      <c r="M115" s="164">
        <f t="shared" si="59"/>
        <v>40726560</v>
      </c>
      <c r="N115" s="164">
        <f t="shared" si="59"/>
        <v>40726560</v>
      </c>
      <c r="O115" s="164">
        <f t="shared" si="59"/>
        <v>40726560</v>
      </c>
      <c r="P115" s="164">
        <f t="shared" si="59"/>
        <v>40726560</v>
      </c>
      <c r="Q115" s="164">
        <f t="shared" si="59"/>
        <v>40726560</v>
      </c>
      <c r="R115" s="164">
        <f t="shared" si="59"/>
        <v>40726560</v>
      </c>
      <c r="S115" s="164">
        <f t="shared" si="59"/>
        <v>40726560</v>
      </c>
      <c r="T115" s="164">
        <f t="shared" si="59"/>
        <v>40726560</v>
      </c>
      <c r="U115" s="164">
        <f t="shared" si="59"/>
        <v>40726560</v>
      </c>
      <c r="V115" s="164">
        <f t="shared" si="59"/>
        <v>40726560</v>
      </c>
      <c r="W115" s="164">
        <f t="shared" si="59"/>
        <v>40726560</v>
      </c>
      <c r="X115" s="164">
        <f t="shared" si="59"/>
        <v>40726560</v>
      </c>
      <c r="Y115" s="164">
        <f t="shared" si="59"/>
        <v>0</v>
      </c>
      <c r="Z115" s="164">
        <f t="shared" si="59"/>
        <v>0</v>
      </c>
      <c r="AA115" s="164">
        <f t="shared" si="59"/>
        <v>0</v>
      </c>
      <c r="AB115" s="164">
        <f t="shared" si="59"/>
        <v>0</v>
      </c>
      <c r="AC115" s="164">
        <f t="shared" si="59"/>
        <v>0</v>
      </c>
      <c r="AD115" s="164">
        <f t="shared" si="59"/>
        <v>0</v>
      </c>
      <c r="AE115" s="164">
        <f t="shared" si="59"/>
        <v>0</v>
      </c>
      <c r="AF115" s="164">
        <f t="shared" si="59"/>
        <v>0</v>
      </c>
      <c r="AG115" s="164">
        <f t="shared" si="59"/>
        <v>0</v>
      </c>
      <c r="AH115" s="165">
        <f t="shared" si="59"/>
        <v>0</v>
      </c>
      <c r="AI115" s="240"/>
    </row>
    <row r="116" spans="2:35" s="18" customFormat="1" x14ac:dyDescent="0.25">
      <c r="B116" s="162" t="s">
        <v>102</v>
      </c>
      <c r="C116" s="163" t="s">
        <v>33</v>
      </c>
      <c r="D116" s="239"/>
      <c r="E116" s="164">
        <f t="shared" ref="E116:AH116" si="60">-SUM(E59:E64,E66:E70)</f>
        <v>-31600000</v>
      </c>
      <c r="F116" s="164">
        <f t="shared" si="60"/>
        <v>-31600000</v>
      </c>
      <c r="G116" s="164">
        <f t="shared" si="60"/>
        <v>-31600000</v>
      </c>
      <c r="H116" s="164">
        <f t="shared" si="60"/>
        <v>-31600000</v>
      </c>
      <c r="I116" s="164">
        <f t="shared" si="60"/>
        <v>-31600000</v>
      </c>
      <c r="J116" s="164">
        <f t="shared" si="60"/>
        <v>-36600000</v>
      </c>
      <c r="K116" s="164">
        <f t="shared" si="60"/>
        <v>-31600000</v>
      </c>
      <c r="L116" s="164">
        <f t="shared" si="60"/>
        <v>-31600000</v>
      </c>
      <c r="M116" s="164">
        <f t="shared" si="60"/>
        <v>-31600000</v>
      </c>
      <c r="N116" s="164">
        <f t="shared" si="60"/>
        <v>-31600000</v>
      </c>
      <c r="O116" s="164">
        <f t="shared" si="60"/>
        <v>-31600000</v>
      </c>
      <c r="P116" s="164">
        <f t="shared" si="60"/>
        <v>-31600000</v>
      </c>
      <c r="Q116" s="164">
        <f t="shared" si="60"/>
        <v>-31600000</v>
      </c>
      <c r="R116" s="164">
        <f t="shared" si="60"/>
        <v>-31600000</v>
      </c>
      <c r="S116" s="164">
        <f t="shared" si="60"/>
        <v>-31600000</v>
      </c>
      <c r="T116" s="164">
        <f t="shared" si="60"/>
        <v>-31600000</v>
      </c>
      <c r="U116" s="164">
        <f t="shared" si="60"/>
        <v>-31600000</v>
      </c>
      <c r="V116" s="164">
        <f t="shared" si="60"/>
        <v>-31600000</v>
      </c>
      <c r="W116" s="164">
        <f t="shared" si="60"/>
        <v>-31600000</v>
      </c>
      <c r="X116" s="164">
        <f t="shared" si="60"/>
        <v>-31600000</v>
      </c>
      <c r="Y116" s="164">
        <f t="shared" si="60"/>
        <v>-12100000</v>
      </c>
      <c r="Z116" s="164">
        <f t="shared" si="60"/>
        <v>-12100000</v>
      </c>
      <c r="AA116" s="164">
        <f t="shared" si="60"/>
        <v>-12100000</v>
      </c>
      <c r="AB116" s="164">
        <f t="shared" si="60"/>
        <v>-12100000</v>
      </c>
      <c r="AC116" s="164">
        <f t="shared" si="60"/>
        <v>-12100000</v>
      </c>
      <c r="AD116" s="164">
        <f t="shared" si="60"/>
        <v>-12100000</v>
      </c>
      <c r="AE116" s="164">
        <f t="shared" si="60"/>
        <v>-12100000</v>
      </c>
      <c r="AF116" s="164">
        <f t="shared" si="60"/>
        <v>-12100000</v>
      </c>
      <c r="AG116" s="164">
        <f t="shared" si="60"/>
        <v>-12100000</v>
      </c>
      <c r="AH116" s="165">
        <f t="shared" si="60"/>
        <v>-12100000</v>
      </c>
      <c r="AI116" s="240"/>
    </row>
    <row r="117" spans="2:35" s="18" customFormat="1" x14ac:dyDescent="0.25">
      <c r="B117" s="241" t="s">
        <v>106</v>
      </c>
      <c r="C117" s="246" t="s">
        <v>33</v>
      </c>
      <c r="D117" s="239"/>
      <c r="E117" s="164">
        <f>E82+E83</f>
        <v>-9730000</v>
      </c>
      <c r="F117" s="164">
        <f t="shared" ref="F117:AH117" si="61">F82+F83</f>
        <v>-9096500</v>
      </c>
      <c r="G117" s="164">
        <f t="shared" si="61"/>
        <v>-8463000</v>
      </c>
      <c r="H117" s="164">
        <f t="shared" si="61"/>
        <v>-7829500</v>
      </c>
      <c r="I117" s="164">
        <f t="shared" si="61"/>
        <v>-7196000</v>
      </c>
      <c r="J117" s="164">
        <f t="shared" si="61"/>
        <v>-6562500</v>
      </c>
      <c r="K117" s="164">
        <f t="shared" si="61"/>
        <v>-5929000</v>
      </c>
      <c r="L117" s="164">
        <f t="shared" si="61"/>
        <v>-5295499.9999999991</v>
      </c>
      <c r="M117" s="164">
        <f t="shared" si="61"/>
        <v>-4662000</v>
      </c>
      <c r="N117" s="164">
        <f>N82+N83</f>
        <v>-4028500</v>
      </c>
      <c r="O117" s="164">
        <f t="shared" si="61"/>
        <v>-3395000</v>
      </c>
      <c r="P117" s="164">
        <f t="shared" si="61"/>
        <v>-2761499.9999999995</v>
      </c>
      <c r="Q117" s="164">
        <f t="shared" si="61"/>
        <v>-7801125.7749999966</v>
      </c>
      <c r="R117" s="164">
        <f t="shared" si="61"/>
        <v>-13360020.962499999</v>
      </c>
      <c r="S117" s="164">
        <f t="shared" si="61"/>
        <v>-13304020.962499999</v>
      </c>
      <c r="T117" s="164">
        <f t="shared" si="61"/>
        <v>-13248020.962499999</v>
      </c>
      <c r="U117" s="164">
        <f t="shared" si="61"/>
        <v>-13192020.962499999</v>
      </c>
      <c r="V117" s="164">
        <f t="shared" si="61"/>
        <v>-13136020.962499999</v>
      </c>
      <c r="W117" s="164">
        <f t="shared" si="61"/>
        <v>-13080020.962499999</v>
      </c>
      <c r="X117" s="164">
        <f t="shared" si="61"/>
        <v>-13024020.962499999</v>
      </c>
      <c r="Y117" s="164">
        <f t="shared" si="61"/>
        <v>-1680000</v>
      </c>
      <c r="Z117" s="164">
        <f t="shared" si="61"/>
        <v>-1624000</v>
      </c>
      <c r="AA117" s="164">
        <f t="shared" si="61"/>
        <v>-1568000</v>
      </c>
      <c r="AB117" s="164">
        <f t="shared" si="61"/>
        <v>-1512000</v>
      </c>
      <c r="AC117" s="164">
        <f t="shared" si="61"/>
        <v>-1456000</v>
      </c>
      <c r="AD117" s="164">
        <f t="shared" si="61"/>
        <v>-1400000</v>
      </c>
      <c r="AE117" s="164">
        <f t="shared" si="61"/>
        <v>-1344000</v>
      </c>
      <c r="AF117" s="164">
        <f t="shared" si="61"/>
        <v>-1288000</v>
      </c>
      <c r="AG117" s="164">
        <f t="shared" si="61"/>
        <v>-1232000</v>
      </c>
      <c r="AH117" s="165">
        <f t="shared" si="61"/>
        <v>-1176000</v>
      </c>
      <c r="AI117" s="240"/>
    </row>
    <row r="118" spans="2:35" x14ac:dyDescent="0.25">
      <c r="B118" s="152" t="s">
        <v>52</v>
      </c>
      <c r="C118" s="159" t="s">
        <v>42</v>
      </c>
      <c r="D118" s="153">
        <f>-SUM(D163,D166,D169,D172,D175,D178,D181)</f>
        <v>-695000000</v>
      </c>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c r="AA118" s="154"/>
      <c r="AB118" s="154"/>
      <c r="AC118" s="154"/>
      <c r="AD118" s="154"/>
      <c r="AE118" s="154"/>
      <c r="AF118" s="154"/>
      <c r="AG118" s="154"/>
      <c r="AH118" s="155"/>
      <c r="AI118" s="156"/>
    </row>
    <row r="119" spans="2:35" x14ac:dyDescent="0.25">
      <c r="B119" s="148" t="s">
        <v>53</v>
      </c>
      <c r="C119" s="160" t="s">
        <v>42</v>
      </c>
      <c r="D119" s="149">
        <f>SUM(D120:D122,D125)</f>
        <v>400000000</v>
      </c>
      <c r="E119" s="150">
        <f t="shared" ref="E119:AH119" si="62">SUM(E120:E125)</f>
        <v>-11000000</v>
      </c>
      <c r="F119" s="150">
        <f t="shared" si="62"/>
        <v>-10900000</v>
      </c>
      <c r="G119" s="150">
        <f t="shared" si="62"/>
        <v>-10800000</v>
      </c>
      <c r="H119" s="150">
        <f t="shared" si="62"/>
        <v>-10700000</v>
      </c>
      <c r="I119" s="150">
        <f t="shared" si="62"/>
        <v>-10600000</v>
      </c>
      <c r="J119" s="150">
        <f t="shared" si="62"/>
        <v>-10500000</v>
      </c>
      <c r="K119" s="150">
        <f t="shared" si="62"/>
        <v>-10400000</v>
      </c>
      <c r="L119" s="150">
        <f t="shared" si="62"/>
        <v>-10300000</v>
      </c>
      <c r="M119" s="150">
        <f t="shared" si="62"/>
        <v>-10200000</v>
      </c>
      <c r="N119" s="150">
        <f t="shared" si="62"/>
        <v>-10100000</v>
      </c>
      <c r="O119" s="150">
        <f t="shared" si="62"/>
        <v>0</v>
      </c>
      <c r="P119" s="150">
        <f t="shared" si="62"/>
        <v>0</v>
      </c>
      <c r="Q119" s="150">
        <f t="shared" si="62"/>
        <v>0</v>
      </c>
      <c r="R119" s="150">
        <f t="shared" si="62"/>
        <v>0</v>
      </c>
      <c r="S119" s="150">
        <f t="shared" si="62"/>
        <v>0</v>
      </c>
      <c r="T119" s="150">
        <f t="shared" si="62"/>
        <v>0</v>
      </c>
      <c r="U119" s="150">
        <f t="shared" si="62"/>
        <v>0</v>
      </c>
      <c r="V119" s="150">
        <f t="shared" si="62"/>
        <v>0</v>
      </c>
      <c r="W119" s="150">
        <f t="shared" si="62"/>
        <v>0</v>
      </c>
      <c r="X119" s="150">
        <f t="shared" si="62"/>
        <v>0</v>
      </c>
      <c r="Y119" s="150">
        <f t="shared" si="62"/>
        <v>0</v>
      </c>
      <c r="Z119" s="150">
        <f t="shared" si="62"/>
        <v>0</v>
      </c>
      <c r="AA119" s="150">
        <f t="shared" si="62"/>
        <v>0</v>
      </c>
      <c r="AB119" s="150">
        <f t="shared" si="62"/>
        <v>0</v>
      </c>
      <c r="AC119" s="150">
        <f t="shared" si="62"/>
        <v>0</v>
      </c>
      <c r="AD119" s="150">
        <f t="shared" si="62"/>
        <v>0</v>
      </c>
      <c r="AE119" s="150">
        <f t="shared" si="62"/>
        <v>0</v>
      </c>
      <c r="AF119" s="150">
        <f t="shared" si="62"/>
        <v>0</v>
      </c>
      <c r="AG119" s="150">
        <f t="shared" si="62"/>
        <v>0</v>
      </c>
      <c r="AH119" s="151">
        <f t="shared" si="62"/>
        <v>0</v>
      </c>
      <c r="AI119" s="157"/>
    </row>
    <row r="120" spans="2:35" s="18" customFormat="1" x14ac:dyDescent="0.25">
      <c r="B120" s="162" t="s">
        <v>54</v>
      </c>
      <c r="C120" s="163" t="s">
        <v>42</v>
      </c>
      <c r="D120" s="142">
        <f>D135</f>
        <v>300000000</v>
      </c>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143"/>
      <c r="AI120" s="161"/>
    </row>
    <row r="121" spans="2:35" s="18" customFormat="1" x14ac:dyDescent="0.25">
      <c r="B121" s="162" t="s">
        <v>55</v>
      </c>
      <c r="C121" s="163" t="s">
        <v>42</v>
      </c>
      <c r="D121" s="142">
        <f>SUM(D188,D192,D196)</f>
        <v>100000000</v>
      </c>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143"/>
      <c r="AI121" s="161"/>
    </row>
    <row r="122" spans="2:35" s="18" customFormat="1" x14ac:dyDescent="0.25">
      <c r="B122" s="162" t="s">
        <v>103</v>
      </c>
      <c r="C122" s="163" t="s">
        <v>33</v>
      </c>
      <c r="D122" s="142"/>
      <c r="E122" s="54">
        <f t="shared" ref="E122:AH122" si="63">E75+E76+SUM(E186,E190,E194)</f>
        <v>-11000000</v>
      </c>
      <c r="F122" s="54">
        <f t="shared" si="63"/>
        <v>-10900000</v>
      </c>
      <c r="G122" s="54">
        <f t="shared" si="63"/>
        <v>-10800000</v>
      </c>
      <c r="H122" s="54">
        <f t="shared" si="63"/>
        <v>-10700000</v>
      </c>
      <c r="I122" s="54">
        <f t="shared" si="63"/>
        <v>-10600000</v>
      </c>
      <c r="J122" s="54">
        <f t="shared" si="63"/>
        <v>-10500000</v>
      </c>
      <c r="K122" s="54">
        <f t="shared" si="63"/>
        <v>-10400000</v>
      </c>
      <c r="L122" s="54">
        <f t="shared" si="63"/>
        <v>-10300000</v>
      </c>
      <c r="M122" s="54">
        <f t="shared" si="63"/>
        <v>-10200000</v>
      </c>
      <c r="N122" s="54">
        <f t="shared" si="63"/>
        <v>-10100000</v>
      </c>
      <c r="O122" s="54">
        <f t="shared" si="63"/>
        <v>0</v>
      </c>
      <c r="P122" s="54">
        <f t="shared" si="63"/>
        <v>0</v>
      </c>
      <c r="Q122" s="54">
        <f t="shared" si="63"/>
        <v>0</v>
      </c>
      <c r="R122" s="54">
        <f t="shared" si="63"/>
        <v>0</v>
      </c>
      <c r="S122" s="54">
        <f t="shared" si="63"/>
        <v>0</v>
      </c>
      <c r="T122" s="54">
        <f t="shared" si="63"/>
        <v>0</v>
      </c>
      <c r="U122" s="54">
        <f t="shared" si="63"/>
        <v>0</v>
      </c>
      <c r="V122" s="54">
        <f t="shared" si="63"/>
        <v>0</v>
      </c>
      <c r="W122" s="54">
        <f t="shared" si="63"/>
        <v>0</v>
      </c>
      <c r="X122" s="54">
        <f t="shared" si="63"/>
        <v>0</v>
      </c>
      <c r="Y122" s="54">
        <f t="shared" si="63"/>
        <v>0</v>
      </c>
      <c r="Z122" s="54">
        <f t="shared" si="63"/>
        <v>0</v>
      </c>
      <c r="AA122" s="54">
        <f t="shared" si="63"/>
        <v>0</v>
      </c>
      <c r="AB122" s="54">
        <f t="shared" si="63"/>
        <v>0</v>
      </c>
      <c r="AC122" s="54">
        <f t="shared" si="63"/>
        <v>0</v>
      </c>
      <c r="AD122" s="54">
        <f t="shared" si="63"/>
        <v>0</v>
      </c>
      <c r="AE122" s="54">
        <f t="shared" si="63"/>
        <v>0</v>
      </c>
      <c r="AF122" s="54">
        <f t="shared" si="63"/>
        <v>0</v>
      </c>
      <c r="AG122" s="54">
        <f t="shared" si="63"/>
        <v>0</v>
      </c>
      <c r="AH122" s="141">
        <f t="shared" si="63"/>
        <v>0</v>
      </c>
      <c r="AI122" s="161"/>
    </row>
    <row r="123" spans="2:35" s="18" customFormat="1" x14ac:dyDescent="0.25">
      <c r="B123" s="241" t="s">
        <v>104</v>
      </c>
      <c r="C123" s="246" t="s">
        <v>33</v>
      </c>
      <c r="D123" s="142"/>
      <c r="E123" s="164"/>
      <c r="F123" s="164"/>
      <c r="G123" s="164"/>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5"/>
      <c r="AI123" s="240"/>
    </row>
    <row r="124" spans="2:35" s="18" customFormat="1" x14ac:dyDescent="0.25">
      <c r="B124" s="241" t="s">
        <v>105</v>
      </c>
      <c r="C124" s="246" t="s">
        <v>33</v>
      </c>
      <c r="D124" s="142"/>
      <c r="E124" s="164">
        <f t="shared" ref="E124:AH124" si="64">E78</f>
        <v>0</v>
      </c>
      <c r="F124" s="164">
        <f t="shared" si="64"/>
        <v>0</v>
      </c>
      <c r="G124" s="164">
        <f t="shared" si="64"/>
        <v>0</v>
      </c>
      <c r="H124" s="164">
        <f t="shared" si="64"/>
        <v>0</v>
      </c>
      <c r="I124" s="164">
        <f t="shared" si="64"/>
        <v>0</v>
      </c>
      <c r="J124" s="164">
        <f t="shared" si="64"/>
        <v>0</v>
      </c>
      <c r="K124" s="164">
        <f t="shared" si="64"/>
        <v>0</v>
      </c>
      <c r="L124" s="164">
        <f t="shared" si="64"/>
        <v>0</v>
      </c>
      <c r="M124" s="164">
        <f t="shared" si="64"/>
        <v>0</v>
      </c>
      <c r="N124" s="164">
        <f t="shared" si="64"/>
        <v>0</v>
      </c>
      <c r="O124" s="164">
        <f t="shared" si="64"/>
        <v>0</v>
      </c>
      <c r="P124" s="164">
        <f t="shared" si="64"/>
        <v>0</v>
      </c>
      <c r="Q124" s="164">
        <f t="shared" si="64"/>
        <v>0</v>
      </c>
      <c r="R124" s="164">
        <f t="shared" si="64"/>
        <v>0</v>
      </c>
      <c r="S124" s="164">
        <f t="shared" si="64"/>
        <v>0</v>
      </c>
      <c r="T124" s="164">
        <f t="shared" si="64"/>
        <v>0</v>
      </c>
      <c r="U124" s="164">
        <f t="shared" si="64"/>
        <v>0</v>
      </c>
      <c r="V124" s="164">
        <f t="shared" si="64"/>
        <v>0</v>
      </c>
      <c r="W124" s="164">
        <f t="shared" si="64"/>
        <v>0</v>
      </c>
      <c r="X124" s="164">
        <f t="shared" si="64"/>
        <v>0</v>
      </c>
      <c r="Y124" s="164">
        <f t="shared" si="64"/>
        <v>0</v>
      </c>
      <c r="Z124" s="164">
        <f t="shared" si="64"/>
        <v>0</v>
      </c>
      <c r="AA124" s="164">
        <f t="shared" si="64"/>
        <v>0</v>
      </c>
      <c r="AB124" s="164">
        <f t="shared" si="64"/>
        <v>0</v>
      </c>
      <c r="AC124" s="164">
        <f t="shared" si="64"/>
        <v>0</v>
      </c>
      <c r="AD124" s="164">
        <f t="shared" si="64"/>
        <v>0</v>
      </c>
      <c r="AE124" s="164">
        <f t="shared" si="64"/>
        <v>0</v>
      </c>
      <c r="AF124" s="164">
        <f t="shared" si="64"/>
        <v>0</v>
      </c>
      <c r="AG124" s="164">
        <f t="shared" si="64"/>
        <v>0</v>
      </c>
      <c r="AH124" s="165">
        <f t="shared" si="64"/>
        <v>0</v>
      </c>
      <c r="AI124" s="240"/>
    </row>
    <row r="125" spans="2:35" ht="13" thickBot="1" x14ac:dyDescent="0.3">
      <c r="B125" s="166" t="s">
        <v>56</v>
      </c>
      <c r="C125" s="87" t="s">
        <v>33</v>
      </c>
      <c r="D125" s="142"/>
      <c r="E125" s="164"/>
      <c r="F125" s="164"/>
      <c r="G125" s="164"/>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5"/>
      <c r="AI125" s="108"/>
    </row>
    <row r="126" spans="2:35" ht="13" thickBot="1" x14ac:dyDescent="0.3">
      <c r="B126" s="130" t="s">
        <v>57</v>
      </c>
      <c r="C126" s="55" t="s">
        <v>13</v>
      </c>
      <c r="D126" s="131">
        <f t="shared" ref="D126:AH126" si="65">SUM(D111,D118:D119)</f>
        <v>-295000000</v>
      </c>
      <c r="E126" s="132">
        <f>SUM(E111,E118:E119)</f>
        <v>20896736.541666657</v>
      </c>
      <c r="F126" s="132">
        <f t="shared" si="65"/>
        <v>21630236.541666657</v>
      </c>
      <c r="G126" s="132">
        <f t="shared" si="65"/>
        <v>22363736.541666657</v>
      </c>
      <c r="H126" s="132">
        <f t="shared" si="65"/>
        <v>23097236.541666657</v>
      </c>
      <c r="I126" s="132">
        <f t="shared" si="65"/>
        <v>23830736.541666657</v>
      </c>
      <c r="J126" s="132">
        <f t="shared" si="65"/>
        <v>19564236.541666657</v>
      </c>
      <c r="K126" s="132">
        <f t="shared" si="65"/>
        <v>25297736.541666657</v>
      </c>
      <c r="L126" s="132">
        <f t="shared" si="65"/>
        <v>26031236.541666657</v>
      </c>
      <c r="M126" s="132">
        <f t="shared" si="65"/>
        <v>26764736.541666657</v>
      </c>
      <c r="N126" s="132">
        <f t="shared" si="65"/>
        <v>27498236.541666657</v>
      </c>
      <c r="O126" s="132">
        <f t="shared" si="65"/>
        <v>38231736.541666657</v>
      </c>
      <c r="P126" s="132">
        <f t="shared" si="65"/>
        <v>38865236.541666657</v>
      </c>
      <c r="Q126" s="132">
        <f t="shared" si="65"/>
        <v>33825610.766666658</v>
      </c>
      <c r="R126" s="132">
        <f t="shared" si="65"/>
        <v>28266715.579166658</v>
      </c>
      <c r="S126" s="132">
        <f t="shared" si="65"/>
        <v>28322715.579166658</v>
      </c>
      <c r="T126" s="132">
        <f t="shared" si="65"/>
        <v>28378715.579166658</v>
      </c>
      <c r="U126" s="132">
        <f t="shared" si="65"/>
        <v>28434715.579166658</v>
      </c>
      <c r="V126" s="132">
        <f t="shared" si="65"/>
        <v>28490715.579166658</v>
      </c>
      <c r="W126" s="132">
        <f t="shared" si="65"/>
        <v>28546715.579166658</v>
      </c>
      <c r="X126" s="132">
        <f t="shared" si="65"/>
        <v>28602715.579166658</v>
      </c>
      <c r="Y126" s="132">
        <f t="shared" si="65"/>
        <v>-13780000</v>
      </c>
      <c r="Z126" s="132">
        <f t="shared" si="65"/>
        <v>-13724000</v>
      </c>
      <c r="AA126" s="132">
        <f t="shared" si="65"/>
        <v>-13668000</v>
      </c>
      <c r="AB126" s="132">
        <f t="shared" si="65"/>
        <v>-13612000</v>
      </c>
      <c r="AC126" s="132">
        <f t="shared" si="65"/>
        <v>-13556000</v>
      </c>
      <c r="AD126" s="132">
        <f t="shared" si="65"/>
        <v>-13500000</v>
      </c>
      <c r="AE126" s="132">
        <f t="shared" si="65"/>
        <v>-13444000</v>
      </c>
      <c r="AF126" s="132">
        <f t="shared" si="65"/>
        <v>-13388000</v>
      </c>
      <c r="AG126" s="132">
        <f t="shared" si="65"/>
        <v>-13332000</v>
      </c>
      <c r="AH126" s="133">
        <f t="shared" si="65"/>
        <v>-13276000</v>
      </c>
      <c r="AI126" s="56">
        <f>SUM(E126:AH126)</f>
        <v>411660458.32083309</v>
      </c>
    </row>
    <row r="127" spans="2:35" s="247" customFormat="1" x14ac:dyDescent="0.25">
      <c r="B127" s="241" t="s">
        <v>107</v>
      </c>
      <c r="C127" s="246" t="s">
        <v>33</v>
      </c>
      <c r="D127" s="248"/>
      <c r="E127" s="249">
        <f>D128</f>
        <v>-295000000</v>
      </c>
      <c r="F127" s="249">
        <f t="shared" ref="F127:AH127" si="66">E128</f>
        <v>-274103263.45833337</v>
      </c>
      <c r="G127" s="249">
        <f t="shared" si="66"/>
        <v>-252473026.91666672</v>
      </c>
      <c r="H127" s="249">
        <f t="shared" si="66"/>
        <v>-230109290.37500006</v>
      </c>
      <c r="I127" s="249">
        <f t="shared" si="66"/>
        <v>-207012053.8333334</v>
      </c>
      <c r="J127" s="249">
        <f t="shared" si="66"/>
        <v>-183181317.29166675</v>
      </c>
      <c r="K127" s="249">
        <f t="shared" si="66"/>
        <v>-163617080.75000009</v>
      </c>
      <c r="L127" s="249">
        <f t="shared" si="66"/>
        <v>-138319344.20833343</v>
      </c>
      <c r="M127" s="249">
        <f t="shared" si="66"/>
        <v>-112288107.66666678</v>
      </c>
      <c r="N127" s="249">
        <f t="shared" si="66"/>
        <v>-85523371.125000119</v>
      </c>
      <c r="O127" s="249">
        <f t="shared" si="66"/>
        <v>-58025134.583333462</v>
      </c>
      <c r="P127" s="249">
        <f t="shared" si="66"/>
        <v>-19793398.041666806</v>
      </c>
      <c r="Q127" s="249">
        <f t="shared" si="66"/>
        <v>19071838.499999851</v>
      </c>
      <c r="R127" s="249">
        <f t="shared" si="66"/>
        <v>52897449.266666509</v>
      </c>
      <c r="S127" s="249">
        <f t="shared" si="66"/>
        <v>81164164.845833167</v>
      </c>
      <c r="T127" s="249">
        <f t="shared" si="66"/>
        <v>109486880.42499983</v>
      </c>
      <c r="U127" s="249">
        <f t="shared" si="66"/>
        <v>137865596.00416648</v>
      </c>
      <c r="V127" s="249">
        <f t="shared" si="66"/>
        <v>166300311.58333313</v>
      </c>
      <c r="W127" s="249">
        <f t="shared" si="66"/>
        <v>194791027.16249979</v>
      </c>
      <c r="X127" s="249">
        <f t="shared" si="66"/>
        <v>223337742.74166644</v>
      </c>
      <c r="Y127" s="249">
        <f t="shared" si="66"/>
        <v>251940458.32083309</v>
      </c>
      <c r="Z127" s="249">
        <f t="shared" si="66"/>
        <v>238160458.32083309</v>
      </c>
      <c r="AA127" s="249">
        <f t="shared" si="66"/>
        <v>224436458.32083309</v>
      </c>
      <c r="AB127" s="249">
        <f t="shared" si="66"/>
        <v>210768458.32083309</v>
      </c>
      <c r="AC127" s="249">
        <f t="shared" si="66"/>
        <v>197156458.32083309</v>
      </c>
      <c r="AD127" s="249">
        <f t="shared" si="66"/>
        <v>183600458.32083309</v>
      </c>
      <c r="AE127" s="249">
        <f t="shared" si="66"/>
        <v>170100458.32083309</v>
      </c>
      <c r="AF127" s="249">
        <f t="shared" si="66"/>
        <v>156656458.32083309</v>
      </c>
      <c r="AG127" s="249">
        <f t="shared" si="66"/>
        <v>143268458.32083309</v>
      </c>
      <c r="AH127" s="250">
        <f t="shared" si="66"/>
        <v>129936458.32083309</v>
      </c>
      <c r="AI127" s="251"/>
    </row>
    <row r="128" spans="2:35" s="247" customFormat="1" x14ac:dyDescent="0.25">
      <c r="B128" s="241" t="s">
        <v>108</v>
      </c>
      <c r="C128" s="246" t="s">
        <v>33</v>
      </c>
      <c r="D128" s="248">
        <f>D126</f>
        <v>-295000000</v>
      </c>
      <c r="E128" s="249">
        <f>E127+E126</f>
        <v>-274103263.45833337</v>
      </c>
      <c r="F128" s="249">
        <f t="shared" ref="F128:AH128" si="67">F127+F126</f>
        <v>-252473026.91666672</v>
      </c>
      <c r="G128" s="249">
        <f t="shared" si="67"/>
        <v>-230109290.37500006</v>
      </c>
      <c r="H128" s="249">
        <f t="shared" si="67"/>
        <v>-207012053.8333334</v>
      </c>
      <c r="I128" s="249">
        <f t="shared" si="67"/>
        <v>-183181317.29166675</v>
      </c>
      <c r="J128" s="249">
        <f t="shared" si="67"/>
        <v>-163617080.75000009</v>
      </c>
      <c r="K128" s="249">
        <f t="shared" si="67"/>
        <v>-138319344.20833343</v>
      </c>
      <c r="L128" s="249">
        <f t="shared" si="67"/>
        <v>-112288107.66666678</v>
      </c>
      <c r="M128" s="249">
        <f t="shared" si="67"/>
        <v>-85523371.125000119</v>
      </c>
      <c r="N128" s="249">
        <f t="shared" si="67"/>
        <v>-58025134.583333462</v>
      </c>
      <c r="O128" s="249">
        <f t="shared" si="67"/>
        <v>-19793398.041666806</v>
      </c>
      <c r="P128" s="249">
        <f t="shared" si="67"/>
        <v>19071838.499999851</v>
      </c>
      <c r="Q128" s="249">
        <f t="shared" si="67"/>
        <v>52897449.266666509</v>
      </c>
      <c r="R128" s="249">
        <f t="shared" si="67"/>
        <v>81164164.845833167</v>
      </c>
      <c r="S128" s="249">
        <f t="shared" si="67"/>
        <v>109486880.42499983</v>
      </c>
      <c r="T128" s="249">
        <f t="shared" si="67"/>
        <v>137865596.00416648</v>
      </c>
      <c r="U128" s="249">
        <f t="shared" si="67"/>
        <v>166300311.58333313</v>
      </c>
      <c r="V128" s="249">
        <f t="shared" si="67"/>
        <v>194791027.16249979</v>
      </c>
      <c r="W128" s="249">
        <f t="shared" si="67"/>
        <v>223337742.74166644</v>
      </c>
      <c r="X128" s="249">
        <f t="shared" si="67"/>
        <v>251940458.32083309</v>
      </c>
      <c r="Y128" s="249">
        <f t="shared" si="67"/>
        <v>238160458.32083309</v>
      </c>
      <c r="Z128" s="249">
        <f t="shared" si="67"/>
        <v>224436458.32083309</v>
      </c>
      <c r="AA128" s="249">
        <f t="shared" si="67"/>
        <v>210768458.32083309</v>
      </c>
      <c r="AB128" s="249">
        <f t="shared" si="67"/>
        <v>197156458.32083309</v>
      </c>
      <c r="AC128" s="249">
        <f t="shared" si="67"/>
        <v>183600458.32083309</v>
      </c>
      <c r="AD128" s="249">
        <f t="shared" si="67"/>
        <v>170100458.32083309</v>
      </c>
      <c r="AE128" s="249">
        <f t="shared" si="67"/>
        <v>156656458.32083309</v>
      </c>
      <c r="AF128" s="249">
        <f t="shared" si="67"/>
        <v>143268458.32083309</v>
      </c>
      <c r="AG128" s="249">
        <f t="shared" si="67"/>
        <v>129936458.32083309</v>
      </c>
      <c r="AH128" s="250">
        <f t="shared" si="67"/>
        <v>116660458.32083309</v>
      </c>
      <c r="AI128" s="251"/>
    </row>
    <row r="129" spans="1:35" x14ac:dyDescent="0.25">
      <c r="B129" s="147" t="s">
        <v>109</v>
      </c>
      <c r="C129" s="33" t="s">
        <v>11</v>
      </c>
      <c r="D129" s="140">
        <f>SUM(D188,D192,D196)</f>
        <v>100000000</v>
      </c>
      <c r="E129" s="47">
        <f>D129+E122</f>
        <v>89000000</v>
      </c>
      <c r="F129" s="47">
        <f t="shared" ref="F129:AH129" si="68">E129+F122</f>
        <v>78100000</v>
      </c>
      <c r="G129" s="47">
        <f t="shared" si="68"/>
        <v>67300000</v>
      </c>
      <c r="H129" s="47">
        <f t="shared" si="68"/>
        <v>56600000</v>
      </c>
      <c r="I129" s="47">
        <f t="shared" si="68"/>
        <v>46000000</v>
      </c>
      <c r="J129" s="47">
        <f t="shared" si="68"/>
        <v>35500000</v>
      </c>
      <c r="K129" s="47">
        <f t="shared" si="68"/>
        <v>25100000</v>
      </c>
      <c r="L129" s="47">
        <f t="shared" si="68"/>
        <v>14800000</v>
      </c>
      <c r="M129" s="47">
        <f t="shared" si="68"/>
        <v>4600000</v>
      </c>
      <c r="N129" s="47">
        <f t="shared" si="68"/>
        <v>-5500000</v>
      </c>
      <c r="O129" s="47">
        <f t="shared" si="68"/>
        <v>-5500000</v>
      </c>
      <c r="P129" s="47">
        <f t="shared" si="68"/>
        <v>-5500000</v>
      </c>
      <c r="Q129" s="47">
        <f t="shared" si="68"/>
        <v>-5500000</v>
      </c>
      <c r="R129" s="47">
        <f t="shared" si="68"/>
        <v>-5500000</v>
      </c>
      <c r="S129" s="47">
        <f t="shared" si="68"/>
        <v>-5500000</v>
      </c>
      <c r="T129" s="47">
        <f t="shared" si="68"/>
        <v>-5500000</v>
      </c>
      <c r="U129" s="47">
        <f t="shared" si="68"/>
        <v>-5500000</v>
      </c>
      <c r="V129" s="47">
        <f t="shared" si="68"/>
        <v>-5500000</v>
      </c>
      <c r="W129" s="47">
        <f t="shared" si="68"/>
        <v>-5500000</v>
      </c>
      <c r="X129" s="47">
        <f t="shared" si="68"/>
        <v>-5500000</v>
      </c>
      <c r="Y129" s="47">
        <f t="shared" si="68"/>
        <v>-5500000</v>
      </c>
      <c r="Z129" s="47">
        <f t="shared" si="68"/>
        <v>-5500000</v>
      </c>
      <c r="AA129" s="47">
        <f t="shared" si="68"/>
        <v>-5500000</v>
      </c>
      <c r="AB129" s="47">
        <f t="shared" si="68"/>
        <v>-5500000</v>
      </c>
      <c r="AC129" s="47">
        <f t="shared" si="68"/>
        <v>-5500000</v>
      </c>
      <c r="AD129" s="47">
        <f t="shared" si="68"/>
        <v>-5500000</v>
      </c>
      <c r="AE129" s="47">
        <f t="shared" si="68"/>
        <v>-5500000</v>
      </c>
      <c r="AF129" s="47">
        <f t="shared" si="68"/>
        <v>-5500000</v>
      </c>
      <c r="AG129" s="47">
        <f t="shared" si="68"/>
        <v>-5500000</v>
      </c>
      <c r="AH129" s="141">
        <f t="shared" si="68"/>
        <v>-5500000</v>
      </c>
      <c r="AI129" s="97"/>
    </row>
    <row r="130" spans="1:35" x14ac:dyDescent="0.25">
      <c r="B130" s="209" t="s">
        <v>84</v>
      </c>
      <c r="C130" s="53" t="s">
        <v>11</v>
      </c>
      <c r="D130" s="167"/>
      <c r="E130" s="168">
        <f>SUM(E162,E165,E168,E171,E174,E177,E180)</f>
        <v>-45250000</v>
      </c>
      <c r="F130" s="168">
        <f t="shared" ref="F130:AH130" si="69">SUM(F162,F165,F168,F171,F174,F177,F180)</f>
        <v>-45250000</v>
      </c>
      <c r="G130" s="168">
        <f t="shared" si="69"/>
        <v>-45250000</v>
      </c>
      <c r="H130" s="168">
        <f t="shared" si="69"/>
        <v>-45250000</v>
      </c>
      <c r="I130" s="168">
        <f t="shared" si="69"/>
        <v>-45250000</v>
      </c>
      <c r="J130" s="168">
        <f t="shared" si="69"/>
        <v>-45250000</v>
      </c>
      <c r="K130" s="168">
        <f t="shared" si="69"/>
        <v>-45250000</v>
      </c>
      <c r="L130" s="168">
        <f t="shared" si="69"/>
        <v>-45250000</v>
      </c>
      <c r="M130" s="168">
        <f t="shared" si="69"/>
        <v>-45250000</v>
      </c>
      <c r="N130" s="168">
        <f t="shared" si="69"/>
        <v>-45250000</v>
      </c>
      <c r="O130" s="168">
        <f t="shared" si="69"/>
        <v>-45250000</v>
      </c>
      <c r="P130" s="168">
        <f t="shared" si="69"/>
        <v>-45250000</v>
      </c>
      <c r="Q130" s="168">
        <f t="shared" si="69"/>
        <v>-4000000</v>
      </c>
      <c r="R130" s="168">
        <f t="shared" si="69"/>
        <v>-4000000</v>
      </c>
      <c r="S130" s="168">
        <f t="shared" si="69"/>
        <v>-4000000</v>
      </c>
      <c r="T130" s="168">
        <f t="shared" si="69"/>
        <v>-4000000</v>
      </c>
      <c r="U130" s="168">
        <f t="shared" si="69"/>
        <v>-4000000</v>
      </c>
      <c r="V130" s="168">
        <f t="shared" si="69"/>
        <v>-4000000</v>
      </c>
      <c r="W130" s="168">
        <f t="shared" si="69"/>
        <v>-4000000</v>
      </c>
      <c r="X130" s="168">
        <f t="shared" si="69"/>
        <v>-4000000</v>
      </c>
      <c r="Y130" s="168">
        <f t="shared" si="69"/>
        <v>-4000000</v>
      </c>
      <c r="Z130" s="168">
        <f t="shared" si="69"/>
        <v>-4000000</v>
      </c>
      <c r="AA130" s="168">
        <f t="shared" si="69"/>
        <v>-4000000</v>
      </c>
      <c r="AB130" s="168">
        <f t="shared" si="69"/>
        <v>-4000000</v>
      </c>
      <c r="AC130" s="168">
        <f t="shared" si="69"/>
        <v>-4000000</v>
      </c>
      <c r="AD130" s="168">
        <f t="shared" si="69"/>
        <v>-4000000</v>
      </c>
      <c r="AE130" s="168">
        <f t="shared" si="69"/>
        <v>-4000000</v>
      </c>
      <c r="AF130" s="168">
        <f t="shared" si="69"/>
        <v>-4000000</v>
      </c>
      <c r="AG130" s="168">
        <f t="shared" si="69"/>
        <v>-4000000</v>
      </c>
      <c r="AH130" s="169">
        <f t="shared" si="69"/>
        <v>-4000000</v>
      </c>
      <c r="AI130" s="170">
        <f>SUM(E130:AH130)</f>
        <v>-615000000</v>
      </c>
    </row>
    <row r="131" spans="1:35" ht="13" thickBot="1" x14ac:dyDescent="0.3">
      <c r="B131" s="208" t="s">
        <v>76</v>
      </c>
      <c r="C131" s="65" t="s">
        <v>11</v>
      </c>
      <c r="D131" s="144">
        <f>SUM(D163,D166,D169,D172,D175,D178,D181)</f>
        <v>695000000</v>
      </c>
      <c r="E131" s="145">
        <f t="shared" ref="E131:AH131" si="70">SUM(E163,E166,E169,E172,E175,E178,E181)</f>
        <v>649750000</v>
      </c>
      <c r="F131" s="145">
        <f t="shared" si="70"/>
        <v>604500000</v>
      </c>
      <c r="G131" s="145">
        <f t="shared" si="70"/>
        <v>559250000</v>
      </c>
      <c r="H131" s="145">
        <f t="shared" si="70"/>
        <v>514000000</v>
      </c>
      <c r="I131" s="145">
        <f t="shared" si="70"/>
        <v>468750000</v>
      </c>
      <c r="J131" s="145">
        <f t="shared" si="70"/>
        <v>423500000</v>
      </c>
      <c r="K131" s="145">
        <f t="shared" si="70"/>
        <v>378249999.99999994</v>
      </c>
      <c r="L131" s="145">
        <f t="shared" si="70"/>
        <v>333000000</v>
      </c>
      <c r="M131" s="145">
        <f t="shared" si="70"/>
        <v>287750000</v>
      </c>
      <c r="N131" s="145">
        <f t="shared" si="70"/>
        <v>242500000</v>
      </c>
      <c r="O131" s="145">
        <f t="shared" si="70"/>
        <v>197249999.99999997</v>
      </c>
      <c r="P131" s="145">
        <f t="shared" si="70"/>
        <v>152000000.00000003</v>
      </c>
      <c r="Q131" s="145">
        <f t="shared" si="70"/>
        <v>148000000.00000003</v>
      </c>
      <c r="R131" s="145">
        <f t="shared" si="70"/>
        <v>144000000.00000003</v>
      </c>
      <c r="S131" s="145">
        <f t="shared" si="70"/>
        <v>140000000.00000003</v>
      </c>
      <c r="T131" s="145">
        <f t="shared" si="70"/>
        <v>136000000.00000003</v>
      </c>
      <c r="U131" s="145">
        <f t="shared" si="70"/>
        <v>132000000</v>
      </c>
      <c r="V131" s="145">
        <f t="shared" si="70"/>
        <v>128000000</v>
      </c>
      <c r="W131" s="145">
        <f t="shared" si="70"/>
        <v>124000000</v>
      </c>
      <c r="X131" s="145">
        <f t="shared" si="70"/>
        <v>120000000</v>
      </c>
      <c r="Y131" s="145">
        <f t="shared" si="70"/>
        <v>116000000</v>
      </c>
      <c r="Z131" s="145">
        <f t="shared" si="70"/>
        <v>112000000</v>
      </c>
      <c r="AA131" s="145">
        <f t="shared" si="70"/>
        <v>108000000</v>
      </c>
      <c r="AB131" s="145">
        <f t="shared" si="70"/>
        <v>104000000</v>
      </c>
      <c r="AC131" s="145">
        <f t="shared" si="70"/>
        <v>100000000</v>
      </c>
      <c r="AD131" s="145">
        <f t="shared" si="70"/>
        <v>96000000</v>
      </c>
      <c r="AE131" s="145">
        <f t="shared" si="70"/>
        <v>92000000</v>
      </c>
      <c r="AF131" s="145">
        <f t="shared" si="70"/>
        <v>88000000</v>
      </c>
      <c r="AG131" s="145">
        <f t="shared" si="70"/>
        <v>84000000</v>
      </c>
      <c r="AH131" s="146">
        <f t="shared" si="70"/>
        <v>80000000</v>
      </c>
      <c r="AI131" s="136"/>
    </row>
    <row r="133" spans="1:35" x14ac:dyDescent="0.25">
      <c r="Y133" s="1"/>
    </row>
    <row r="134" spans="1:35" s="67" customFormat="1" x14ac:dyDescent="0.25">
      <c r="A134" s="67" t="s">
        <v>17</v>
      </c>
      <c r="D134" s="68"/>
      <c r="E134" s="68"/>
      <c r="F134" s="68"/>
      <c r="G134" s="68"/>
      <c r="H134" s="68"/>
      <c r="I134" s="68"/>
      <c r="J134" s="68"/>
      <c r="K134" s="68"/>
      <c r="L134" s="68"/>
      <c r="M134" s="68"/>
      <c r="N134" s="68"/>
      <c r="O134" s="68"/>
      <c r="P134" s="68"/>
      <c r="Q134" s="68"/>
      <c r="R134" s="68"/>
      <c r="S134" s="68"/>
      <c r="T134" s="68"/>
      <c r="U134" s="68"/>
      <c r="V134" s="68"/>
      <c r="W134" s="68"/>
      <c r="X134" s="68"/>
    </row>
    <row r="135" spans="1:35" ht="13" thickBot="1" x14ac:dyDescent="0.3">
      <c r="A135" s="67" t="s">
        <v>25</v>
      </c>
      <c r="C135" s="83" t="s">
        <v>63</v>
      </c>
      <c r="D135" s="1">
        <f>計算結果確認シート!F86</f>
        <v>300000000</v>
      </c>
    </row>
    <row r="136" spans="1:35" ht="13" thickBot="1" x14ac:dyDescent="0.3">
      <c r="B136" s="76" t="s">
        <v>18</v>
      </c>
      <c r="C136" s="174"/>
      <c r="D136" s="24">
        <v>0</v>
      </c>
      <c r="E136" s="25">
        <v>1</v>
      </c>
      <c r="F136" s="25">
        <v>2</v>
      </c>
      <c r="G136" s="25">
        <v>3</v>
      </c>
      <c r="H136" s="25">
        <v>4</v>
      </c>
      <c r="I136" s="25">
        <v>5</v>
      </c>
      <c r="J136" s="25">
        <v>6</v>
      </c>
      <c r="K136" s="25">
        <v>7</v>
      </c>
      <c r="L136" s="25">
        <v>8</v>
      </c>
      <c r="M136" s="25">
        <v>9</v>
      </c>
      <c r="N136" s="25">
        <v>10</v>
      </c>
      <c r="O136" s="25">
        <v>11</v>
      </c>
      <c r="P136" s="25">
        <v>12</v>
      </c>
      <c r="Q136" s="25">
        <v>13</v>
      </c>
      <c r="R136" s="25">
        <v>14</v>
      </c>
      <c r="S136" s="25">
        <v>15</v>
      </c>
      <c r="T136" s="25">
        <v>16</v>
      </c>
      <c r="U136" s="25">
        <v>17</v>
      </c>
      <c r="V136" s="25">
        <v>18</v>
      </c>
      <c r="W136" s="25">
        <v>19</v>
      </c>
      <c r="X136" s="25">
        <v>20</v>
      </c>
      <c r="Y136" s="24">
        <v>21</v>
      </c>
      <c r="Z136" s="25">
        <v>22</v>
      </c>
      <c r="AA136" s="69">
        <v>23</v>
      </c>
      <c r="AB136" s="25">
        <v>24</v>
      </c>
      <c r="AC136" s="25">
        <v>25</v>
      </c>
      <c r="AD136" s="25">
        <v>26</v>
      </c>
      <c r="AE136" s="24">
        <v>27</v>
      </c>
      <c r="AF136" s="25">
        <v>28</v>
      </c>
      <c r="AG136" s="25">
        <v>29</v>
      </c>
      <c r="AH136" s="174">
        <v>30</v>
      </c>
    </row>
    <row r="137" spans="1:35" x14ac:dyDescent="0.25">
      <c r="B137" s="171" t="s">
        <v>58</v>
      </c>
      <c r="C137" s="163" t="s">
        <v>42</v>
      </c>
      <c r="D137" s="46">
        <f>-SUM(D161:D181)+D135</f>
        <v>-395000000</v>
      </c>
      <c r="E137" s="46"/>
      <c r="F137" s="46"/>
      <c r="G137" s="46"/>
      <c r="H137" s="46"/>
      <c r="I137" s="46"/>
      <c r="J137" s="46"/>
      <c r="K137" s="46"/>
      <c r="L137" s="46"/>
      <c r="M137" s="46"/>
      <c r="N137" s="46"/>
      <c r="O137" s="46"/>
      <c r="P137" s="46"/>
      <c r="Q137" s="46"/>
      <c r="R137" s="46"/>
      <c r="S137" s="46"/>
      <c r="T137" s="46"/>
      <c r="U137" s="46"/>
      <c r="V137" s="46"/>
      <c r="W137" s="46"/>
      <c r="X137" s="70"/>
      <c r="Y137" s="46"/>
      <c r="Z137" s="46"/>
      <c r="AA137" s="70"/>
      <c r="AB137" s="46"/>
      <c r="AC137" s="46"/>
      <c r="AD137" s="70"/>
      <c r="AE137" s="46"/>
      <c r="AF137" s="46"/>
      <c r="AG137" s="70"/>
      <c r="AH137" s="616"/>
    </row>
    <row r="138" spans="1:35" x14ac:dyDescent="0.25">
      <c r="B138" s="147" t="s">
        <v>62</v>
      </c>
      <c r="C138" s="246" t="s">
        <v>42</v>
      </c>
      <c r="D138" s="64">
        <f>D42</f>
        <v>0</v>
      </c>
      <c r="E138" s="35">
        <f>E111</f>
        <v>31896736.541666657</v>
      </c>
      <c r="F138" s="35">
        <f t="shared" ref="F138:AH138" si="71">F111</f>
        <v>32530236.541666657</v>
      </c>
      <c r="G138" s="35">
        <f t="shared" si="71"/>
        <v>33163736.541666657</v>
      </c>
      <c r="H138" s="35">
        <f t="shared" si="71"/>
        <v>33797236.541666657</v>
      </c>
      <c r="I138" s="35">
        <f t="shared" si="71"/>
        <v>34430736.541666657</v>
      </c>
      <c r="J138" s="35">
        <f t="shared" si="71"/>
        <v>30064236.541666657</v>
      </c>
      <c r="K138" s="35">
        <f t="shared" si="71"/>
        <v>35697736.541666657</v>
      </c>
      <c r="L138" s="35">
        <f t="shared" si="71"/>
        <v>36331236.541666657</v>
      </c>
      <c r="M138" s="35">
        <f t="shared" si="71"/>
        <v>36964736.541666657</v>
      </c>
      <c r="N138" s="35">
        <f t="shared" si="71"/>
        <v>37598236.541666657</v>
      </c>
      <c r="O138" s="35">
        <f t="shared" si="71"/>
        <v>38231736.541666657</v>
      </c>
      <c r="P138" s="35">
        <f t="shared" si="71"/>
        <v>38865236.541666657</v>
      </c>
      <c r="Q138" s="35">
        <f t="shared" si="71"/>
        <v>33825610.766666658</v>
      </c>
      <c r="R138" s="35">
        <f t="shared" si="71"/>
        <v>28266715.579166658</v>
      </c>
      <c r="S138" s="35">
        <f t="shared" si="71"/>
        <v>28322715.579166658</v>
      </c>
      <c r="T138" s="35">
        <f t="shared" si="71"/>
        <v>28378715.579166658</v>
      </c>
      <c r="U138" s="35">
        <f t="shared" si="71"/>
        <v>28434715.579166658</v>
      </c>
      <c r="V138" s="35">
        <f t="shared" si="71"/>
        <v>28490715.579166658</v>
      </c>
      <c r="W138" s="35">
        <f t="shared" si="71"/>
        <v>28546715.579166658</v>
      </c>
      <c r="X138" s="35">
        <f t="shared" si="71"/>
        <v>28602715.579166658</v>
      </c>
      <c r="Y138" s="64">
        <f t="shared" si="71"/>
        <v>-13780000</v>
      </c>
      <c r="Z138" s="35">
        <f t="shared" si="71"/>
        <v>-13724000</v>
      </c>
      <c r="AA138" s="35">
        <f t="shared" si="71"/>
        <v>-13668000</v>
      </c>
      <c r="AB138" s="64">
        <f t="shared" si="71"/>
        <v>-13612000</v>
      </c>
      <c r="AC138" s="35">
        <f t="shared" si="71"/>
        <v>-13556000</v>
      </c>
      <c r="AD138" s="35">
        <f t="shared" si="71"/>
        <v>-13500000</v>
      </c>
      <c r="AE138" s="64">
        <f t="shared" si="71"/>
        <v>-13444000</v>
      </c>
      <c r="AF138" s="35">
        <f t="shared" si="71"/>
        <v>-13388000</v>
      </c>
      <c r="AG138" s="35">
        <f t="shared" si="71"/>
        <v>-13332000</v>
      </c>
      <c r="AH138" s="97">
        <f t="shared" si="71"/>
        <v>-13276000</v>
      </c>
    </row>
    <row r="139" spans="1:35" x14ac:dyDescent="0.25">
      <c r="B139" s="147" t="s">
        <v>110</v>
      </c>
      <c r="C139" s="255" t="s">
        <v>42</v>
      </c>
      <c r="D139" s="72">
        <f>D137+D138</f>
        <v>-395000000</v>
      </c>
      <c r="E139" s="71">
        <f t="shared" ref="E139:AH139" si="72">E137+E138</f>
        <v>31896736.541666657</v>
      </c>
      <c r="F139" s="71">
        <f t="shared" si="72"/>
        <v>32530236.541666657</v>
      </c>
      <c r="G139" s="71">
        <f t="shared" si="72"/>
        <v>33163736.541666657</v>
      </c>
      <c r="H139" s="71">
        <f t="shared" si="72"/>
        <v>33797236.541666657</v>
      </c>
      <c r="I139" s="71">
        <f t="shared" si="72"/>
        <v>34430736.541666657</v>
      </c>
      <c r="J139" s="71">
        <f t="shared" si="72"/>
        <v>30064236.541666657</v>
      </c>
      <c r="K139" s="71">
        <f t="shared" si="72"/>
        <v>35697736.541666657</v>
      </c>
      <c r="L139" s="71">
        <f t="shared" si="72"/>
        <v>36331236.541666657</v>
      </c>
      <c r="M139" s="71">
        <f t="shared" si="72"/>
        <v>36964736.541666657</v>
      </c>
      <c r="N139" s="71">
        <f t="shared" si="72"/>
        <v>37598236.541666657</v>
      </c>
      <c r="O139" s="71">
        <f t="shared" si="72"/>
        <v>38231736.541666657</v>
      </c>
      <c r="P139" s="71">
        <f t="shared" si="72"/>
        <v>38865236.541666657</v>
      </c>
      <c r="Q139" s="71">
        <f t="shared" si="72"/>
        <v>33825610.766666658</v>
      </c>
      <c r="R139" s="71">
        <f t="shared" si="72"/>
        <v>28266715.579166658</v>
      </c>
      <c r="S139" s="71">
        <f t="shared" si="72"/>
        <v>28322715.579166658</v>
      </c>
      <c r="T139" s="71">
        <f t="shared" si="72"/>
        <v>28378715.579166658</v>
      </c>
      <c r="U139" s="71">
        <f t="shared" si="72"/>
        <v>28434715.579166658</v>
      </c>
      <c r="V139" s="71">
        <f t="shared" si="72"/>
        <v>28490715.579166658</v>
      </c>
      <c r="W139" s="71">
        <f t="shared" si="72"/>
        <v>28546715.579166658</v>
      </c>
      <c r="X139" s="71">
        <f t="shared" si="72"/>
        <v>28602715.579166658</v>
      </c>
      <c r="Y139" s="72">
        <f t="shared" si="72"/>
        <v>-13780000</v>
      </c>
      <c r="Z139" s="71">
        <f t="shared" si="72"/>
        <v>-13724000</v>
      </c>
      <c r="AA139" s="71">
        <f t="shared" si="72"/>
        <v>-13668000</v>
      </c>
      <c r="AB139" s="72">
        <f t="shared" si="72"/>
        <v>-13612000</v>
      </c>
      <c r="AC139" s="71">
        <f t="shared" si="72"/>
        <v>-13556000</v>
      </c>
      <c r="AD139" s="71">
        <f t="shared" si="72"/>
        <v>-13500000</v>
      </c>
      <c r="AE139" s="72">
        <f t="shared" si="72"/>
        <v>-13444000</v>
      </c>
      <c r="AF139" s="71">
        <f t="shared" si="72"/>
        <v>-13388000</v>
      </c>
      <c r="AG139" s="71">
        <f t="shared" si="72"/>
        <v>-13332000</v>
      </c>
      <c r="AH139" s="617">
        <f t="shared" si="72"/>
        <v>-13276000</v>
      </c>
    </row>
    <row r="140" spans="1:35" ht="13" thickBot="1" x14ac:dyDescent="0.3">
      <c r="B140" s="73" t="s">
        <v>61</v>
      </c>
      <c r="C140" s="314">
        <f>IRR(D139:X139)</f>
        <v>5.5074966780464196E-2</v>
      </c>
      <c r="D140" s="74"/>
      <c r="E140" s="615" t="e">
        <f>IRR($D$139:D139)</f>
        <v>#NUM!</v>
      </c>
      <c r="F140" s="618">
        <f>IRR($D$139:E139)</f>
        <v>-0.91924876824894519</v>
      </c>
      <c r="G140" s="618">
        <f>IRR($D$139:F139)</f>
        <v>-0.66982234897506687</v>
      </c>
      <c r="H140" s="618">
        <f>IRR($D$139:G139)</f>
        <v>-0.46791559892693357</v>
      </c>
      <c r="I140" s="618">
        <f>IRR($D$139:H139)</f>
        <v>-0.32827477854702092</v>
      </c>
      <c r="J140" s="618">
        <f>IRR($D$139:I139)</f>
        <v>-0.23150081212932183</v>
      </c>
      <c r="K140" s="618">
        <f>IRR($D$139:J139)</f>
        <v>-0.17040362471987447</v>
      </c>
      <c r="L140" s="618">
        <f>IRR($D$139:K139)</f>
        <v>-0.1172593436530035</v>
      </c>
      <c r="M140" s="618">
        <f>IRR($D$139:L139)</f>
        <v>-7.7925902254524337E-2</v>
      </c>
      <c r="N140" s="618">
        <f>IRR($D$139:M139)</f>
        <v>-4.7924000810085188E-2</v>
      </c>
      <c r="O140" s="618">
        <f>IRR($D$139:N139)</f>
        <v>-2.4515405942924007E-2</v>
      </c>
      <c r="P140" s="618">
        <f>IRR($D$139:O139)</f>
        <v>-5.9146603940204434E-3</v>
      </c>
      <c r="Q140" s="618">
        <f>IRR($D$139:P139)</f>
        <v>9.0923142180094896E-3</v>
      </c>
      <c r="R140" s="618">
        <f>IRR($D$139:Q139)</f>
        <v>1.9736625132896757E-2</v>
      </c>
      <c r="S140" s="618">
        <f>IRR($D$139:R139)</f>
        <v>2.7241921064873331E-2</v>
      </c>
      <c r="T140" s="618">
        <f>IRR($D$139:S139)</f>
        <v>3.369474299480979E-2</v>
      </c>
      <c r="U140" s="618">
        <f>IRR($D$139:T139)</f>
        <v>3.9258510965852311E-2</v>
      </c>
      <c r="V140" s="618">
        <f>IRR($D$139:U139)</f>
        <v>4.4071772484545191E-2</v>
      </c>
      <c r="W140" s="618">
        <f>IRR($D$139:V139)</f>
        <v>4.8250553665502904E-2</v>
      </c>
      <c r="X140" s="618">
        <f>IRR($D$139:W139)</f>
        <v>5.189149345961841E-2</v>
      </c>
      <c r="Y140" s="618">
        <f>IRR($D$139:X139)</f>
        <v>5.5074966780464196E-2</v>
      </c>
      <c r="Z140" s="618">
        <f>IRR($D$139:Y139)</f>
        <v>5.3651789673605288E-2</v>
      </c>
      <c r="AA140" s="618">
        <f>IRR($D$139:Z139)</f>
        <v>5.2250889096723263E-2</v>
      </c>
      <c r="AB140" s="618">
        <f>IRR($D$139:AA139)</f>
        <v>5.086663625267418E-2</v>
      </c>
      <c r="AC140" s="618">
        <f>IRR($D$139:AB139)</f>
        <v>4.9493368223390677E-2</v>
      </c>
      <c r="AD140" s="618">
        <f>IRR($D$139:AC139)</f>
        <v>4.8125252766974658E-2</v>
      </c>
      <c r="AE140" s="618">
        <f>IRR($D$139:AD139)</f>
        <v>4.6756131286494806E-2</v>
      </c>
      <c r="AF140" s="618">
        <f>IRR($D$139:AE139)</f>
        <v>4.5379326681248333E-2</v>
      </c>
      <c r="AG140" s="618">
        <f>IRR($D$139:AF139)</f>
        <v>4.3987396721651306E-2</v>
      </c>
      <c r="AH140" s="619">
        <f>IRR($D$139:AG139)</f>
        <v>4.2571803293719013E-2</v>
      </c>
    </row>
    <row r="141" spans="1:35" x14ac:dyDescent="0.25">
      <c r="B141" s="16"/>
      <c r="C141" s="313"/>
      <c r="D141" s="315">
        <f>SUM($D$139:D139)</f>
        <v>-395000000</v>
      </c>
      <c r="E141" s="315">
        <f>SUM($D$139:E139)</f>
        <v>-363103263.45833337</v>
      </c>
      <c r="F141" s="315">
        <f>SUM($D$139:F139)</f>
        <v>-330573026.91666675</v>
      </c>
      <c r="G141" s="315">
        <f>SUM($D$139:G139)</f>
        <v>-297409290.37500012</v>
      </c>
      <c r="H141" s="315">
        <f>SUM($D$139:H139)</f>
        <v>-263612053.83333346</v>
      </c>
      <c r="I141" s="315">
        <f>SUM($D$139:I139)</f>
        <v>-229181317.29166681</v>
      </c>
      <c r="J141" s="315">
        <f>SUM($D$139:J139)</f>
        <v>-199117080.75000015</v>
      </c>
      <c r="K141" s="315">
        <f>SUM($D$139:K139)</f>
        <v>-163419344.20833349</v>
      </c>
      <c r="L141" s="315">
        <f>SUM($D$139:L139)</f>
        <v>-127088107.66666684</v>
      </c>
      <c r="M141" s="315">
        <f>SUM($D$139:M139)</f>
        <v>-90123371.125000179</v>
      </c>
      <c r="N141" s="315">
        <f>SUM($D$139:N139)</f>
        <v>-52525134.583333522</v>
      </c>
      <c r="O141" s="315">
        <f>SUM($D$139:O139)</f>
        <v>-14293398.041666865</v>
      </c>
      <c r="P141" s="315">
        <f>SUM($D$139:P139)</f>
        <v>24571838.499999791</v>
      </c>
      <c r="Q141" s="315">
        <f>SUM($D$139:Q139)</f>
        <v>58397449.26666645</v>
      </c>
      <c r="R141" s="315">
        <f>SUM($D$139:R139)</f>
        <v>86664164.845833108</v>
      </c>
      <c r="S141" s="315">
        <f>SUM($D$139:S139)</f>
        <v>114986880.42499977</v>
      </c>
      <c r="T141" s="315">
        <f>SUM($D$139:T139)</f>
        <v>143365596.00416642</v>
      </c>
      <c r="U141" s="315">
        <f>SUM($D$139:U139)</f>
        <v>171800311.58333308</v>
      </c>
      <c r="V141" s="315">
        <f>SUM($D$139:V139)</f>
        <v>200291027.16249973</v>
      </c>
      <c r="W141" s="315">
        <f>SUM($D$139:W139)</f>
        <v>228837742.74166638</v>
      </c>
      <c r="X141" s="315">
        <f>SUM($D$139:X139)</f>
        <v>257440458.32083303</v>
      </c>
      <c r="Y141" s="315">
        <f>SUM($D$139:Y139)</f>
        <v>243660458.32083303</v>
      </c>
      <c r="Z141" s="315">
        <f>SUM($D$139:Z139)</f>
        <v>229936458.32083303</v>
      </c>
      <c r="AA141" s="315">
        <f>SUM($D$139:AA139)</f>
        <v>216268458.32083303</v>
      </c>
      <c r="AB141" s="315">
        <f>SUM($D$139:AB139)</f>
        <v>202656458.32083303</v>
      </c>
      <c r="AC141" s="315">
        <f>SUM($D$139:AC139)</f>
        <v>189100458.32083303</v>
      </c>
      <c r="AD141" s="315">
        <f>SUM($D$139:AD139)</f>
        <v>175600458.32083303</v>
      </c>
      <c r="AE141" s="315">
        <f>SUM($D$139:AE139)</f>
        <v>162156458.32083303</v>
      </c>
      <c r="AF141" s="315">
        <f>SUM($D$139:AF139)</f>
        <v>148768458.32083303</v>
      </c>
      <c r="AG141" s="315">
        <f>SUM($D$139:AG139)</f>
        <v>135436458.32083303</v>
      </c>
      <c r="AH141" s="315">
        <f>SUM($D$139:AH139)</f>
        <v>122160458.32083303</v>
      </c>
    </row>
    <row r="142" spans="1:35" x14ac:dyDescent="0.25">
      <c r="B142" s="16"/>
      <c r="C142" s="313"/>
      <c r="D142" s="16">
        <f>IF(D141&lt;0,9999,D136)</f>
        <v>9999</v>
      </c>
      <c r="E142" s="16">
        <f>IF(E141&lt;0,9999,E136)</f>
        <v>9999</v>
      </c>
      <c r="F142" s="16">
        <f t="shared" ref="F142:AH142" si="73">IF(F141&lt;0,9999,F136)</f>
        <v>9999</v>
      </c>
      <c r="G142" s="16">
        <f t="shared" si="73"/>
        <v>9999</v>
      </c>
      <c r="H142" s="16">
        <f t="shared" si="73"/>
        <v>9999</v>
      </c>
      <c r="I142" s="16">
        <f t="shared" si="73"/>
        <v>9999</v>
      </c>
      <c r="J142" s="16">
        <f t="shared" si="73"/>
        <v>9999</v>
      </c>
      <c r="K142" s="16">
        <f t="shared" si="73"/>
        <v>9999</v>
      </c>
      <c r="L142" s="16">
        <f t="shared" si="73"/>
        <v>9999</v>
      </c>
      <c r="M142" s="16">
        <f t="shared" si="73"/>
        <v>9999</v>
      </c>
      <c r="N142" s="16">
        <f>IF(N141&lt;0,9999,N136)</f>
        <v>9999</v>
      </c>
      <c r="O142" s="16">
        <f t="shared" si="73"/>
        <v>9999</v>
      </c>
      <c r="P142" s="16">
        <f t="shared" si="73"/>
        <v>12</v>
      </c>
      <c r="Q142" s="16">
        <f t="shared" si="73"/>
        <v>13</v>
      </c>
      <c r="R142" s="16">
        <f t="shared" si="73"/>
        <v>14</v>
      </c>
      <c r="S142" s="16">
        <f t="shared" si="73"/>
        <v>15</v>
      </c>
      <c r="T142" s="16">
        <f t="shared" si="73"/>
        <v>16</v>
      </c>
      <c r="U142" s="16">
        <f t="shared" si="73"/>
        <v>17</v>
      </c>
      <c r="V142" s="16">
        <f t="shared" si="73"/>
        <v>18</v>
      </c>
      <c r="W142" s="16">
        <f t="shared" si="73"/>
        <v>19</v>
      </c>
      <c r="X142" s="16">
        <f t="shared" si="73"/>
        <v>20</v>
      </c>
      <c r="Y142" s="16">
        <f t="shared" si="73"/>
        <v>21</v>
      </c>
      <c r="Z142" s="16">
        <f t="shared" si="73"/>
        <v>22</v>
      </c>
      <c r="AA142" s="16">
        <f t="shared" si="73"/>
        <v>23</v>
      </c>
      <c r="AB142" s="16">
        <f t="shared" si="73"/>
        <v>24</v>
      </c>
      <c r="AC142" s="16">
        <f t="shared" si="73"/>
        <v>25</v>
      </c>
      <c r="AD142" s="16">
        <f t="shared" si="73"/>
        <v>26</v>
      </c>
      <c r="AE142" s="16">
        <f t="shared" si="73"/>
        <v>27</v>
      </c>
      <c r="AF142" s="16">
        <f t="shared" si="73"/>
        <v>28</v>
      </c>
      <c r="AG142" s="16">
        <f t="shared" si="73"/>
        <v>29</v>
      </c>
      <c r="AH142" s="16">
        <f t="shared" si="73"/>
        <v>30</v>
      </c>
    </row>
    <row r="143" spans="1:35" x14ac:dyDescent="0.25">
      <c r="C143" s="1"/>
      <c r="D143" s="75"/>
      <c r="E143" s="75"/>
      <c r="F143" s="75"/>
      <c r="G143" s="75"/>
      <c r="H143" s="75"/>
      <c r="I143" s="75"/>
      <c r="J143" s="75"/>
      <c r="K143" s="75"/>
      <c r="L143" s="75"/>
      <c r="M143" s="75"/>
      <c r="N143" s="75"/>
      <c r="O143" s="75"/>
      <c r="P143" s="75"/>
      <c r="Q143" s="75"/>
      <c r="R143" s="75"/>
      <c r="S143" s="75"/>
      <c r="T143" s="75"/>
      <c r="U143" s="75"/>
      <c r="V143" s="75"/>
      <c r="W143" s="75"/>
      <c r="X143" s="75"/>
      <c r="AH143" s="16"/>
      <c r="AI143" s="16"/>
    </row>
    <row r="144" spans="1:35" ht="13" thickBot="1" x14ac:dyDescent="0.3">
      <c r="A144" s="95" t="s">
        <v>19</v>
      </c>
      <c r="B144" s="96"/>
      <c r="D144" s="7"/>
      <c r="E144" s="7"/>
      <c r="F144" s="7"/>
      <c r="G144" s="7"/>
      <c r="H144" s="7"/>
      <c r="I144" s="7"/>
      <c r="J144" s="7"/>
      <c r="K144" s="7"/>
      <c r="L144" s="7"/>
      <c r="M144" s="7"/>
      <c r="N144" s="7"/>
      <c r="O144" s="7"/>
      <c r="P144" s="7"/>
      <c r="Q144" s="7"/>
      <c r="R144" s="7"/>
      <c r="S144" s="7"/>
      <c r="T144" s="7"/>
      <c r="U144" s="7"/>
      <c r="V144" s="7"/>
      <c r="W144" s="7"/>
      <c r="X144" s="7"/>
    </row>
    <row r="145" spans="1:34" ht="13" thickBot="1" x14ac:dyDescent="0.3">
      <c r="B145" s="76" t="s">
        <v>18</v>
      </c>
      <c r="C145" s="174"/>
      <c r="D145" s="24">
        <v>0</v>
      </c>
      <c r="E145" s="25">
        <v>1</v>
      </c>
      <c r="F145" s="25">
        <v>2</v>
      </c>
      <c r="G145" s="25">
        <v>3</v>
      </c>
      <c r="H145" s="25">
        <v>4</v>
      </c>
      <c r="I145" s="25">
        <v>5</v>
      </c>
      <c r="J145" s="25">
        <v>6</v>
      </c>
      <c r="K145" s="25">
        <v>7</v>
      </c>
      <c r="L145" s="25">
        <v>8</v>
      </c>
      <c r="M145" s="25">
        <v>9</v>
      </c>
      <c r="N145" s="25">
        <v>10</v>
      </c>
      <c r="O145" s="25">
        <v>11</v>
      </c>
      <c r="P145" s="25">
        <v>12</v>
      </c>
      <c r="Q145" s="25">
        <v>13</v>
      </c>
      <c r="R145" s="25">
        <v>14</v>
      </c>
      <c r="S145" s="25">
        <v>15</v>
      </c>
      <c r="T145" s="25">
        <v>16</v>
      </c>
      <c r="U145" s="25">
        <v>17</v>
      </c>
      <c r="V145" s="25">
        <v>18</v>
      </c>
      <c r="W145" s="25">
        <v>19</v>
      </c>
      <c r="X145" s="25">
        <v>20</v>
      </c>
      <c r="Y145" s="24">
        <v>21</v>
      </c>
      <c r="Z145" s="25">
        <v>22</v>
      </c>
      <c r="AA145" s="69">
        <v>23</v>
      </c>
      <c r="AB145" s="25">
        <v>24</v>
      </c>
      <c r="AC145" s="25">
        <v>25</v>
      </c>
      <c r="AD145" s="25">
        <v>26</v>
      </c>
      <c r="AE145" s="24">
        <v>27</v>
      </c>
      <c r="AF145" s="25">
        <v>28</v>
      </c>
      <c r="AG145" s="25">
        <v>29</v>
      </c>
      <c r="AH145" s="174">
        <v>30</v>
      </c>
    </row>
    <row r="146" spans="1:34" x14ac:dyDescent="0.25">
      <c r="B146" s="171" t="s">
        <v>58</v>
      </c>
      <c r="C146" s="163" t="s">
        <v>33</v>
      </c>
      <c r="D146" s="46">
        <f>-SUM(D161:D181)+D135</f>
        <v>-395000000</v>
      </c>
      <c r="E146" s="46"/>
      <c r="F146" s="46"/>
      <c r="G146" s="46"/>
      <c r="H146" s="46"/>
      <c r="I146" s="46"/>
      <c r="J146" s="46"/>
      <c r="K146" s="46"/>
      <c r="L146" s="46"/>
      <c r="M146" s="46"/>
      <c r="N146" s="46"/>
      <c r="O146" s="46"/>
      <c r="P146" s="46"/>
      <c r="Q146" s="46"/>
      <c r="R146" s="46"/>
      <c r="S146" s="46"/>
      <c r="T146" s="46"/>
      <c r="U146" s="46"/>
      <c r="V146" s="46"/>
      <c r="W146" s="46"/>
      <c r="X146" s="70"/>
      <c r="Y146" s="46"/>
      <c r="Z146" s="46"/>
      <c r="AA146" s="70"/>
      <c r="AB146" s="46"/>
      <c r="AC146" s="46"/>
      <c r="AD146" s="70"/>
      <c r="AE146" s="46"/>
      <c r="AF146" s="46"/>
      <c r="AG146" s="70"/>
      <c r="AH146" s="616"/>
    </row>
    <row r="147" spans="1:34" x14ac:dyDescent="0.25">
      <c r="B147" s="147" t="s">
        <v>1188</v>
      </c>
      <c r="C147" s="246" t="s">
        <v>33</v>
      </c>
      <c r="D147" s="64">
        <f>D51</f>
        <v>0</v>
      </c>
      <c r="E147" s="35">
        <f>E126+SUM(E186,E190,E194)</f>
        <v>10896736.541666657</v>
      </c>
      <c r="F147" s="35">
        <f t="shared" ref="F147:AH147" si="74">F126+SUM(F186,F190,F194)</f>
        <v>11630236.541666657</v>
      </c>
      <c r="G147" s="35">
        <f t="shared" si="74"/>
        <v>12363736.541666657</v>
      </c>
      <c r="H147" s="35">
        <f t="shared" si="74"/>
        <v>13097236.541666657</v>
      </c>
      <c r="I147" s="35">
        <f t="shared" si="74"/>
        <v>13830736.541666657</v>
      </c>
      <c r="J147" s="35">
        <f t="shared" si="74"/>
        <v>9564236.5416666567</v>
      </c>
      <c r="K147" s="35">
        <f t="shared" si="74"/>
        <v>15297736.541666657</v>
      </c>
      <c r="L147" s="35">
        <f t="shared" si="74"/>
        <v>16031236.541666657</v>
      </c>
      <c r="M147" s="35">
        <f t="shared" si="74"/>
        <v>16764736.541666657</v>
      </c>
      <c r="N147" s="35">
        <f t="shared" si="74"/>
        <v>17498236.541666657</v>
      </c>
      <c r="O147" s="35">
        <f t="shared" si="74"/>
        <v>38231736.541666657</v>
      </c>
      <c r="P147" s="35">
        <f t="shared" si="74"/>
        <v>38865236.541666657</v>
      </c>
      <c r="Q147" s="35">
        <f t="shared" si="74"/>
        <v>33825610.766666658</v>
      </c>
      <c r="R147" s="35">
        <f t="shared" si="74"/>
        <v>28266715.579166658</v>
      </c>
      <c r="S147" s="35">
        <f t="shared" si="74"/>
        <v>28322715.579166658</v>
      </c>
      <c r="T147" s="35">
        <f t="shared" si="74"/>
        <v>28378715.579166658</v>
      </c>
      <c r="U147" s="35">
        <f t="shared" si="74"/>
        <v>28434715.579166658</v>
      </c>
      <c r="V147" s="35">
        <f t="shared" si="74"/>
        <v>28490715.579166658</v>
      </c>
      <c r="W147" s="35">
        <f t="shared" si="74"/>
        <v>28546715.579166658</v>
      </c>
      <c r="X147" s="35">
        <f t="shared" si="74"/>
        <v>28602715.579166658</v>
      </c>
      <c r="Y147" s="64">
        <f t="shared" si="74"/>
        <v>-13780000</v>
      </c>
      <c r="Z147" s="35">
        <f t="shared" si="74"/>
        <v>-13724000</v>
      </c>
      <c r="AA147" s="35">
        <f t="shared" si="74"/>
        <v>-13668000</v>
      </c>
      <c r="AB147" s="64">
        <f t="shared" si="74"/>
        <v>-13612000</v>
      </c>
      <c r="AC147" s="35">
        <f t="shared" si="74"/>
        <v>-13556000</v>
      </c>
      <c r="AD147" s="35">
        <f t="shared" si="74"/>
        <v>-13500000</v>
      </c>
      <c r="AE147" s="64">
        <f t="shared" si="74"/>
        <v>-13444000</v>
      </c>
      <c r="AF147" s="35">
        <f t="shared" si="74"/>
        <v>-13388000</v>
      </c>
      <c r="AG147" s="35">
        <f t="shared" si="74"/>
        <v>-13332000</v>
      </c>
      <c r="AH147" s="97">
        <f t="shared" si="74"/>
        <v>-13276000</v>
      </c>
    </row>
    <row r="148" spans="1:34" x14ac:dyDescent="0.25">
      <c r="B148" s="147" t="s">
        <v>110</v>
      </c>
      <c r="C148" s="255" t="s">
        <v>33</v>
      </c>
      <c r="D148" s="72">
        <f>D146+D147</f>
        <v>-395000000</v>
      </c>
      <c r="E148" s="71">
        <f t="shared" ref="E148:AH148" si="75">E146+E147</f>
        <v>10896736.541666657</v>
      </c>
      <c r="F148" s="71">
        <f t="shared" si="75"/>
        <v>11630236.541666657</v>
      </c>
      <c r="G148" s="71">
        <f t="shared" si="75"/>
        <v>12363736.541666657</v>
      </c>
      <c r="H148" s="71">
        <f t="shared" si="75"/>
        <v>13097236.541666657</v>
      </c>
      <c r="I148" s="71">
        <f t="shared" si="75"/>
        <v>13830736.541666657</v>
      </c>
      <c r="J148" s="71">
        <f t="shared" si="75"/>
        <v>9564236.5416666567</v>
      </c>
      <c r="K148" s="71">
        <f t="shared" si="75"/>
        <v>15297736.541666657</v>
      </c>
      <c r="L148" s="71">
        <f t="shared" si="75"/>
        <v>16031236.541666657</v>
      </c>
      <c r="M148" s="71">
        <f t="shared" si="75"/>
        <v>16764736.541666657</v>
      </c>
      <c r="N148" s="71">
        <f t="shared" si="75"/>
        <v>17498236.541666657</v>
      </c>
      <c r="O148" s="71">
        <f t="shared" si="75"/>
        <v>38231736.541666657</v>
      </c>
      <c r="P148" s="71">
        <f t="shared" si="75"/>
        <v>38865236.541666657</v>
      </c>
      <c r="Q148" s="71">
        <f t="shared" si="75"/>
        <v>33825610.766666658</v>
      </c>
      <c r="R148" s="71">
        <f t="shared" si="75"/>
        <v>28266715.579166658</v>
      </c>
      <c r="S148" s="71">
        <f t="shared" si="75"/>
        <v>28322715.579166658</v>
      </c>
      <c r="T148" s="71">
        <f t="shared" si="75"/>
        <v>28378715.579166658</v>
      </c>
      <c r="U148" s="71">
        <f t="shared" si="75"/>
        <v>28434715.579166658</v>
      </c>
      <c r="V148" s="71">
        <f t="shared" si="75"/>
        <v>28490715.579166658</v>
      </c>
      <c r="W148" s="71">
        <f t="shared" si="75"/>
        <v>28546715.579166658</v>
      </c>
      <c r="X148" s="71">
        <f t="shared" si="75"/>
        <v>28602715.579166658</v>
      </c>
      <c r="Y148" s="72">
        <f t="shared" si="75"/>
        <v>-13780000</v>
      </c>
      <c r="Z148" s="71">
        <f t="shared" si="75"/>
        <v>-13724000</v>
      </c>
      <c r="AA148" s="71">
        <f t="shared" si="75"/>
        <v>-13668000</v>
      </c>
      <c r="AB148" s="72">
        <f t="shared" si="75"/>
        <v>-13612000</v>
      </c>
      <c r="AC148" s="71">
        <f t="shared" si="75"/>
        <v>-13556000</v>
      </c>
      <c r="AD148" s="71">
        <f t="shared" si="75"/>
        <v>-13500000</v>
      </c>
      <c r="AE148" s="72">
        <f t="shared" si="75"/>
        <v>-13444000</v>
      </c>
      <c r="AF148" s="71">
        <f t="shared" si="75"/>
        <v>-13388000</v>
      </c>
      <c r="AG148" s="71">
        <f t="shared" si="75"/>
        <v>-13332000</v>
      </c>
      <c r="AH148" s="617">
        <f t="shared" si="75"/>
        <v>-13276000</v>
      </c>
    </row>
    <row r="149" spans="1:34" ht="13" thickBot="1" x14ac:dyDescent="0.3">
      <c r="B149" s="73" t="s">
        <v>61</v>
      </c>
      <c r="C149" s="314">
        <f>IRR(D148:X148)</f>
        <v>1.0159821599280638E-2</v>
      </c>
      <c r="D149" s="74"/>
      <c r="E149" s="615" t="e">
        <f>IRR($D$139:D148)</f>
        <v>#NUM!</v>
      </c>
      <c r="F149" s="618" t="e">
        <f>IRR($D$139:E148)</f>
        <v>#VALUE!</v>
      </c>
      <c r="G149" s="618" t="e">
        <f>IRR($D$139:F148)</f>
        <v>#VALUE!</v>
      </c>
      <c r="H149" s="618" t="e">
        <f>IRR($D$139:G148)</f>
        <v>#VALUE!</v>
      </c>
      <c r="I149" s="618" t="e">
        <f>IRR($D$139:H148)</f>
        <v>#VALUE!</v>
      </c>
      <c r="J149" s="618" t="e">
        <f>IRR($D$139:I148)</f>
        <v>#VALUE!</v>
      </c>
      <c r="K149" s="618" t="e">
        <f>IRR($D$139:J148)</f>
        <v>#VALUE!</v>
      </c>
      <c r="L149" s="618" t="e">
        <f>IRR($D$139:K148)</f>
        <v>#VALUE!</v>
      </c>
      <c r="M149" s="618" t="e">
        <f>IRR($D$139:L148)</f>
        <v>#VALUE!</v>
      </c>
      <c r="N149" s="618" t="e">
        <f>IRR($D$139:M148)</f>
        <v>#VALUE!</v>
      </c>
      <c r="O149" s="618" t="e">
        <f>IRR($D$139:N148)</f>
        <v>#VALUE!</v>
      </c>
      <c r="P149" s="618" t="e">
        <f>IRR($D$139:O148)</f>
        <v>#VALUE!</v>
      </c>
      <c r="Q149" s="618" t="e">
        <f>IRR($D$139:P148)</f>
        <v>#VALUE!</v>
      </c>
      <c r="R149" s="618" t="e">
        <f>IRR($D$139:Q148)</f>
        <v>#VALUE!</v>
      </c>
      <c r="S149" s="618" t="e">
        <f>IRR($D$139:R148)</f>
        <v>#VALUE!</v>
      </c>
      <c r="T149" s="618" t="e">
        <f>IRR($D$139:S148)</f>
        <v>#VALUE!</v>
      </c>
      <c r="U149" s="618" t="e">
        <f>IRR($D$139:T148)</f>
        <v>#VALUE!</v>
      </c>
      <c r="V149" s="618" t="e">
        <f>IRR($D$139:U148)</f>
        <v>#VALUE!</v>
      </c>
      <c r="W149" s="618" t="e">
        <f>IRR($D$139:V148)</f>
        <v>#VALUE!</v>
      </c>
      <c r="X149" s="618" t="e">
        <f>IRR($D$139:W148)</f>
        <v>#VALUE!</v>
      </c>
      <c r="Y149" s="618" t="e">
        <f>IRR($D$139:X148)</f>
        <v>#VALUE!</v>
      </c>
      <c r="Z149" s="618" t="e">
        <f>IRR($D$139:Y148)</f>
        <v>#VALUE!</v>
      </c>
      <c r="AA149" s="618" t="e">
        <f>IRR($D$139:Z148)</f>
        <v>#VALUE!</v>
      </c>
      <c r="AB149" s="618" t="e">
        <f>IRR($D$139:AA148)</f>
        <v>#VALUE!</v>
      </c>
      <c r="AC149" s="618" t="e">
        <f>IRR($D$139:AB148)</f>
        <v>#VALUE!</v>
      </c>
      <c r="AD149" s="618" t="e">
        <f>IRR($D$139:AC148)</f>
        <v>#VALUE!</v>
      </c>
      <c r="AE149" s="618" t="e">
        <f>IRR($D$139:AD148)</f>
        <v>#VALUE!</v>
      </c>
      <c r="AF149" s="618" t="e">
        <f>IRR($D$139:AE148)</f>
        <v>#VALUE!</v>
      </c>
      <c r="AG149" s="618" t="e">
        <f>IRR($D$139:AF148)</f>
        <v>#VALUE!</v>
      </c>
      <c r="AH149" s="619" t="e">
        <f>IRR($D$139:AG148)</f>
        <v>#VALUE!</v>
      </c>
    </row>
    <row r="150" spans="1:34" x14ac:dyDescent="0.25">
      <c r="C150" s="79"/>
      <c r="D150" s="7"/>
      <c r="E150" s="7"/>
      <c r="F150" s="7"/>
      <c r="G150" s="7"/>
      <c r="H150" s="7"/>
      <c r="I150" s="7"/>
      <c r="J150" s="7"/>
      <c r="K150" s="7"/>
      <c r="L150" s="7"/>
      <c r="M150" s="7"/>
      <c r="N150" s="7"/>
      <c r="O150" s="7"/>
      <c r="P150" s="7"/>
      <c r="Q150" s="7"/>
      <c r="R150" s="7"/>
      <c r="S150" s="7"/>
      <c r="T150" s="7"/>
      <c r="U150" s="7"/>
      <c r="V150" s="7"/>
      <c r="W150" s="7"/>
      <c r="X150" s="7"/>
    </row>
    <row r="151" spans="1:34" ht="13" thickBot="1" x14ac:dyDescent="0.3">
      <c r="A151" s="247" t="s">
        <v>111</v>
      </c>
      <c r="B151" s="18"/>
      <c r="D151" s="7"/>
      <c r="E151" s="7"/>
      <c r="F151" s="7"/>
      <c r="G151" s="7"/>
      <c r="H151" s="7"/>
      <c r="I151" s="7"/>
      <c r="J151" s="7"/>
      <c r="K151" s="7"/>
      <c r="L151" s="7"/>
      <c r="M151" s="7"/>
      <c r="N151" s="7"/>
      <c r="O151" s="7"/>
      <c r="P151" s="7"/>
      <c r="Q151" s="7"/>
      <c r="R151" s="7"/>
      <c r="S151" s="7"/>
      <c r="T151" s="7"/>
      <c r="U151" s="7"/>
      <c r="V151" s="7"/>
      <c r="W151" s="7"/>
      <c r="X151" s="7"/>
    </row>
    <row r="152" spans="1:34" ht="13" thickBot="1" x14ac:dyDescent="0.3">
      <c r="A152" s="18"/>
      <c r="B152" s="76" t="s">
        <v>18</v>
      </c>
      <c r="C152" s="80"/>
      <c r="D152" s="25">
        <v>0</v>
      </c>
      <c r="E152" s="25">
        <v>1</v>
      </c>
      <c r="F152" s="25">
        <v>2</v>
      </c>
      <c r="G152" s="25">
        <v>3</v>
      </c>
      <c r="H152" s="25">
        <v>4</v>
      </c>
      <c r="I152" s="25">
        <v>5</v>
      </c>
      <c r="J152" s="25">
        <v>6</v>
      </c>
      <c r="K152" s="25">
        <v>7</v>
      </c>
      <c r="L152" s="25">
        <v>8</v>
      </c>
      <c r="M152" s="25">
        <v>9</v>
      </c>
      <c r="N152" s="25">
        <v>10</v>
      </c>
      <c r="O152" s="25">
        <v>11</v>
      </c>
      <c r="P152" s="25">
        <v>12</v>
      </c>
      <c r="Q152" s="25">
        <v>13</v>
      </c>
      <c r="R152" s="25">
        <v>14</v>
      </c>
      <c r="S152" s="25">
        <v>15</v>
      </c>
      <c r="T152" s="25">
        <v>16</v>
      </c>
      <c r="U152" s="25">
        <v>17</v>
      </c>
      <c r="V152" s="25">
        <v>18</v>
      </c>
      <c r="W152" s="25">
        <v>19</v>
      </c>
      <c r="X152" s="77">
        <v>20</v>
      </c>
      <c r="Y152" s="25">
        <v>21</v>
      </c>
      <c r="Z152" s="25">
        <v>22</v>
      </c>
      <c r="AA152" s="25">
        <v>23</v>
      </c>
      <c r="AB152" s="25">
        <v>24</v>
      </c>
      <c r="AC152" s="25">
        <v>25</v>
      </c>
      <c r="AD152" s="25">
        <v>26</v>
      </c>
      <c r="AE152" s="25">
        <v>27</v>
      </c>
      <c r="AF152" s="25">
        <v>28</v>
      </c>
      <c r="AG152" s="25">
        <v>29</v>
      </c>
      <c r="AH152" s="25">
        <v>30</v>
      </c>
    </row>
    <row r="153" spans="1:34" x14ac:dyDescent="0.25">
      <c r="A153" s="18"/>
      <c r="B153" s="182" t="s">
        <v>20</v>
      </c>
      <c r="C153" s="176" t="s">
        <v>42</v>
      </c>
      <c r="D153" s="63"/>
      <c r="E153" s="63" t="e">
        <f>SUM(#REF!,E120,E121,E111,E118)</f>
        <v>#REF!</v>
      </c>
      <c r="F153" s="63" t="e">
        <f>SUM(#REF!,F120,F121,F111,F118)</f>
        <v>#REF!</v>
      </c>
      <c r="G153" s="63" t="e">
        <f>SUM(#REF!,G120,G121,G111,G118)</f>
        <v>#REF!</v>
      </c>
      <c r="H153" s="63" t="e">
        <f>SUM(#REF!,H120,H121,H111,H118)</f>
        <v>#REF!</v>
      </c>
      <c r="I153" s="63" t="e">
        <f>SUM(#REF!,I120,I121,I111,I118)</f>
        <v>#REF!</v>
      </c>
      <c r="J153" s="63" t="e">
        <f>SUM(#REF!,J120,J121,J111,J118)</f>
        <v>#REF!</v>
      </c>
      <c r="K153" s="63" t="e">
        <f>SUM(#REF!,K120,K121,K111,K118)</f>
        <v>#REF!</v>
      </c>
      <c r="L153" s="63" t="e">
        <f>SUM(#REF!,L120,L121,L111,L118)</f>
        <v>#REF!</v>
      </c>
      <c r="M153" s="63" t="e">
        <f>SUM(#REF!,M120,M121,M111,M118)</f>
        <v>#REF!</v>
      </c>
      <c r="N153" s="63" t="e">
        <f>SUM(#REF!,N120,N121,N111,N118)</f>
        <v>#REF!</v>
      </c>
      <c r="O153" s="63" t="e">
        <f>SUM(#REF!,O120,O121,O111,O118)</f>
        <v>#REF!</v>
      </c>
      <c r="P153" s="63" t="e">
        <f>SUM(#REF!,P120,P121,P111,P118)</f>
        <v>#REF!</v>
      </c>
      <c r="Q153" s="63" t="e">
        <f>SUM(#REF!,Q120,Q121,Q111,Q118)</f>
        <v>#REF!</v>
      </c>
      <c r="R153" s="63" t="e">
        <f>SUM(#REF!,R120,R121,R111,R118)</f>
        <v>#REF!</v>
      </c>
      <c r="S153" s="63" t="e">
        <f>SUM(#REF!,S120,S121,S111,S118)</f>
        <v>#REF!</v>
      </c>
      <c r="T153" s="63" t="e">
        <f>SUM(#REF!,T120,T121,T111,T118)</f>
        <v>#REF!</v>
      </c>
      <c r="U153" s="63" t="e">
        <f>SUM(#REF!,U120,U121,U111,U118)</f>
        <v>#REF!</v>
      </c>
      <c r="V153" s="63" t="e">
        <f>SUM(#REF!,V120,V121,V111,V118)</f>
        <v>#REF!</v>
      </c>
      <c r="W153" s="63" t="e">
        <f>SUM(#REF!,W120,W121,W111,W118)</f>
        <v>#REF!</v>
      </c>
      <c r="X153" s="63" t="e">
        <f>SUM(#REF!,X120,X121,X111,X118)</f>
        <v>#REF!</v>
      </c>
      <c r="Y153" s="63" t="e">
        <f>SUM(#REF!,Y120,Y121,Y111,Y118)</f>
        <v>#REF!</v>
      </c>
      <c r="Z153" s="63" t="e">
        <f>SUM(#REF!,Z120,Z121,Z111,Z118)</f>
        <v>#REF!</v>
      </c>
      <c r="AA153" s="63" t="e">
        <f>SUM(#REF!,AA120,AA121,AA111,AA118)</f>
        <v>#REF!</v>
      </c>
      <c r="AB153" s="63" t="e">
        <f>SUM(#REF!,AB120,AB121,AB111,AB118)</f>
        <v>#REF!</v>
      </c>
      <c r="AC153" s="63" t="e">
        <f>SUM(#REF!,AC120,AC121,AC111,AC118)</f>
        <v>#REF!</v>
      </c>
      <c r="AD153" s="63" t="e">
        <f>SUM(#REF!,AD120,AD121,AD111,AD118)</f>
        <v>#REF!</v>
      </c>
      <c r="AE153" s="63" t="e">
        <f>SUM(#REF!,AE120,AE121,AE111,AE118)</f>
        <v>#REF!</v>
      </c>
      <c r="AF153" s="63" t="e">
        <f>SUM(#REF!,AF120,AF121,AF111,AF118)</f>
        <v>#REF!</v>
      </c>
      <c r="AG153" s="63" t="e">
        <f>SUM(#REF!,AG120,AG121,AG111,AG118)</f>
        <v>#REF!</v>
      </c>
      <c r="AH153" s="63" t="e">
        <f>SUM(#REF!,AH120,AH121,AH111,AH118)</f>
        <v>#REF!</v>
      </c>
    </row>
    <row r="154" spans="1:34" x14ac:dyDescent="0.25">
      <c r="A154" s="18"/>
      <c r="B154" s="183" t="s">
        <v>21</v>
      </c>
      <c r="C154" s="175" t="s">
        <v>42</v>
      </c>
      <c r="D154" s="66"/>
      <c r="E154" s="66">
        <f t="shared" ref="E154:AH154" si="76">E122</f>
        <v>-11000000</v>
      </c>
      <c r="F154" s="66">
        <f t="shared" si="76"/>
        <v>-10900000</v>
      </c>
      <c r="G154" s="66">
        <f t="shared" si="76"/>
        <v>-10800000</v>
      </c>
      <c r="H154" s="66">
        <f t="shared" si="76"/>
        <v>-10700000</v>
      </c>
      <c r="I154" s="66">
        <f t="shared" si="76"/>
        <v>-10600000</v>
      </c>
      <c r="J154" s="66">
        <f t="shared" si="76"/>
        <v>-10500000</v>
      </c>
      <c r="K154" s="66">
        <f t="shared" si="76"/>
        <v>-10400000</v>
      </c>
      <c r="L154" s="66">
        <f t="shared" si="76"/>
        <v>-10300000</v>
      </c>
      <c r="M154" s="66">
        <f t="shared" si="76"/>
        <v>-10200000</v>
      </c>
      <c r="N154" s="66">
        <f t="shared" si="76"/>
        <v>-10100000</v>
      </c>
      <c r="O154" s="66">
        <f t="shared" si="76"/>
        <v>0</v>
      </c>
      <c r="P154" s="66">
        <f t="shared" si="76"/>
        <v>0</v>
      </c>
      <c r="Q154" s="66">
        <f t="shared" si="76"/>
        <v>0</v>
      </c>
      <c r="R154" s="66">
        <f t="shared" si="76"/>
        <v>0</v>
      </c>
      <c r="S154" s="66">
        <f t="shared" si="76"/>
        <v>0</v>
      </c>
      <c r="T154" s="66">
        <f t="shared" si="76"/>
        <v>0</v>
      </c>
      <c r="U154" s="66">
        <f t="shared" si="76"/>
        <v>0</v>
      </c>
      <c r="V154" s="66">
        <f t="shared" si="76"/>
        <v>0</v>
      </c>
      <c r="W154" s="66">
        <f t="shared" si="76"/>
        <v>0</v>
      </c>
      <c r="X154" s="66">
        <f t="shared" si="76"/>
        <v>0</v>
      </c>
      <c r="Y154" s="66">
        <f t="shared" si="76"/>
        <v>0</v>
      </c>
      <c r="Z154" s="66">
        <f t="shared" si="76"/>
        <v>0</v>
      </c>
      <c r="AA154" s="66">
        <f t="shared" si="76"/>
        <v>0</v>
      </c>
      <c r="AB154" s="66">
        <f t="shared" si="76"/>
        <v>0</v>
      </c>
      <c r="AC154" s="66">
        <f t="shared" si="76"/>
        <v>0</v>
      </c>
      <c r="AD154" s="66">
        <f t="shared" si="76"/>
        <v>0</v>
      </c>
      <c r="AE154" s="66">
        <f t="shared" si="76"/>
        <v>0</v>
      </c>
      <c r="AF154" s="66">
        <f t="shared" si="76"/>
        <v>0</v>
      </c>
      <c r="AG154" s="66">
        <f t="shared" si="76"/>
        <v>0</v>
      </c>
      <c r="AH154" s="66">
        <f t="shared" si="76"/>
        <v>0</v>
      </c>
    </row>
    <row r="155" spans="1:34" x14ac:dyDescent="0.25">
      <c r="A155" s="18"/>
      <c r="B155" s="184" t="s">
        <v>22</v>
      </c>
      <c r="C155" s="180"/>
      <c r="D155" s="178" t="str">
        <f t="shared" ref="D155:AH155" si="77">IF(D154=0,"N.A",D153/-D154)</f>
        <v>N.A</v>
      </c>
      <c r="E155" s="177" t="e">
        <f t="shared" si="77"/>
        <v>#REF!</v>
      </c>
      <c r="F155" s="177" t="e">
        <f t="shared" si="77"/>
        <v>#REF!</v>
      </c>
      <c r="G155" s="177" t="e">
        <f t="shared" si="77"/>
        <v>#REF!</v>
      </c>
      <c r="H155" s="177" t="e">
        <f t="shared" si="77"/>
        <v>#REF!</v>
      </c>
      <c r="I155" s="177" t="e">
        <f t="shared" si="77"/>
        <v>#REF!</v>
      </c>
      <c r="J155" s="177" t="e">
        <f t="shared" si="77"/>
        <v>#REF!</v>
      </c>
      <c r="K155" s="177" t="e">
        <f t="shared" si="77"/>
        <v>#REF!</v>
      </c>
      <c r="L155" s="177" t="e">
        <f t="shared" si="77"/>
        <v>#REF!</v>
      </c>
      <c r="M155" s="177" t="e">
        <f t="shared" si="77"/>
        <v>#REF!</v>
      </c>
      <c r="N155" s="177" t="e">
        <f t="shared" si="77"/>
        <v>#REF!</v>
      </c>
      <c r="O155" s="177" t="str">
        <f t="shared" si="77"/>
        <v>N.A</v>
      </c>
      <c r="P155" s="177" t="str">
        <f t="shared" si="77"/>
        <v>N.A</v>
      </c>
      <c r="Q155" s="177" t="str">
        <f t="shared" si="77"/>
        <v>N.A</v>
      </c>
      <c r="R155" s="177" t="str">
        <f t="shared" si="77"/>
        <v>N.A</v>
      </c>
      <c r="S155" s="177" t="str">
        <f t="shared" si="77"/>
        <v>N.A</v>
      </c>
      <c r="T155" s="177" t="str">
        <f t="shared" si="77"/>
        <v>N.A</v>
      </c>
      <c r="U155" s="177" t="str">
        <f t="shared" si="77"/>
        <v>N.A</v>
      </c>
      <c r="V155" s="177" t="str">
        <f t="shared" si="77"/>
        <v>N.A</v>
      </c>
      <c r="W155" s="177" t="str">
        <f t="shared" si="77"/>
        <v>N.A</v>
      </c>
      <c r="X155" s="177" t="str">
        <f t="shared" si="77"/>
        <v>N.A</v>
      </c>
      <c r="Y155" s="177" t="str">
        <f t="shared" si="77"/>
        <v>N.A</v>
      </c>
      <c r="Z155" s="177" t="str">
        <f t="shared" si="77"/>
        <v>N.A</v>
      </c>
      <c r="AA155" s="177" t="str">
        <f t="shared" si="77"/>
        <v>N.A</v>
      </c>
      <c r="AB155" s="177" t="str">
        <f t="shared" si="77"/>
        <v>N.A</v>
      </c>
      <c r="AC155" s="177" t="str">
        <f t="shared" si="77"/>
        <v>N.A</v>
      </c>
      <c r="AD155" s="177" t="str">
        <f t="shared" si="77"/>
        <v>N.A</v>
      </c>
      <c r="AE155" s="177" t="str">
        <f t="shared" si="77"/>
        <v>N.A</v>
      </c>
      <c r="AF155" s="177" t="str">
        <f t="shared" si="77"/>
        <v>N.A</v>
      </c>
      <c r="AG155" s="177" t="str">
        <f t="shared" si="77"/>
        <v>N.A</v>
      </c>
      <c r="AH155" s="177" t="str">
        <f t="shared" si="77"/>
        <v>N.A</v>
      </c>
    </row>
    <row r="156" spans="1:34" ht="13" thickBot="1" x14ac:dyDescent="0.3">
      <c r="A156" s="18"/>
      <c r="B156" s="185" t="s">
        <v>23</v>
      </c>
      <c r="C156" s="181" t="e">
        <f>AVERAGE(E155:S155)</f>
        <v>#REF!</v>
      </c>
      <c r="D156" s="179"/>
      <c r="E156" s="81"/>
      <c r="F156" s="81"/>
      <c r="G156" s="81"/>
      <c r="H156" s="81"/>
      <c r="I156" s="81"/>
      <c r="J156" s="81"/>
      <c r="K156" s="81"/>
      <c r="L156" s="81"/>
      <c r="M156" s="81"/>
      <c r="N156" s="81"/>
      <c r="O156" s="81"/>
      <c r="P156" s="81"/>
      <c r="Q156" s="81"/>
      <c r="R156" s="81"/>
      <c r="S156" s="81"/>
      <c r="T156" s="81"/>
      <c r="U156" s="81"/>
      <c r="V156" s="81"/>
      <c r="W156" s="81"/>
      <c r="X156" s="82"/>
      <c r="Y156" s="81"/>
      <c r="Z156" s="81"/>
      <c r="AA156" s="81"/>
      <c r="AB156" s="81"/>
      <c r="AC156" s="81"/>
      <c r="AD156" s="81"/>
      <c r="AE156" s="81"/>
      <c r="AF156" s="81"/>
      <c r="AG156" s="81"/>
      <c r="AH156" s="81"/>
    </row>
    <row r="157" spans="1:34" x14ac:dyDescent="0.25">
      <c r="D157" s="7"/>
      <c r="E157" s="7"/>
      <c r="F157" s="7"/>
      <c r="G157" s="7"/>
      <c r="H157" s="7"/>
      <c r="I157" s="7"/>
      <c r="J157" s="7"/>
      <c r="K157" s="7"/>
      <c r="L157" s="7"/>
      <c r="M157" s="7"/>
      <c r="N157" s="7"/>
      <c r="O157" s="7"/>
      <c r="P157" s="7"/>
      <c r="Q157" s="7"/>
      <c r="R157" s="7"/>
      <c r="S157" s="7"/>
      <c r="T157" s="7"/>
      <c r="U157" s="7"/>
      <c r="V157" s="7"/>
      <c r="W157" s="7"/>
      <c r="X157" s="7"/>
    </row>
    <row r="158" spans="1:34" x14ac:dyDescent="0.25">
      <c r="D158" s="7"/>
      <c r="E158" s="7"/>
      <c r="F158" s="7"/>
      <c r="G158" s="7"/>
      <c r="H158" s="7"/>
      <c r="I158" s="7"/>
      <c r="J158" s="7"/>
      <c r="K158" s="7"/>
      <c r="L158" s="7"/>
      <c r="M158" s="7"/>
      <c r="N158" s="7"/>
      <c r="O158" s="7"/>
      <c r="P158" s="7"/>
      <c r="Q158" s="7"/>
      <c r="R158" s="7"/>
      <c r="S158" s="7"/>
      <c r="T158" s="7"/>
      <c r="U158" s="7"/>
      <c r="V158" s="7"/>
      <c r="W158" s="7"/>
      <c r="X158" s="7"/>
    </row>
    <row r="159" spans="1:34" ht="13" thickBot="1" x14ac:dyDescent="0.3">
      <c r="A159" s="282" t="s">
        <v>148</v>
      </c>
      <c r="B159" s="18"/>
      <c r="D159" s="7"/>
      <c r="E159" s="7"/>
      <c r="F159" s="7"/>
      <c r="G159" s="7"/>
      <c r="H159" s="7"/>
      <c r="I159" s="7"/>
      <c r="J159" s="7"/>
      <c r="K159" s="7"/>
      <c r="L159" s="7"/>
      <c r="M159" s="7"/>
      <c r="N159" s="7"/>
      <c r="O159" s="7"/>
      <c r="P159" s="7"/>
      <c r="Q159" s="7"/>
      <c r="R159" s="7"/>
      <c r="S159" s="7"/>
      <c r="T159" s="7"/>
      <c r="U159" s="7"/>
      <c r="V159" s="7"/>
      <c r="W159" s="7"/>
      <c r="X159" s="7"/>
    </row>
    <row r="160" spans="1:34" ht="13" thickBot="1" x14ac:dyDescent="0.3">
      <c r="A160" s="18"/>
      <c r="B160" s="270" t="s">
        <v>18</v>
      </c>
      <c r="C160" s="269"/>
      <c r="D160" s="25">
        <v>0</v>
      </c>
      <c r="E160" s="25">
        <v>1</v>
      </c>
      <c r="F160" s="25">
        <v>2</v>
      </c>
      <c r="G160" s="25">
        <v>3</v>
      </c>
      <c r="H160" s="25">
        <v>4</v>
      </c>
      <c r="I160" s="25">
        <v>5</v>
      </c>
      <c r="J160" s="25">
        <v>6</v>
      </c>
      <c r="K160" s="25">
        <v>7</v>
      </c>
      <c r="L160" s="25">
        <v>8</v>
      </c>
      <c r="M160" s="25">
        <v>9</v>
      </c>
      <c r="N160" s="25">
        <v>10</v>
      </c>
      <c r="O160" s="25">
        <v>11</v>
      </c>
      <c r="P160" s="25">
        <v>12</v>
      </c>
      <c r="Q160" s="25">
        <v>13</v>
      </c>
      <c r="R160" s="25">
        <v>14</v>
      </c>
      <c r="S160" s="25">
        <v>15</v>
      </c>
      <c r="T160" s="25">
        <v>16</v>
      </c>
      <c r="U160" s="25">
        <v>17</v>
      </c>
      <c r="V160" s="25">
        <v>18</v>
      </c>
      <c r="W160" s="25">
        <v>19</v>
      </c>
      <c r="X160" s="77">
        <v>20</v>
      </c>
      <c r="Y160" s="25">
        <v>21</v>
      </c>
      <c r="Z160" s="25">
        <v>22</v>
      </c>
      <c r="AA160" s="25">
        <v>23</v>
      </c>
      <c r="AB160" s="25">
        <v>24</v>
      </c>
      <c r="AC160" s="25">
        <v>25</v>
      </c>
      <c r="AD160" s="25">
        <v>26</v>
      </c>
      <c r="AE160" s="25">
        <v>27</v>
      </c>
      <c r="AF160" s="25">
        <v>28</v>
      </c>
      <c r="AG160" s="25">
        <v>29</v>
      </c>
      <c r="AH160" s="77">
        <v>30</v>
      </c>
    </row>
    <row r="161" spans="1:34" x14ac:dyDescent="0.25">
      <c r="A161" s="18"/>
      <c r="B161" s="283" t="str">
        <f>計算条件入力シート!B67</f>
        <v>固液分離設備</v>
      </c>
      <c r="C161" s="265"/>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285"/>
    </row>
    <row r="162" spans="1:34" x14ac:dyDescent="0.25">
      <c r="A162" s="18"/>
      <c r="B162" s="172" t="s">
        <v>149</v>
      </c>
      <c r="C162" s="255" t="s">
        <v>33</v>
      </c>
      <c r="D162" s="35"/>
      <c r="E162" s="276">
        <f>IF(E$160&lt;=計算条件入力シート!$E69,-$D163*(1-計算条件入力シート!$E68)/計算条件入力シート!$E69,0)</f>
        <v>-14583333.333333334</v>
      </c>
      <c r="F162" s="276">
        <f>IF(F$160&lt;=計算条件入力シート!$E69,-$D163*(1-計算条件入力シート!$E68)/計算条件入力シート!$E69,0)</f>
        <v>-14583333.333333334</v>
      </c>
      <c r="G162" s="276">
        <f>IF(G$160&lt;=計算条件入力シート!$E69,-$D163*(1-計算条件入力シート!$E68)/計算条件入力シート!$E69,0)</f>
        <v>-14583333.333333334</v>
      </c>
      <c r="H162" s="276">
        <f>IF(H$160&lt;=計算条件入力シート!$E69,-$D163*(1-計算条件入力シート!$E68)/計算条件入力シート!$E69,0)</f>
        <v>-14583333.333333334</v>
      </c>
      <c r="I162" s="276">
        <f>IF(I$160&lt;=計算条件入力シート!$E69,-$D163*(1-計算条件入力シート!$E68)/計算条件入力シート!$E69,0)</f>
        <v>-14583333.333333334</v>
      </c>
      <c r="J162" s="276">
        <f>IF(J$160&lt;=計算条件入力シート!$E69,-$D163*(1-計算条件入力シート!$E68)/計算条件入力シート!$E69,0)</f>
        <v>-14583333.333333334</v>
      </c>
      <c r="K162" s="276">
        <f>IF(K$160&lt;=計算条件入力シート!$E69,-$D163*(1-計算条件入力シート!$E68)/計算条件入力シート!$E69,0)</f>
        <v>-14583333.333333334</v>
      </c>
      <c r="L162" s="276">
        <f>IF(L$160&lt;=計算条件入力シート!$E69,-$D163*(1-計算条件入力シート!$E68)/計算条件入力シート!$E69,0)</f>
        <v>-14583333.333333334</v>
      </c>
      <c r="M162" s="276">
        <f>IF(M$160&lt;=計算条件入力シート!$E69,-$D163*(1-計算条件入力シート!$E68)/計算条件入力シート!$E69,0)</f>
        <v>-14583333.333333334</v>
      </c>
      <c r="N162" s="276">
        <f>IF(N$160&lt;=計算条件入力シート!$E69,-$D163*(1-計算条件入力シート!$E68)/計算条件入力シート!$E69,0)</f>
        <v>-14583333.333333334</v>
      </c>
      <c r="O162" s="276">
        <f>IF(O$160&lt;=計算条件入力シート!$E69,-$D163*(1-計算条件入力シート!$E68)/計算条件入力シート!$E69,0)</f>
        <v>-14583333.333333334</v>
      </c>
      <c r="P162" s="276">
        <f>IF(P$160&lt;=計算条件入力シート!$E69,-$D163*(1-計算条件入力シート!$E68)/計算条件入力シート!$E69,0)</f>
        <v>-14583333.333333334</v>
      </c>
      <c r="Q162" s="276">
        <f>IF(Q$160&lt;=計算条件入力シート!$E69,-$D163*(1-計算条件入力シート!$E68)/計算条件入力シート!$E69,0)</f>
        <v>0</v>
      </c>
      <c r="R162" s="276">
        <f>IF(R$160&lt;=計算条件入力シート!$E69,-$D163*(1-計算条件入力シート!$E68)/計算条件入力シート!$E69,0)</f>
        <v>0</v>
      </c>
      <c r="S162" s="276">
        <f>IF(S$160&lt;=計算条件入力シート!$E69,-$D163*(1-計算条件入力シート!$E68)/計算条件入力シート!$E69,0)</f>
        <v>0</v>
      </c>
      <c r="T162" s="276">
        <f>IF(T$160&lt;=計算条件入力シート!$E69,-$D163*(1-計算条件入力シート!$E68)/計算条件入力シート!$E69,0)</f>
        <v>0</v>
      </c>
      <c r="U162" s="276">
        <f>IF(U$160&lt;=計算条件入力シート!$E69,-$D163*(1-計算条件入力シート!$E68)/計算条件入力シート!$E69,0)</f>
        <v>0</v>
      </c>
      <c r="V162" s="276">
        <f>IF(V$160&lt;=計算条件入力シート!$E69,-$D163*(1-計算条件入力シート!$E68)/計算条件入力シート!$E69,0)</f>
        <v>0</v>
      </c>
      <c r="W162" s="276">
        <f>IF(W$160&lt;=計算条件入力シート!$E69,-$D163*(1-計算条件入力シート!$E68)/計算条件入力シート!$E69,0)</f>
        <v>0</v>
      </c>
      <c r="X162" s="276">
        <f>IF(X$160&lt;=計算条件入力シート!$E69,-$D163*(1-計算条件入力シート!$E68)/計算条件入力シート!$E69,0)</f>
        <v>0</v>
      </c>
      <c r="Y162" s="276">
        <f>IF(Y$160&lt;=計算条件入力シート!$E69,-$D163*(1-計算条件入力シート!$E68)/計算条件入力シート!$E69,0)</f>
        <v>0</v>
      </c>
      <c r="Z162" s="276">
        <f>IF(Z$160&lt;=計算条件入力シート!$E69,-$D163*(1-計算条件入力シート!$E68)/計算条件入力シート!$E69,0)</f>
        <v>0</v>
      </c>
      <c r="AA162" s="276">
        <f>IF(AA$160&lt;=計算条件入力シート!$E69,-$D163*(1-計算条件入力シート!$E68)/計算条件入力シート!$E69,0)</f>
        <v>0</v>
      </c>
      <c r="AB162" s="276">
        <f>IF(AB$160&lt;=計算条件入力シート!$E69,-$D163*(1-計算条件入力シート!$E68)/計算条件入力シート!$E69,0)</f>
        <v>0</v>
      </c>
      <c r="AC162" s="276">
        <f>IF(AC$160&lt;=計算条件入力シート!$E69,-$D163*(1-計算条件入力シート!$E68)/計算条件入力シート!$E69,0)</f>
        <v>0</v>
      </c>
      <c r="AD162" s="276">
        <f>IF(AD$160&lt;=計算条件入力シート!$E69,-$D163*(1-計算条件入力シート!$E68)/計算条件入力シート!$E69,0)</f>
        <v>0</v>
      </c>
      <c r="AE162" s="276">
        <f>IF(AE$160&lt;=計算条件入力シート!$E69,-$D163*(1-計算条件入力シート!$E68)/計算条件入力シート!$E69,0)</f>
        <v>0</v>
      </c>
      <c r="AF162" s="276">
        <f>IF(AF$160&lt;=計算条件入力シート!$E69,-$D163*(1-計算条件入力シート!$E68)/計算条件入力シート!$E69,0)</f>
        <v>0</v>
      </c>
      <c r="AG162" s="276">
        <f>IF(AG$160&lt;=計算条件入力シート!$E69,-$D163*(1-計算条件入力シート!$E68)/計算条件入力シート!$E69,0)</f>
        <v>0</v>
      </c>
      <c r="AH162" s="279">
        <f>IF(AH$160&lt;=計算条件入力シート!$E69,-$D163*(1-計算条件入力シート!$E68)/計算条件入力シート!$E69,0)</f>
        <v>0</v>
      </c>
    </row>
    <row r="163" spans="1:34" x14ac:dyDescent="0.25">
      <c r="A163" s="18"/>
      <c r="B163" s="275" t="s">
        <v>150</v>
      </c>
      <c r="C163" s="287" t="s">
        <v>33</v>
      </c>
      <c r="D163" s="289">
        <f>計算条件入力シート!E67*計算結果確認シート!Z141</f>
        <v>175000000</v>
      </c>
      <c r="E163" s="290">
        <f t="shared" ref="E163:AH163" si="78">D163+E162</f>
        <v>160416666.66666666</v>
      </c>
      <c r="F163" s="290">
        <f t="shared" si="78"/>
        <v>145833333.33333331</v>
      </c>
      <c r="G163" s="290">
        <f t="shared" si="78"/>
        <v>131249999.99999999</v>
      </c>
      <c r="H163" s="290">
        <f t="shared" si="78"/>
        <v>116666666.66666666</v>
      </c>
      <c r="I163" s="290">
        <f t="shared" si="78"/>
        <v>102083333.33333333</v>
      </c>
      <c r="J163" s="290">
        <f t="shared" si="78"/>
        <v>87500000</v>
      </c>
      <c r="K163" s="290">
        <f t="shared" si="78"/>
        <v>72916666.666666672</v>
      </c>
      <c r="L163" s="290">
        <f t="shared" si="78"/>
        <v>58333333.333333336</v>
      </c>
      <c r="M163" s="290">
        <f t="shared" si="78"/>
        <v>43750000</v>
      </c>
      <c r="N163" s="290">
        <f t="shared" si="78"/>
        <v>29166666.666666664</v>
      </c>
      <c r="O163" s="290">
        <f t="shared" si="78"/>
        <v>14583333.33333333</v>
      </c>
      <c r="P163" s="290">
        <f t="shared" si="78"/>
        <v>0</v>
      </c>
      <c r="Q163" s="290">
        <f t="shared" si="78"/>
        <v>0</v>
      </c>
      <c r="R163" s="290">
        <f t="shared" si="78"/>
        <v>0</v>
      </c>
      <c r="S163" s="290">
        <f t="shared" si="78"/>
        <v>0</v>
      </c>
      <c r="T163" s="290">
        <f t="shared" si="78"/>
        <v>0</v>
      </c>
      <c r="U163" s="290">
        <f t="shared" si="78"/>
        <v>0</v>
      </c>
      <c r="V163" s="290">
        <f t="shared" si="78"/>
        <v>0</v>
      </c>
      <c r="W163" s="290">
        <f t="shared" si="78"/>
        <v>0</v>
      </c>
      <c r="X163" s="290">
        <f t="shared" si="78"/>
        <v>0</v>
      </c>
      <c r="Y163" s="290">
        <f t="shared" si="78"/>
        <v>0</v>
      </c>
      <c r="Z163" s="290">
        <f t="shared" si="78"/>
        <v>0</v>
      </c>
      <c r="AA163" s="290">
        <f t="shared" si="78"/>
        <v>0</v>
      </c>
      <c r="AB163" s="290">
        <f t="shared" si="78"/>
        <v>0</v>
      </c>
      <c r="AC163" s="290">
        <f t="shared" si="78"/>
        <v>0</v>
      </c>
      <c r="AD163" s="290">
        <f t="shared" si="78"/>
        <v>0</v>
      </c>
      <c r="AE163" s="290">
        <f t="shared" si="78"/>
        <v>0</v>
      </c>
      <c r="AF163" s="290">
        <f t="shared" si="78"/>
        <v>0</v>
      </c>
      <c r="AG163" s="290">
        <f t="shared" si="78"/>
        <v>0</v>
      </c>
      <c r="AH163" s="291">
        <f t="shared" si="78"/>
        <v>0</v>
      </c>
    </row>
    <row r="164" spans="1:34" x14ac:dyDescent="0.25">
      <c r="A164" s="18"/>
      <c r="B164" s="162" t="str">
        <f>計算条件入力シート!B70</f>
        <v>発酵槽設備</v>
      </c>
      <c r="C164" s="163"/>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6"/>
    </row>
    <row r="165" spans="1:34" x14ac:dyDescent="0.25">
      <c r="A165" s="18"/>
      <c r="B165" s="172" t="s">
        <v>149</v>
      </c>
      <c r="C165" s="255" t="s">
        <v>33</v>
      </c>
      <c r="D165" s="35"/>
      <c r="E165" s="276">
        <f>IF(E$160&lt;=計算条件入力シート!$E72,-$D166*(1-計算条件入力シート!$E71)/計算条件入力シート!$E72,0)</f>
        <v>-16666666.666666666</v>
      </c>
      <c r="F165" s="276">
        <f>IF(F$160&lt;=計算条件入力シート!$E72,-$D166*(1-計算条件入力シート!$E71)/計算条件入力シート!$E72,0)</f>
        <v>-16666666.666666666</v>
      </c>
      <c r="G165" s="276">
        <f>IF(G$160&lt;=計算条件入力シート!$E72,-$D166*(1-計算条件入力シート!$E71)/計算条件入力シート!$E72,0)</f>
        <v>-16666666.666666666</v>
      </c>
      <c r="H165" s="276">
        <f>IF(H$160&lt;=計算条件入力シート!$E72,-$D166*(1-計算条件入力シート!$E71)/計算条件入力シート!$E72,0)</f>
        <v>-16666666.666666666</v>
      </c>
      <c r="I165" s="276">
        <f>IF(I$160&lt;=計算条件入力シート!$E72,-$D166*(1-計算条件入力シート!$E71)/計算条件入力シート!$E72,0)</f>
        <v>-16666666.666666666</v>
      </c>
      <c r="J165" s="276">
        <f>IF(J$160&lt;=計算条件入力シート!$E72,-$D166*(1-計算条件入力シート!$E71)/計算条件入力シート!$E72,0)</f>
        <v>-16666666.666666666</v>
      </c>
      <c r="K165" s="276">
        <f>IF(K$160&lt;=計算条件入力シート!$E72,-$D166*(1-計算条件入力シート!$E71)/計算条件入力シート!$E72,0)</f>
        <v>-16666666.666666666</v>
      </c>
      <c r="L165" s="276">
        <f>IF(L$160&lt;=計算条件入力シート!$E72,-$D166*(1-計算条件入力シート!$E71)/計算条件入力シート!$E72,0)</f>
        <v>-16666666.666666666</v>
      </c>
      <c r="M165" s="276">
        <f>IF(M$160&lt;=計算条件入力シート!$E72,-$D166*(1-計算条件入力シート!$E71)/計算条件入力シート!$E72,0)</f>
        <v>-16666666.666666666</v>
      </c>
      <c r="N165" s="276">
        <f>IF(N$160&lt;=計算条件入力シート!$E72,-$D166*(1-計算条件入力シート!$E71)/計算条件入力シート!$E72,0)</f>
        <v>-16666666.666666666</v>
      </c>
      <c r="O165" s="276">
        <f>IF(O$160&lt;=計算条件入力シート!$E72,-$D166*(1-計算条件入力シート!$E71)/計算条件入力シート!$E72,0)</f>
        <v>-16666666.666666666</v>
      </c>
      <c r="P165" s="276">
        <f>IF(P$160&lt;=計算条件入力シート!$E72,-$D166*(1-計算条件入力シート!$E71)/計算条件入力シート!$E72,0)</f>
        <v>-16666666.666666666</v>
      </c>
      <c r="Q165" s="276">
        <f>IF(Q$160&lt;=計算条件入力シート!$E72,-$D166*(1-計算条件入力シート!$E71)/計算条件入力シート!$E72,0)</f>
        <v>0</v>
      </c>
      <c r="R165" s="276">
        <f>IF(R$160&lt;=計算条件入力シート!$E72,-$D166*(1-計算条件入力シート!$E71)/計算条件入力シート!$E72,0)</f>
        <v>0</v>
      </c>
      <c r="S165" s="276">
        <f>IF(S$160&lt;=計算条件入力シート!$E72,-$D166*(1-計算条件入力シート!$E71)/計算条件入力シート!$E72,0)</f>
        <v>0</v>
      </c>
      <c r="T165" s="276">
        <f>IF(T$160&lt;=計算条件入力シート!$E72,-$D166*(1-計算条件入力シート!$E71)/計算条件入力シート!$E72,0)</f>
        <v>0</v>
      </c>
      <c r="U165" s="276">
        <f>IF(U$160&lt;=計算条件入力シート!$E72,-$D166*(1-計算条件入力シート!$E71)/計算条件入力シート!$E72,0)</f>
        <v>0</v>
      </c>
      <c r="V165" s="276">
        <f>IF(V$160&lt;=計算条件入力シート!$E72,-$D166*(1-計算条件入力シート!$E71)/計算条件入力シート!$E72,0)</f>
        <v>0</v>
      </c>
      <c r="W165" s="276">
        <f>IF(W$160&lt;=計算条件入力シート!$E72,-$D166*(1-計算条件入力シート!$E71)/計算条件入力シート!$E72,0)</f>
        <v>0</v>
      </c>
      <c r="X165" s="276">
        <f>IF(X$160&lt;=計算条件入力シート!$E72,-$D166*(1-計算条件入力シート!$E71)/計算条件入力シート!$E72,0)</f>
        <v>0</v>
      </c>
      <c r="Y165" s="276">
        <f>IF(Y$160&lt;=計算条件入力シート!$E72,-$D166*(1-計算条件入力シート!$E71)/計算条件入力シート!$E72,0)</f>
        <v>0</v>
      </c>
      <c r="Z165" s="276">
        <f>IF(Z$160&lt;=計算条件入力シート!$E72,-$D166*(1-計算条件入力シート!$E71)/計算条件入力シート!$E72,0)</f>
        <v>0</v>
      </c>
      <c r="AA165" s="276">
        <f>IF(AA$160&lt;=計算条件入力シート!$E72,-$D166*(1-計算条件入力シート!$E71)/計算条件入力シート!$E72,0)</f>
        <v>0</v>
      </c>
      <c r="AB165" s="276">
        <f>IF(AB$160&lt;=計算条件入力シート!$E72,-$D166*(1-計算条件入力シート!$E71)/計算条件入力シート!$E72,0)</f>
        <v>0</v>
      </c>
      <c r="AC165" s="276">
        <f>IF(AC$160&lt;=計算条件入力シート!$E72,-$D166*(1-計算条件入力シート!$E71)/計算条件入力シート!$E72,0)</f>
        <v>0</v>
      </c>
      <c r="AD165" s="276">
        <f>IF(AD$160&lt;=計算条件入力シート!$E72,-$D166*(1-計算条件入力シート!$E71)/計算条件入力シート!$E72,0)</f>
        <v>0</v>
      </c>
      <c r="AE165" s="276">
        <f>IF(AE$160&lt;=計算条件入力シート!$E72,-$D166*(1-計算条件入力シート!$E71)/計算条件入力シート!$E72,0)</f>
        <v>0</v>
      </c>
      <c r="AF165" s="276">
        <f>IF(AF$160&lt;=計算条件入力シート!$E72,-$D166*(1-計算条件入力シート!$E71)/計算条件入力シート!$E72,0)</f>
        <v>0</v>
      </c>
      <c r="AG165" s="276">
        <f>IF(AG$160&lt;=計算条件入力シート!$E72,-$D166*(1-計算条件入力シート!$E71)/計算条件入力シート!$E72,0)</f>
        <v>0</v>
      </c>
      <c r="AH165" s="279">
        <f>IF(AH$160&lt;=計算条件入力シート!$E72,-$D166*(1-計算条件入力シート!$E71)/計算条件入力シート!$E72,0)</f>
        <v>0</v>
      </c>
    </row>
    <row r="166" spans="1:34" x14ac:dyDescent="0.25">
      <c r="A166" s="18"/>
      <c r="B166" s="275" t="s">
        <v>150</v>
      </c>
      <c r="C166" s="287" t="s">
        <v>33</v>
      </c>
      <c r="D166" s="289">
        <f>計算条件入力シート!E70*計算結果確認シート!Z141</f>
        <v>200000000</v>
      </c>
      <c r="E166" s="290">
        <f t="shared" ref="E166:AH166" si="79">D166+E165</f>
        <v>183333333.33333334</v>
      </c>
      <c r="F166" s="290">
        <f t="shared" si="79"/>
        <v>166666666.66666669</v>
      </c>
      <c r="G166" s="290">
        <f t="shared" si="79"/>
        <v>150000000.00000003</v>
      </c>
      <c r="H166" s="290">
        <f t="shared" si="79"/>
        <v>133333333.33333336</v>
      </c>
      <c r="I166" s="290">
        <f t="shared" si="79"/>
        <v>116666666.66666669</v>
      </c>
      <c r="J166" s="290">
        <f t="shared" si="79"/>
        <v>100000000.00000001</v>
      </c>
      <c r="K166" s="290">
        <f t="shared" si="79"/>
        <v>83333333.333333343</v>
      </c>
      <c r="L166" s="290">
        <f t="shared" si="79"/>
        <v>66666666.666666679</v>
      </c>
      <c r="M166" s="290">
        <f t="shared" si="79"/>
        <v>50000000.000000015</v>
      </c>
      <c r="N166" s="290">
        <f t="shared" si="79"/>
        <v>33333333.333333351</v>
      </c>
      <c r="O166" s="290">
        <f t="shared" si="79"/>
        <v>16666666.666666685</v>
      </c>
      <c r="P166" s="290">
        <f t="shared" si="79"/>
        <v>1.862645149230957E-8</v>
      </c>
      <c r="Q166" s="290">
        <f t="shared" si="79"/>
        <v>1.862645149230957E-8</v>
      </c>
      <c r="R166" s="290">
        <f t="shared" si="79"/>
        <v>1.862645149230957E-8</v>
      </c>
      <c r="S166" s="290">
        <f t="shared" si="79"/>
        <v>1.862645149230957E-8</v>
      </c>
      <c r="T166" s="290">
        <f t="shared" si="79"/>
        <v>1.862645149230957E-8</v>
      </c>
      <c r="U166" s="290">
        <f t="shared" si="79"/>
        <v>1.862645149230957E-8</v>
      </c>
      <c r="V166" s="290">
        <f t="shared" si="79"/>
        <v>1.862645149230957E-8</v>
      </c>
      <c r="W166" s="290">
        <f t="shared" si="79"/>
        <v>1.862645149230957E-8</v>
      </c>
      <c r="X166" s="290">
        <f t="shared" si="79"/>
        <v>1.862645149230957E-8</v>
      </c>
      <c r="Y166" s="290">
        <f t="shared" si="79"/>
        <v>1.862645149230957E-8</v>
      </c>
      <c r="Z166" s="290">
        <f t="shared" si="79"/>
        <v>1.862645149230957E-8</v>
      </c>
      <c r="AA166" s="290">
        <f t="shared" si="79"/>
        <v>1.862645149230957E-8</v>
      </c>
      <c r="AB166" s="290">
        <f t="shared" si="79"/>
        <v>1.862645149230957E-8</v>
      </c>
      <c r="AC166" s="290">
        <f t="shared" si="79"/>
        <v>1.862645149230957E-8</v>
      </c>
      <c r="AD166" s="290">
        <f t="shared" si="79"/>
        <v>1.862645149230957E-8</v>
      </c>
      <c r="AE166" s="290">
        <f t="shared" si="79"/>
        <v>1.862645149230957E-8</v>
      </c>
      <c r="AF166" s="290">
        <f t="shared" si="79"/>
        <v>1.862645149230957E-8</v>
      </c>
      <c r="AG166" s="290">
        <f t="shared" si="79"/>
        <v>1.862645149230957E-8</v>
      </c>
      <c r="AH166" s="291">
        <f t="shared" si="79"/>
        <v>1.862645149230957E-8</v>
      </c>
    </row>
    <row r="167" spans="1:34" x14ac:dyDescent="0.25">
      <c r="A167" s="18"/>
      <c r="B167" s="162" t="str">
        <f>計算条件入力シート!B73</f>
        <v>土木建設工事</v>
      </c>
      <c r="C167" s="163"/>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6"/>
    </row>
    <row r="168" spans="1:34" x14ac:dyDescent="0.25">
      <c r="A168" s="18"/>
      <c r="B168" s="172" t="s">
        <v>149</v>
      </c>
      <c r="C168" s="255" t="s">
        <v>33</v>
      </c>
      <c r="D168" s="35"/>
      <c r="E168" s="276">
        <f>IF(E$160&lt;=計算条件入力シート!$E75,-$D169*(1-計算条件入力シート!$E74)/計算条件入力シート!$E75,0)</f>
        <v>-4000000</v>
      </c>
      <c r="F168" s="276">
        <f>IF(F$160&lt;=計算条件入力シート!$E75,-$D169*(1-計算条件入力シート!$E74)/計算条件入力シート!$E75,0)</f>
        <v>-4000000</v>
      </c>
      <c r="G168" s="276">
        <f>IF(G$160&lt;=計算条件入力シート!$E75,-$D169*(1-計算条件入力シート!$E74)/計算条件入力シート!$E75,0)</f>
        <v>-4000000</v>
      </c>
      <c r="H168" s="276">
        <f>IF(H$160&lt;=計算条件入力シート!$E75,-$D169*(1-計算条件入力シート!$E74)/計算条件入力シート!$E75,0)</f>
        <v>-4000000</v>
      </c>
      <c r="I168" s="276">
        <f>IF(I$160&lt;=計算条件入力シート!$E75,-$D169*(1-計算条件入力シート!$E74)/計算条件入力シート!$E75,0)</f>
        <v>-4000000</v>
      </c>
      <c r="J168" s="276">
        <f>IF(J$160&lt;=計算条件入力シート!$E75,-$D169*(1-計算条件入力シート!$E74)/計算条件入力シート!$E75,0)</f>
        <v>-4000000</v>
      </c>
      <c r="K168" s="276">
        <f>IF(K$160&lt;=計算条件入力シート!$E75,-$D169*(1-計算条件入力シート!$E74)/計算条件入力シート!$E75,0)</f>
        <v>-4000000</v>
      </c>
      <c r="L168" s="276">
        <f>IF(L$160&lt;=計算条件入力シート!$E75,-$D169*(1-計算条件入力シート!$E74)/計算条件入力シート!$E75,0)</f>
        <v>-4000000</v>
      </c>
      <c r="M168" s="276">
        <f>IF(M$160&lt;=計算条件入力シート!$E75,-$D169*(1-計算条件入力シート!$E74)/計算条件入力シート!$E75,0)</f>
        <v>-4000000</v>
      </c>
      <c r="N168" s="276">
        <f>IF(N$160&lt;=計算条件入力シート!$E75,-$D169*(1-計算条件入力シート!$E74)/計算条件入力シート!$E75,0)</f>
        <v>-4000000</v>
      </c>
      <c r="O168" s="276">
        <f>IF(O$160&lt;=計算条件入力シート!$E75,-$D169*(1-計算条件入力シート!$E74)/計算条件入力シート!$E75,0)</f>
        <v>-4000000</v>
      </c>
      <c r="P168" s="276">
        <f>IF(P$160&lt;=計算条件入力シート!$E75,-$D169*(1-計算条件入力シート!$E74)/計算条件入力シート!$E75,0)</f>
        <v>-4000000</v>
      </c>
      <c r="Q168" s="276">
        <f>IF(Q$160&lt;=計算条件入力シート!$E75,-$D169*(1-計算条件入力シート!$E74)/計算条件入力シート!$E75,0)</f>
        <v>-4000000</v>
      </c>
      <c r="R168" s="276">
        <f>IF(R$160&lt;=計算条件入力シート!$E75,-$D169*(1-計算条件入力シート!$E74)/計算条件入力シート!$E75,0)</f>
        <v>-4000000</v>
      </c>
      <c r="S168" s="276">
        <f>IF(S$160&lt;=計算条件入力シート!$E75,-$D169*(1-計算条件入力シート!$E74)/計算条件入力シート!$E75,0)</f>
        <v>-4000000</v>
      </c>
      <c r="T168" s="276">
        <f>IF(T$160&lt;=計算条件入力シート!$E75,-$D169*(1-計算条件入力シート!$E74)/計算条件入力シート!$E75,0)</f>
        <v>-4000000</v>
      </c>
      <c r="U168" s="276">
        <f>IF(U$160&lt;=計算条件入力シート!$E75,-$D169*(1-計算条件入力シート!$E74)/計算条件入力シート!$E75,0)</f>
        <v>-4000000</v>
      </c>
      <c r="V168" s="276">
        <f>IF(V$160&lt;=計算条件入力シート!$E75,-$D169*(1-計算条件入力シート!$E74)/計算条件入力シート!$E75,0)</f>
        <v>-4000000</v>
      </c>
      <c r="W168" s="276">
        <f>IF(W$160&lt;=計算条件入力シート!$E75,-$D169*(1-計算条件入力シート!$E74)/計算条件入力シート!$E75,0)</f>
        <v>-4000000</v>
      </c>
      <c r="X168" s="276">
        <f>IF(X$160&lt;=計算条件入力シート!$E75,-$D169*(1-計算条件入力シート!$E74)/計算条件入力シート!$E75,0)</f>
        <v>-4000000</v>
      </c>
      <c r="Y168" s="276">
        <f>IF(Y$160&lt;=計算条件入力シート!$E75,-$D169*(1-計算条件入力シート!$E74)/計算条件入力シート!$E75,0)</f>
        <v>-4000000</v>
      </c>
      <c r="Z168" s="276">
        <f>IF(Z$160&lt;=計算条件入力シート!$E75,-$D169*(1-計算条件入力シート!$E74)/計算条件入力シート!$E75,0)</f>
        <v>-4000000</v>
      </c>
      <c r="AA168" s="276">
        <f>IF(AA$160&lt;=計算条件入力シート!$E75,-$D169*(1-計算条件入力シート!$E74)/計算条件入力シート!$E75,0)</f>
        <v>-4000000</v>
      </c>
      <c r="AB168" s="276">
        <f>IF(AB$160&lt;=計算条件入力シート!$E75,-$D169*(1-計算条件入力シート!$E74)/計算条件入力シート!$E75,0)</f>
        <v>-4000000</v>
      </c>
      <c r="AC168" s="276">
        <f>IF(AC$160&lt;=計算条件入力シート!$E75,-$D169*(1-計算条件入力シート!$E74)/計算条件入力シート!$E75,0)</f>
        <v>-4000000</v>
      </c>
      <c r="AD168" s="276">
        <f>IF(AD$160&lt;=計算条件入力シート!$E75,-$D169*(1-計算条件入力シート!$E74)/計算条件入力シート!$E75,0)</f>
        <v>-4000000</v>
      </c>
      <c r="AE168" s="276">
        <f>IF(AE$160&lt;=計算条件入力シート!$E75,-$D169*(1-計算条件入力シート!$E74)/計算条件入力シート!$E75,0)</f>
        <v>-4000000</v>
      </c>
      <c r="AF168" s="276">
        <f>IF(AF$160&lt;=計算条件入力シート!$E75,-$D169*(1-計算条件入力シート!$E74)/計算条件入力シート!$E75,0)</f>
        <v>-4000000</v>
      </c>
      <c r="AG168" s="276">
        <f>IF(AG$160&lt;=計算条件入力シート!$E75,-$D169*(1-計算条件入力シート!$E74)/計算条件入力シート!$E75,0)</f>
        <v>-4000000</v>
      </c>
      <c r="AH168" s="279">
        <f>IF(AH$160&lt;=計算条件入力シート!$E75,-$D169*(1-計算条件入力シート!$E74)/計算条件入力シート!$E75,0)</f>
        <v>-4000000</v>
      </c>
    </row>
    <row r="169" spans="1:34" x14ac:dyDescent="0.25">
      <c r="A169" s="18"/>
      <c r="B169" s="275" t="s">
        <v>150</v>
      </c>
      <c r="C169" s="287" t="s">
        <v>33</v>
      </c>
      <c r="D169" s="289">
        <f>計算条件入力シート!E73*計算結果確認シート!Z141</f>
        <v>200000000</v>
      </c>
      <c r="E169" s="290">
        <f t="shared" ref="E169:AH169" si="80">D169+E168</f>
        <v>196000000</v>
      </c>
      <c r="F169" s="290">
        <f t="shared" si="80"/>
        <v>192000000</v>
      </c>
      <c r="G169" s="290">
        <f t="shared" si="80"/>
        <v>188000000</v>
      </c>
      <c r="H169" s="290">
        <f t="shared" si="80"/>
        <v>184000000</v>
      </c>
      <c r="I169" s="290">
        <f t="shared" si="80"/>
        <v>180000000</v>
      </c>
      <c r="J169" s="290">
        <f t="shared" si="80"/>
        <v>176000000</v>
      </c>
      <c r="K169" s="290">
        <f t="shared" si="80"/>
        <v>172000000</v>
      </c>
      <c r="L169" s="290">
        <f t="shared" si="80"/>
        <v>168000000</v>
      </c>
      <c r="M169" s="290">
        <f t="shared" si="80"/>
        <v>164000000</v>
      </c>
      <c r="N169" s="290">
        <f t="shared" si="80"/>
        <v>160000000</v>
      </c>
      <c r="O169" s="290">
        <f t="shared" si="80"/>
        <v>156000000</v>
      </c>
      <c r="P169" s="290">
        <f t="shared" si="80"/>
        <v>152000000</v>
      </c>
      <c r="Q169" s="290">
        <f t="shared" si="80"/>
        <v>148000000</v>
      </c>
      <c r="R169" s="290">
        <f t="shared" si="80"/>
        <v>144000000</v>
      </c>
      <c r="S169" s="290">
        <f t="shared" si="80"/>
        <v>140000000</v>
      </c>
      <c r="T169" s="290">
        <f t="shared" si="80"/>
        <v>136000000</v>
      </c>
      <c r="U169" s="290">
        <f t="shared" si="80"/>
        <v>132000000</v>
      </c>
      <c r="V169" s="290">
        <f t="shared" si="80"/>
        <v>128000000</v>
      </c>
      <c r="W169" s="290">
        <f t="shared" si="80"/>
        <v>124000000</v>
      </c>
      <c r="X169" s="290">
        <f t="shared" si="80"/>
        <v>120000000</v>
      </c>
      <c r="Y169" s="290">
        <f t="shared" si="80"/>
        <v>116000000</v>
      </c>
      <c r="Z169" s="290">
        <f t="shared" si="80"/>
        <v>112000000</v>
      </c>
      <c r="AA169" s="290">
        <f t="shared" si="80"/>
        <v>108000000</v>
      </c>
      <c r="AB169" s="290">
        <f t="shared" si="80"/>
        <v>104000000</v>
      </c>
      <c r="AC169" s="290">
        <f t="shared" si="80"/>
        <v>100000000</v>
      </c>
      <c r="AD169" s="290">
        <f t="shared" si="80"/>
        <v>96000000</v>
      </c>
      <c r="AE169" s="290">
        <f t="shared" si="80"/>
        <v>92000000</v>
      </c>
      <c r="AF169" s="290">
        <f t="shared" si="80"/>
        <v>88000000</v>
      </c>
      <c r="AG169" s="290">
        <f t="shared" si="80"/>
        <v>84000000</v>
      </c>
      <c r="AH169" s="291">
        <f t="shared" si="80"/>
        <v>80000000</v>
      </c>
    </row>
    <row r="170" spans="1:34" x14ac:dyDescent="0.25">
      <c r="A170" s="18"/>
      <c r="B170" s="162" t="str">
        <f>計算条件入力シート!B76</f>
        <v>電気計装設備</v>
      </c>
      <c r="C170" s="163"/>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6"/>
    </row>
    <row r="171" spans="1:34" x14ac:dyDescent="0.25">
      <c r="A171" s="18"/>
      <c r="B171" s="172" t="s">
        <v>149</v>
      </c>
      <c r="C171" s="255" t="s">
        <v>33</v>
      </c>
      <c r="D171" s="35"/>
      <c r="E171" s="276">
        <f>IF(E$160&lt;=計算条件入力シート!$E78,-$D172*(1-計算条件入力シート!$E77)/計算条件入力シート!$E78,0)</f>
        <v>-4166666.6666666665</v>
      </c>
      <c r="F171" s="276">
        <f>IF(F$160&lt;=計算条件入力シート!$E78,-$D172*(1-計算条件入力シート!$E77)/計算条件入力シート!$E78,0)</f>
        <v>-4166666.6666666665</v>
      </c>
      <c r="G171" s="276">
        <f>IF(G$160&lt;=計算条件入力シート!$E78,-$D172*(1-計算条件入力シート!$E77)/計算条件入力シート!$E78,0)</f>
        <v>-4166666.6666666665</v>
      </c>
      <c r="H171" s="276">
        <f>IF(H$160&lt;=計算条件入力シート!$E78,-$D172*(1-計算条件入力シート!$E77)/計算条件入力シート!$E78,0)</f>
        <v>-4166666.6666666665</v>
      </c>
      <c r="I171" s="276">
        <f>IF(I$160&lt;=計算条件入力シート!$E78,-$D172*(1-計算条件入力シート!$E77)/計算条件入力シート!$E78,0)</f>
        <v>-4166666.6666666665</v>
      </c>
      <c r="J171" s="276">
        <f>IF(J$160&lt;=計算条件入力シート!$E78,-$D172*(1-計算条件入力シート!$E77)/計算条件入力シート!$E78,0)</f>
        <v>-4166666.6666666665</v>
      </c>
      <c r="K171" s="276">
        <f>IF(K$160&lt;=計算条件入力シート!$E78,-$D172*(1-計算条件入力シート!$E77)/計算条件入力シート!$E78,0)</f>
        <v>-4166666.6666666665</v>
      </c>
      <c r="L171" s="276">
        <f>IF(L$160&lt;=計算条件入力シート!$E78,-$D172*(1-計算条件入力シート!$E77)/計算条件入力シート!$E78,0)</f>
        <v>-4166666.6666666665</v>
      </c>
      <c r="M171" s="276">
        <f>IF(M$160&lt;=計算条件入力シート!$E78,-$D172*(1-計算条件入力シート!$E77)/計算条件入力シート!$E78,0)</f>
        <v>-4166666.6666666665</v>
      </c>
      <c r="N171" s="276">
        <f>IF(N$160&lt;=計算条件入力シート!$E78,-$D172*(1-計算条件入力シート!$E77)/計算条件入力シート!$E78,0)</f>
        <v>-4166666.6666666665</v>
      </c>
      <c r="O171" s="276">
        <f>IF(O$160&lt;=計算条件入力シート!$E78,-$D172*(1-計算条件入力シート!$E77)/計算条件入力シート!$E78,0)</f>
        <v>-4166666.6666666665</v>
      </c>
      <c r="P171" s="276">
        <f>IF(P$160&lt;=計算条件入力シート!$E78,-$D172*(1-計算条件入力シート!$E77)/計算条件入力シート!$E78,0)</f>
        <v>-4166666.6666666665</v>
      </c>
      <c r="Q171" s="276">
        <f>IF(Q$160&lt;=計算条件入力シート!$E78,-$D172*(1-計算条件入力シート!$E77)/計算条件入力シート!$E78,0)</f>
        <v>0</v>
      </c>
      <c r="R171" s="276">
        <f>IF(R$160&lt;=計算条件入力シート!$E78,-$D172*(1-計算条件入力シート!$E77)/計算条件入力シート!$E78,0)</f>
        <v>0</v>
      </c>
      <c r="S171" s="276">
        <f>IF(S$160&lt;=計算条件入力シート!$E78,-$D172*(1-計算条件入力シート!$E77)/計算条件入力シート!$E78,0)</f>
        <v>0</v>
      </c>
      <c r="T171" s="276">
        <f>IF(T$160&lt;=計算条件入力シート!$E78,-$D172*(1-計算条件入力シート!$E77)/計算条件入力シート!$E78,0)</f>
        <v>0</v>
      </c>
      <c r="U171" s="276">
        <f>IF(U$160&lt;=計算条件入力シート!$E78,-$D172*(1-計算条件入力シート!$E77)/計算条件入力シート!$E78,0)</f>
        <v>0</v>
      </c>
      <c r="V171" s="276">
        <f>IF(V$160&lt;=計算条件入力シート!$E78,-$D172*(1-計算条件入力シート!$E77)/計算条件入力シート!$E78,0)</f>
        <v>0</v>
      </c>
      <c r="W171" s="276">
        <f>IF(W$160&lt;=計算条件入力シート!$E78,-$D172*(1-計算条件入力シート!$E77)/計算条件入力シート!$E78,0)</f>
        <v>0</v>
      </c>
      <c r="X171" s="276">
        <f>IF(X$160&lt;=計算条件入力シート!$E78,-$D172*(1-計算条件入力シート!$E77)/計算条件入力シート!$E78,0)</f>
        <v>0</v>
      </c>
      <c r="Y171" s="276">
        <f>IF(Y$160&lt;=計算条件入力シート!$E78,-$D172*(1-計算条件入力シート!$E77)/計算条件入力シート!$E78,0)</f>
        <v>0</v>
      </c>
      <c r="Z171" s="276">
        <f>IF(Z$160&lt;=計算条件入力シート!$E78,-$D172*(1-計算条件入力シート!$E77)/計算条件入力シート!$E78,0)</f>
        <v>0</v>
      </c>
      <c r="AA171" s="276">
        <f>IF(AA$160&lt;=計算条件入力シート!$E78,-$D172*(1-計算条件入力シート!$E77)/計算条件入力シート!$E78,0)</f>
        <v>0</v>
      </c>
      <c r="AB171" s="276">
        <f>IF(AB$160&lt;=計算条件入力シート!$E78,-$D172*(1-計算条件入力シート!$E77)/計算条件入力シート!$E78,0)</f>
        <v>0</v>
      </c>
      <c r="AC171" s="276">
        <f>IF(AC$160&lt;=計算条件入力シート!$E78,-$D172*(1-計算条件入力シート!$E77)/計算条件入力シート!$E78,0)</f>
        <v>0</v>
      </c>
      <c r="AD171" s="276">
        <f>IF(AD$160&lt;=計算条件入力シート!$E78,-$D172*(1-計算条件入力シート!$E77)/計算条件入力シート!$E78,0)</f>
        <v>0</v>
      </c>
      <c r="AE171" s="276">
        <f>IF(AE$160&lt;=計算条件入力シート!$E78,-$D172*(1-計算条件入力シート!$E77)/計算条件入力シート!$E78,0)</f>
        <v>0</v>
      </c>
      <c r="AF171" s="276">
        <f>IF(AF$160&lt;=計算条件入力シート!$E78,-$D172*(1-計算条件入力シート!$E77)/計算条件入力シート!$E78,0)</f>
        <v>0</v>
      </c>
      <c r="AG171" s="276">
        <f>IF(AG$160&lt;=計算条件入力シート!$E78,-$D172*(1-計算条件入力シート!$E77)/計算条件入力シート!$E78,0)</f>
        <v>0</v>
      </c>
      <c r="AH171" s="279">
        <f>IF(AH$160&lt;=計算条件入力シート!$E78,-$D172*(1-計算条件入力シート!$E77)/計算条件入力シート!$E78,0)</f>
        <v>0</v>
      </c>
    </row>
    <row r="172" spans="1:34" x14ac:dyDescent="0.25">
      <c r="A172" s="18"/>
      <c r="B172" s="275" t="s">
        <v>150</v>
      </c>
      <c r="C172" s="287" t="s">
        <v>33</v>
      </c>
      <c r="D172" s="289">
        <f>計算条件入力シート!E76*計算結果確認シート!Z141</f>
        <v>50000000</v>
      </c>
      <c r="E172" s="290">
        <f t="shared" ref="E172:AH172" si="81">D172+E171</f>
        <v>45833333.333333336</v>
      </c>
      <c r="F172" s="290">
        <f t="shared" si="81"/>
        <v>41666666.666666672</v>
      </c>
      <c r="G172" s="290">
        <f t="shared" si="81"/>
        <v>37500000.000000007</v>
      </c>
      <c r="H172" s="290">
        <f t="shared" si="81"/>
        <v>33333333.33333334</v>
      </c>
      <c r="I172" s="290">
        <f t="shared" si="81"/>
        <v>29166666.666666672</v>
      </c>
      <c r="J172" s="290">
        <f t="shared" si="81"/>
        <v>25000000.000000004</v>
      </c>
      <c r="K172" s="290">
        <f t="shared" si="81"/>
        <v>20833333.333333336</v>
      </c>
      <c r="L172" s="290">
        <f t="shared" si="81"/>
        <v>16666666.66666667</v>
      </c>
      <c r="M172" s="290">
        <f t="shared" si="81"/>
        <v>12500000.000000004</v>
      </c>
      <c r="N172" s="290">
        <f t="shared" si="81"/>
        <v>8333333.3333333377</v>
      </c>
      <c r="O172" s="290">
        <f t="shared" si="81"/>
        <v>4166666.6666666712</v>
      </c>
      <c r="P172" s="290">
        <f t="shared" si="81"/>
        <v>4.6566128730773926E-9</v>
      </c>
      <c r="Q172" s="290">
        <f t="shared" si="81"/>
        <v>4.6566128730773926E-9</v>
      </c>
      <c r="R172" s="290">
        <f t="shared" si="81"/>
        <v>4.6566128730773926E-9</v>
      </c>
      <c r="S172" s="290">
        <f t="shared" si="81"/>
        <v>4.6566128730773926E-9</v>
      </c>
      <c r="T172" s="290">
        <f t="shared" si="81"/>
        <v>4.6566128730773926E-9</v>
      </c>
      <c r="U172" s="290">
        <f t="shared" si="81"/>
        <v>4.6566128730773926E-9</v>
      </c>
      <c r="V172" s="290">
        <f t="shared" si="81"/>
        <v>4.6566128730773926E-9</v>
      </c>
      <c r="W172" s="290">
        <f t="shared" si="81"/>
        <v>4.6566128730773926E-9</v>
      </c>
      <c r="X172" s="290">
        <f t="shared" si="81"/>
        <v>4.6566128730773926E-9</v>
      </c>
      <c r="Y172" s="290">
        <f t="shared" si="81"/>
        <v>4.6566128730773926E-9</v>
      </c>
      <c r="Z172" s="290">
        <f t="shared" si="81"/>
        <v>4.6566128730773926E-9</v>
      </c>
      <c r="AA172" s="290">
        <f t="shared" si="81"/>
        <v>4.6566128730773926E-9</v>
      </c>
      <c r="AB172" s="290">
        <f t="shared" si="81"/>
        <v>4.6566128730773926E-9</v>
      </c>
      <c r="AC172" s="290">
        <f t="shared" si="81"/>
        <v>4.6566128730773926E-9</v>
      </c>
      <c r="AD172" s="290">
        <f t="shared" si="81"/>
        <v>4.6566128730773926E-9</v>
      </c>
      <c r="AE172" s="290">
        <f t="shared" si="81"/>
        <v>4.6566128730773926E-9</v>
      </c>
      <c r="AF172" s="290">
        <f t="shared" si="81"/>
        <v>4.6566128730773926E-9</v>
      </c>
      <c r="AG172" s="290">
        <f t="shared" si="81"/>
        <v>4.6566128730773926E-9</v>
      </c>
      <c r="AH172" s="291">
        <f t="shared" si="81"/>
        <v>4.6566128730773926E-9</v>
      </c>
    </row>
    <row r="173" spans="1:34" x14ac:dyDescent="0.25">
      <c r="A173" s="18"/>
      <c r="B173" s="162" t="str">
        <f>計算条件入力シート!B79</f>
        <v>堆肥化設備</v>
      </c>
      <c r="C173" s="163"/>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6"/>
    </row>
    <row r="174" spans="1:34" x14ac:dyDescent="0.25">
      <c r="A174" s="18"/>
      <c r="B174" s="172" t="s">
        <v>149</v>
      </c>
      <c r="C174" s="255" t="s">
        <v>33</v>
      </c>
      <c r="D174" s="35"/>
      <c r="E174" s="276">
        <f>IF(E$160&lt;=計算条件入力シート!$E81,-$D175*(1-計算条件入力シート!$E80)/計算条件入力シート!$E81,0)</f>
        <v>-5833333.333333333</v>
      </c>
      <c r="F174" s="276">
        <f>IF(F$160&lt;=計算条件入力シート!$E81,-$D175*(1-計算条件入力シート!$E80)/計算条件入力シート!$E81,0)</f>
        <v>-5833333.333333333</v>
      </c>
      <c r="G174" s="276">
        <f>IF(G$160&lt;=計算条件入力シート!$E81,-$D175*(1-計算条件入力シート!$E80)/計算条件入力シート!$E81,0)</f>
        <v>-5833333.333333333</v>
      </c>
      <c r="H174" s="276">
        <f>IF(H$160&lt;=計算条件入力シート!$E81,-$D175*(1-計算条件入力シート!$E80)/計算条件入力シート!$E81,0)</f>
        <v>-5833333.333333333</v>
      </c>
      <c r="I174" s="276">
        <f>IF(I$160&lt;=計算条件入力シート!$E81,-$D175*(1-計算条件入力シート!$E80)/計算条件入力シート!$E81,0)</f>
        <v>-5833333.333333333</v>
      </c>
      <c r="J174" s="276">
        <f>IF(J$160&lt;=計算条件入力シート!$E81,-$D175*(1-計算条件入力シート!$E80)/計算条件入力シート!$E81,0)</f>
        <v>-5833333.333333333</v>
      </c>
      <c r="K174" s="276">
        <f>IF(K$160&lt;=計算条件入力シート!$E81,-$D175*(1-計算条件入力シート!$E80)/計算条件入力シート!$E81,0)</f>
        <v>-5833333.333333333</v>
      </c>
      <c r="L174" s="276">
        <f>IF(L$160&lt;=計算条件入力シート!$E81,-$D175*(1-計算条件入力シート!$E80)/計算条件入力シート!$E81,0)</f>
        <v>-5833333.333333333</v>
      </c>
      <c r="M174" s="276">
        <f>IF(M$160&lt;=計算条件入力シート!$E81,-$D175*(1-計算条件入力シート!$E80)/計算条件入力シート!$E81,0)</f>
        <v>-5833333.333333333</v>
      </c>
      <c r="N174" s="276">
        <f>IF(N$160&lt;=計算条件入力シート!$E81,-$D175*(1-計算条件入力シート!$E80)/計算条件入力シート!$E81,0)</f>
        <v>-5833333.333333333</v>
      </c>
      <c r="O174" s="276">
        <f>IF(O$160&lt;=計算条件入力シート!$E81,-$D175*(1-計算条件入力シート!$E80)/計算条件入力シート!$E81,0)</f>
        <v>-5833333.333333333</v>
      </c>
      <c r="P174" s="276">
        <f>IF(P$160&lt;=計算条件入力シート!$E81,-$D175*(1-計算条件入力シート!$E80)/計算条件入力シート!$E81,0)</f>
        <v>-5833333.333333333</v>
      </c>
      <c r="Q174" s="276">
        <f>IF(Q$160&lt;=計算条件入力シート!$E81,-$D175*(1-計算条件入力シート!$E80)/計算条件入力シート!$E81,0)</f>
        <v>0</v>
      </c>
      <c r="R174" s="276">
        <f>IF(R$160&lt;=計算条件入力シート!$E81,-$D175*(1-計算条件入力シート!$E80)/計算条件入力シート!$E81,0)</f>
        <v>0</v>
      </c>
      <c r="S174" s="276">
        <f>IF(S$160&lt;=計算条件入力シート!$E81,-$D175*(1-計算条件入力シート!$E80)/計算条件入力シート!$E81,0)</f>
        <v>0</v>
      </c>
      <c r="T174" s="276">
        <f>IF(T$160&lt;=計算条件入力シート!$E81,-$D175*(1-計算条件入力シート!$E80)/計算条件入力シート!$E81,0)</f>
        <v>0</v>
      </c>
      <c r="U174" s="276">
        <f>IF(U$160&lt;=計算条件入力シート!$E81,-$D175*(1-計算条件入力シート!$E80)/計算条件入力シート!$E81,0)</f>
        <v>0</v>
      </c>
      <c r="V174" s="276">
        <f>IF(V$160&lt;=計算条件入力シート!$E81,-$D175*(1-計算条件入力シート!$E80)/計算条件入力シート!$E81,0)</f>
        <v>0</v>
      </c>
      <c r="W174" s="276">
        <f>IF(W$160&lt;=計算条件入力シート!$E81,-$D175*(1-計算条件入力シート!$E80)/計算条件入力シート!$E81,0)</f>
        <v>0</v>
      </c>
      <c r="X174" s="276">
        <f>IF(X$160&lt;=計算条件入力シート!$E81,-$D175*(1-計算条件入力シート!$E80)/計算条件入力シート!$E81,0)</f>
        <v>0</v>
      </c>
      <c r="Y174" s="276">
        <f>IF(Y$160&lt;=計算条件入力シート!$E81,-$D175*(1-計算条件入力シート!$E80)/計算条件入力シート!$E81,0)</f>
        <v>0</v>
      </c>
      <c r="Z174" s="276">
        <f>IF(Z$160&lt;=計算条件入力シート!$E81,-$D175*(1-計算条件入力シート!$E80)/計算条件入力シート!$E81,0)</f>
        <v>0</v>
      </c>
      <c r="AA174" s="276">
        <f>IF(AA$160&lt;=計算条件入力シート!$E81,-$D175*(1-計算条件入力シート!$E80)/計算条件入力シート!$E81,0)</f>
        <v>0</v>
      </c>
      <c r="AB174" s="276">
        <f>IF(AB$160&lt;=計算条件入力シート!$E81,-$D175*(1-計算条件入力シート!$E80)/計算条件入力シート!$E81,0)</f>
        <v>0</v>
      </c>
      <c r="AC174" s="276">
        <f>IF(AC$160&lt;=計算条件入力シート!$E81,-$D175*(1-計算条件入力シート!$E80)/計算条件入力シート!$E81,0)</f>
        <v>0</v>
      </c>
      <c r="AD174" s="276">
        <f>IF(AD$160&lt;=計算条件入力シート!$E81,-$D175*(1-計算条件入力シート!$E80)/計算条件入力シート!$E81,0)</f>
        <v>0</v>
      </c>
      <c r="AE174" s="276">
        <f>IF(AE$160&lt;=計算条件入力シート!$E81,-$D175*(1-計算条件入力シート!$E80)/計算条件入力シート!$E81,0)</f>
        <v>0</v>
      </c>
      <c r="AF174" s="276">
        <f>IF(AF$160&lt;=計算条件入力シート!$E81,-$D175*(1-計算条件入力シート!$E80)/計算条件入力シート!$E81,0)</f>
        <v>0</v>
      </c>
      <c r="AG174" s="276">
        <f>IF(AG$160&lt;=計算条件入力シート!$E81,-$D175*(1-計算条件入力シート!$E80)/計算条件入力シート!$E81,0)</f>
        <v>0</v>
      </c>
      <c r="AH174" s="279">
        <f>IF(AH$160&lt;=計算条件入力シート!$E81,-$D175*(1-計算条件入力シート!$E80)/計算条件入力シート!$E81,0)</f>
        <v>0</v>
      </c>
    </row>
    <row r="175" spans="1:34" x14ac:dyDescent="0.25">
      <c r="A175" s="18"/>
      <c r="B175" s="275" t="s">
        <v>150</v>
      </c>
      <c r="C175" s="287" t="s">
        <v>33</v>
      </c>
      <c r="D175" s="289">
        <f>計算条件入力シート!E79*計算結果確認シート!Z141</f>
        <v>70000000</v>
      </c>
      <c r="E175" s="290">
        <f t="shared" ref="E175:AH175" si="82">D175+E174</f>
        <v>64166666.666666664</v>
      </c>
      <c r="F175" s="290">
        <f t="shared" si="82"/>
        <v>58333333.333333328</v>
      </c>
      <c r="G175" s="290">
        <f t="shared" si="82"/>
        <v>52499999.999999993</v>
      </c>
      <c r="H175" s="290">
        <f t="shared" si="82"/>
        <v>46666666.666666657</v>
      </c>
      <c r="I175" s="290">
        <f t="shared" si="82"/>
        <v>40833333.333333321</v>
      </c>
      <c r="J175" s="290">
        <f t="shared" si="82"/>
        <v>34999999.999999985</v>
      </c>
      <c r="K175" s="290">
        <f t="shared" si="82"/>
        <v>29166666.666666653</v>
      </c>
      <c r="L175" s="290">
        <f t="shared" si="82"/>
        <v>23333333.333333321</v>
      </c>
      <c r="M175" s="290">
        <f t="shared" si="82"/>
        <v>17499999.999999989</v>
      </c>
      <c r="N175" s="290">
        <f t="shared" si="82"/>
        <v>11666666.666666657</v>
      </c>
      <c r="O175" s="290">
        <f t="shared" si="82"/>
        <v>5833333.3333333237</v>
      </c>
      <c r="P175" s="290">
        <f t="shared" si="82"/>
        <v>-9.3132257461547852E-9</v>
      </c>
      <c r="Q175" s="290">
        <f t="shared" si="82"/>
        <v>-9.3132257461547852E-9</v>
      </c>
      <c r="R175" s="290">
        <f t="shared" si="82"/>
        <v>-9.3132257461547852E-9</v>
      </c>
      <c r="S175" s="290">
        <f t="shared" si="82"/>
        <v>-9.3132257461547852E-9</v>
      </c>
      <c r="T175" s="290">
        <f t="shared" si="82"/>
        <v>-9.3132257461547852E-9</v>
      </c>
      <c r="U175" s="290">
        <f t="shared" si="82"/>
        <v>-9.3132257461547852E-9</v>
      </c>
      <c r="V175" s="290">
        <f t="shared" si="82"/>
        <v>-9.3132257461547852E-9</v>
      </c>
      <c r="W175" s="290">
        <f t="shared" si="82"/>
        <v>-9.3132257461547852E-9</v>
      </c>
      <c r="X175" s="290">
        <f t="shared" si="82"/>
        <v>-9.3132257461547852E-9</v>
      </c>
      <c r="Y175" s="290">
        <f t="shared" si="82"/>
        <v>-9.3132257461547852E-9</v>
      </c>
      <c r="Z175" s="290">
        <f t="shared" si="82"/>
        <v>-9.3132257461547852E-9</v>
      </c>
      <c r="AA175" s="290">
        <f t="shared" si="82"/>
        <v>-9.3132257461547852E-9</v>
      </c>
      <c r="AB175" s="290">
        <f t="shared" si="82"/>
        <v>-9.3132257461547852E-9</v>
      </c>
      <c r="AC175" s="290">
        <f t="shared" si="82"/>
        <v>-9.3132257461547852E-9</v>
      </c>
      <c r="AD175" s="290">
        <f t="shared" si="82"/>
        <v>-9.3132257461547852E-9</v>
      </c>
      <c r="AE175" s="290">
        <f t="shared" si="82"/>
        <v>-9.3132257461547852E-9</v>
      </c>
      <c r="AF175" s="290">
        <f t="shared" si="82"/>
        <v>-9.3132257461547852E-9</v>
      </c>
      <c r="AG175" s="290">
        <f t="shared" si="82"/>
        <v>-9.3132257461547852E-9</v>
      </c>
      <c r="AH175" s="291">
        <f t="shared" si="82"/>
        <v>-9.3132257461547852E-9</v>
      </c>
    </row>
    <row r="176" spans="1:34" x14ac:dyDescent="0.25">
      <c r="A176" s="18"/>
      <c r="B176" s="162" t="str">
        <f>計算条件入力シート!B82</f>
        <v>＜設備費目を入力＞</v>
      </c>
      <c r="C176" s="163"/>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6"/>
    </row>
    <row r="177" spans="1:35" x14ac:dyDescent="0.25">
      <c r="A177" s="18"/>
      <c r="B177" s="172" t="s">
        <v>149</v>
      </c>
      <c r="C177" s="255" t="s">
        <v>33</v>
      </c>
      <c r="D177" s="35"/>
      <c r="E177" s="276">
        <f>IF(E$160&lt;=計算条件入力シート!$E84,-$D178*(1-計算条件入力シート!$E83)/計算条件入力シート!$E84,0)</f>
        <v>0</v>
      </c>
      <c r="F177" s="276">
        <f>IF(F$160&lt;=計算条件入力シート!$E84,-$D178*(1-計算条件入力シート!$E83)/計算条件入力シート!$E84,0)</f>
        <v>0</v>
      </c>
      <c r="G177" s="276">
        <f>IF(G$160&lt;=計算条件入力シート!$E84,-$D178*(1-計算条件入力シート!$E83)/計算条件入力シート!$E84,0)</f>
        <v>0</v>
      </c>
      <c r="H177" s="276">
        <f>IF(H$160&lt;=計算条件入力シート!$E84,-$D178*(1-計算条件入力シート!$E83)/計算条件入力シート!$E84,0)</f>
        <v>0</v>
      </c>
      <c r="I177" s="276">
        <f>IF(I$160&lt;=計算条件入力シート!$E84,-$D178*(1-計算条件入力シート!$E83)/計算条件入力シート!$E84,0)</f>
        <v>0</v>
      </c>
      <c r="J177" s="276">
        <f>IF(J$160&lt;=計算条件入力シート!$E84,-$D178*(1-計算条件入力シート!$E83)/計算条件入力シート!$E84,0)</f>
        <v>0</v>
      </c>
      <c r="K177" s="276">
        <f>IF(K$160&lt;=計算条件入力シート!$E84,-$D178*(1-計算条件入力シート!$E83)/計算条件入力シート!$E84,0)</f>
        <v>0</v>
      </c>
      <c r="L177" s="276">
        <f>IF(L$160&lt;=計算条件入力シート!$E84,-$D178*(1-計算条件入力シート!$E83)/計算条件入力シート!$E84,0)</f>
        <v>0</v>
      </c>
      <c r="M177" s="276">
        <f>IF(M$160&lt;=計算条件入力シート!$E84,-$D178*(1-計算条件入力シート!$E83)/計算条件入力シート!$E84,0)</f>
        <v>0</v>
      </c>
      <c r="N177" s="276">
        <f>IF(N$160&lt;=計算条件入力シート!$E84,-$D178*(1-計算条件入力シート!$E83)/計算条件入力シート!$E84,0)</f>
        <v>0</v>
      </c>
      <c r="O177" s="276">
        <f>IF(O$160&lt;=計算条件入力シート!$E84,-$D178*(1-計算条件入力シート!$E83)/計算条件入力シート!$E84,0)</f>
        <v>0</v>
      </c>
      <c r="P177" s="276">
        <f>IF(P$160&lt;=計算条件入力シート!$E84,-$D178*(1-計算条件入力シート!$E83)/計算条件入力シート!$E84,0)</f>
        <v>0</v>
      </c>
      <c r="Q177" s="276">
        <f>IF(Q$160&lt;=計算条件入力シート!$E84,-$D178*(1-計算条件入力シート!$E83)/計算条件入力シート!$E84,0)</f>
        <v>0</v>
      </c>
      <c r="R177" s="276">
        <f>IF(R$160&lt;=計算条件入力シート!$E84,-$D178*(1-計算条件入力シート!$E83)/計算条件入力シート!$E84,0)</f>
        <v>0</v>
      </c>
      <c r="S177" s="276">
        <f>IF(S$160&lt;=計算条件入力シート!$E84,-$D178*(1-計算条件入力シート!$E83)/計算条件入力シート!$E84,0)</f>
        <v>0</v>
      </c>
      <c r="T177" s="276">
        <f>IF(T$160&lt;=計算条件入力シート!$E84,-$D178*(1-計算条件入力シート!$E83)/計算条件入力シート!$E84,0)</f>
        <v>0</v>
      </c>
      <c r="U177" s="276">
        <f>IF(U$160&lt;=計算条件入力シート!$E84,-$D178*(1-計算条件入力シート!$E83)/計算条件入力シート!$E84,0)</f>
        <v>0</v>
      </c>
      <c r="V177" s="276">
        <f>IF(V$160&lt;=計算条件入力シート!$E84,-$D178*(1-計算条件入力シート!$E83)/計算条件入力シート!$E84,0)</f>
        <v>0</v>
      </c>
      <c r="W177" s="276">
        <f>IF(W$160&lt;=計算条件入力シート!$E84,-$D178*(1-計算条件入力シート!$E83)/計算条件入力シート!$E84,0)</f>
        <v>0</v>
      </c>
      <c r="X177" s="276">
        <f>IF(X$160&lt;=計算条件入力シート!$E84,-$D178*(1-計算条件入力シート!$E83)/計算条件入力シート!$E84,0)</f>
        <v>0</v>
      </c>
      <c r="Y177" s="276">
        <f>IF(Y$160&lt;=計算条件入力シート!$E84,-$D178*(1-計算条件入力シート!$E83)/計算条件入力シート!$E84,0)</f>
        <v>0</v>
      </c>
      <c r="Z177" s="276">
        <f>IF(Z$160&lt;=計算条件入力シート!$E84,-$D178*(1-計算条件入力シート!$E83)/計算条件入力シート!$E84,0)</f>
        <v>0</v>
      </c>
      <c r="AA177" s="276">
        <f>IF(AA$160&lt;=計算条件入力シート!$E84,-$D178*(1-計算条件入力シート!$E83)/計算条件入力シート!$E84,0)</f>
        <v>0</v>
      </c>
      <c r="AB177" s="276">
        <f>IF(AB$160&lt;=計算条件入力シート!$E84,-$D178*(1-計算条件入力シート!$E83)/計算条件入力シート!$E84,0)</f>
        <v>0</v>
      </c>
      <c r="AC177" s="276">
        <f>IF(AC$160&lt;=計算条件入力シート!$E84,-$D178*(1-計算条件入力シート!$E83)/計算条件入力シート!$E84,0)</f>
        <v>0</v>
      </c>
      <c r="AD177" s="276">
        <f>IF(AD$160&lt;=計算条件入力シート!$E84,-$D178*(1-計算条件入力シート!$E83)/計算条件入力シート!$E84,0)</f>
        <v>0</v>
      </c>
      <c r="AE177" s="276">
        <f>IF(AE$160&lt;=計算条件入力シート!$E84,-$D178*(1-計算条件入力シート!$E83)/計算条件入力シート!$E84,0)</f>
        <v>0</v>
      </c>
      <c r="AF177" s="276">
        <f>IF(AF$160&lt;=計算条件入力シート!$E84,-$D178*(1-計算条件入力シート!$E83)/計算条件入力シート!$E84,0)</f>
        <v>0</v>
      </c>
      <c r="AG177" s="276">
        <f>IF(AG$160&lt;=計算条件入力シート!$E84,-$D178*(1-計算条件入力シート!$E83)/計算条件入力シート!$E84,0)</f>
        <v>0</v>
      </c>
      <c r="AH177" s="279">
        <f>IF(AH$160&lt;=計算条件入力シート!$E84,-$D178*(1-計算条件入力シート!$E83)/計算条件入力シート!$E84,0)</f>
        <v>0</v>
      </c>
    </row>
    <row r="178" spans="1:35" x14ac:dyDescent="0.25">
      <c r="A178" s="18"/>
      <c r="B178" s="275" t="s">
        <v>150</v>
      </c>
      <c r="C178" s="287" t="s">
        <v>33</v>
      </c>
      <c r="D178" s="289">
        <f>計算条件入力シート!E82*計算結果確認シート!Z141</f>
        <v>0</v>
      </c>
      <c r="E178" s="290">
        <f t="shared" ref="E178:AH178" si="83">D178+E177</f>
        <v>0</v>
      </c>
      <c r="F178" s="290">
        <f t="shared" si="83"/>
        <v>0</v>
      </c>
      <c r="G178" s="290">
        <f t="shared" si="83"/>
        <v>0</v>
      </c>
      <c r="H178" s="290">
        <f t="shared" si="83"/>
        <v>0</v>
      </c>
      <c r="I178" s="290">
        <f t="shared" si="83"/>
        <v>0</v>
      </c>
      <c r="J178" s="290">
        <f t="shared" si="83"/>
        <v>0</v>
      </c>
      <c r="K178" s="290">
        <f t="shared" si="83"/>
        <v>0</v>
      </c>
      <c r="L178" s="290">
        <f t="shared" si="83"/>
        <v>0</v>
      </c>
      <c r="M178" s="290">
        <f t="shared" si="83"/>
        <v>0</v>
      </c>
      <c r="N178" s="290">
        <f t="shared" si="83"/>
        <v>0</v>
      </c>
      <c r="O178" s="290">
        <f t="shared" si="83"/>
        <v>0</v>
      </c>
      <c r="P178" s="290">
        <f t="shared" si="83"/>
        <v>0</v>
      </c>
      <c r="Q178" s="290">
        <f t="shared" si="83"/>
        <v>0</v>
      </c>
      <c r="R178" s="290">
        <f t="shared" si="83"/>
        <v>0</v>
      </c>
      <c r="S178" s="290">
        <f t="shared" si="83"/>
        <v>0</v>
      </c>
      <c r="T178" s="290">
        <f t="shared" si="83"/>
        <v>0</v>
      </c>
      <c r="U178" s="290">
        <f t="shared" si="83"/>
        <v>0</v>
      </c>
      <c r="V178" s="290">
        <f t="shared" si="83"/>
        <v>0</v>
      </c>
      <c r="W178" s="290">
        <f t="shared" si="83"/>
        <v>0</v>
      </c>
      <c r="X178" s="290">
        <f t="shared" si="83"/>
        <v>0</v>
      </c>
      <c r="Y178" s="290">
        <f t="shared" si="83"/>
        <v>0</v>
      </c>
      <c r="Z178" s="290">
        <f t="shared" si="83"/>
        <v>0</v>
      </c>
      <c r="AA178" s="290">
        <f t="shared" si="83"/>
        <v>0</v>
      </c>
      <c r="AB178" s="290">
        <f t="shared" si="83"/>
        <v>0</v>
      </c>
      <c r="AC178" s="290">
        <f t="shared" si="83"/>
        <v>0</v>
      </c>
      <c r="AD178" s="290">
        <f t="shared" si="83"/>
        <v>0</v>
      </c>
      <c r="AE178" s="290">
        <f t="shared" si="83"/>
        <v>0</v>
      </c>
      <c r="AF178" s="290">
        <f t="shared" si="83"/>
        <v>0</v>
      </c>
      <c r="AG178" s="290">
        <f t="shared" si="83"/>
        <v>0</v>
      </c>
      <c r="AH178" s="291">
        <f t="shared" si="83"/>
        <v>0</v>
      </c>
    </row>
    <row r="179" spans="1:35" x14ac:dyDescent="0.25">
      <c r="A179" s="18"/>
      <c r="B179" s="162" t="str">
        <f>計算条件入力シート!B85</f>
        <v>＜設備費目を入力＞</v>
      </c>
      <c r="C179" s="163"/>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6"/>
    </row>
    <row r="180" spans="1:35" x14ac:dyDescent="0.25">
      <c r="A180" s="18"/>
      <c r="B180" s="172" t="s">
        <v>149</v>
      </c>
      <c r="C180" s="255" t="s">
        <v>33</v>
      </c>
      <c r="D180" s="35"/>
      <c r="E180" s="276">
        <f>IF(E$160&lt;=計算条件入力シート!$E87,-$D181*(1-計算条件入力シート!$E86)/計算条件入力シート!$E87,0)</f>
        <v>0</v>
      </c>
      <c r="F180" s="276">
        <f>IF(F$160&lt;=計算条件入力シート!$E87,-$D181*(1-計算条件入力シート!$E86)/計算条件入力シート!$E87,0)</f>
        <v>0</v>
      </c>
      <c r="G180" s="276">
        <f>IF(G$160&lt;=計算条件入力シート!$E87,-$D181*(1-計算条件入力シート!$E86)/計算条件入力シート!$E87,0)</f>
        <v>0</v>
      </c>
      <c r="H180" s="276">
        <f>IF(H$160&lt;=計算条件入力シート!$E87,-$D181*(1-計算条件入力シート!$E86)/計算条件入力シート!$E87,0)</f>
        <v>0</v>
      </c>
      <c r="I180" s="276">
        <f>IF(I$160&lt;=計算条件入力シート!$E87,-$D181*(1-計算条件入力シート!$E86)/計算条件入力シート!$E87,0)</f>
        <v>0</v>
      </c>
      <c r="J180" s="276">
        <f>IF(J$160&lt;=計算条件入力シート!$E87,-$D181*(1-計算条件入力シート!$E86)/計算条件入力シート!$E87,0)</f>
        <v>0</v>
      </c>
      <c r="K180" s="276">
        <f>IF(K$160&lt;=計算条件入力シート!$E87,-$D181*(1-計算条件入力シート!$E86)/計算条件入力シート!$E87,0)</f>
        <v>0</v>
      </c>
      <c r="L180" s="276">
        <f>IF(L$160&lt;=計算条件入力シート!$E87,-$D181*(1-計算条件入力シート!$E86)/計算条件入力シート!$E87,0)</f>
        <v>0</v>
      </c>
      <c r="M180" s="276">
        <f>IF(M$160&lt;=計算条件入力シート!$E87,-$D181*(1-計算条件入力シート!$E86)/計算条件入力シート!$E87,0)</f>
        <v>0</v>
      </c>
      <c r="N180" s="276">
        <f>IF(N$160&lt;=計算条件入力シート!$E87,-$D181*(1-計算条件入力シート!$E86)/計算条件入力シート!$E87,0)</f>
        <v>0</v>
      </c>
      <c r="O180" s="276">
        <f>IF(O$160&lt;=計算条件入力シート!$E87,-$D181*(1-計算条件入力シート!$E86)/計算条件入力シート!$E87,0)</f>
        <v>0</v>
      </c>
      <c r="P180" s="276">
        <f>IF(P$160&lt;=計算条件入力シート!$E87,-$D181*(1-計算条件入力シート!$E86)/計算条件入力シート!$E87,0)</f>
        <v>0</v>
      </c>
      <c r="Q180" s="276">
        <f>IF(Q$160&lt;=計算条件入力シート!$E87,-$D181*(1-計算条件入力シート!$E86)/計算条件入力シート!$E87,0)</f>
        <v>0</v>
      </c>
      <c r="R180" s="276">
        <f>IF(R$160&lt;=計算条件入力シート!$E87,-$D181*(1-計算条件入力シート!$E86)/計算条件入力シート!$E87,0)</f>
        <v>0</v>
      </c>
      <c r="S180" s="276">
        <f>IF(S$160&lt;=計算条件入力シート!$E87,-$D181*(1-計算条件入力シート!$E86)/計算条件入力シート!$E87,0)</f>
        <v>0</v>
      </c>
      <c r="T180" s="276">
        <f>IF(T$160&lt;=計算条件入力シート!$E87,-$D181*(1-計算条件入力シート!$E86)/計算条件入力シート!$E87,0)</f>
        <v>0</v>
      </c>
      <c r="U180" s="276">
        <f>IF(U$160&lt;=計算条件入力シート!$E87,-$D181*(1-計算条件入力シート!$E86)/計算条件入力シート!$E87,0)</f>
        <v>0</v>
      </c>
      <c r="V180" s="276">
        <f>IF(V$160&lt;=計算条件入力シート!$E87,-$D181*(1-計算条件入力シート!$E86)/計算条件入力シート!$E87,0)</f>
        <v>0</v>
      </c>
      <c r="W180" s="276">
        <f>IF(W$160&lt;=計算条件入力シート!$E87,-$D181*(1-計算条件入力シート!$E86)/計算条件入力シート!$E87,0)</f>
        <v>0</v>
      </c>
      <c r="X180" s="276">
        <f>IF(X$160&lt;=計算条件入力シート!$E87,-$D181*(1-計算条件入力シート!$E86)/計算条件入力シート!$E87,0)</f>
        <v>0</v>
      </c>
      <c r="Y180" s="276">
        <f>IF(Y$160&lt;=計算条件入力シート!$E87,-$D181*(1-計算条件入力シート!$E86)/計算条件入力シート!$E87,0)</f>
        <v>0</v>
      </c>
      <c r="Z180" s="276">
        <f>IF(Z$160&lt;=計算条件入力シート!$E87,-$D181*(1-計算条件入力シート!$E86)/計算条件入力シート!$E87,0)</f>
        <v>0</v>
      </c>
      <c r="AA180" s="276">
        <f>IF(AA$160&lt;=計算条件入力シート!$E87,-$D181*(1-計算条件入力シート!$E86)/計算条件入力シート!$E87,0)</f>
        <v>0</v>
      </c>
      <c r="AB180" s="276">
        <f>IF(AB$160&lt;=計算条件入力シート!$E87,-$D181*(1-計算条件入力シート!$E86)/計算条件入力シート!$E87,0)</f>
        <v>0</v>
      </c>
      <c r="AC180" s="276">
        <f>IF(AC$160&lt;=計算条件入力シート!$E87,-$D181*(1-計算条件入力シート!$E86)/計算条件入力シート!$E87,0)</f>
        <v>0</v>
      </c>
      <c r="AD180" s="276">
        <f>IF(AD$160&lt;=計算条件入力シート!$E87,-$D181*(1-計算条件入力シート!$E86)/計算条件入力シート!$E87,0)</f>
        <v>0</v>
      </c>
      <c r="AE180" s="276">
        <f>IF(AE$160&lt;=計算条件入力シート!$E87,-$D181*(1-計算条件入力シート!$E86)/計算条件入力シート!$E87,0)</f>
        <v>0</v>
      </c>
      <c r="AF180" s="276">
        <f>IF(AF$160&lt;=計算条件入力シート!$E87,-$D181*(1-計算条件入力シート!$E86)/計算条件入力シート!$E87,0)</f>
        <v>0</v>
      </c>
      <c r="AG180" s="276">
        <f>IF(AG$160&lt;=計算条件入力シート!$E87,-$D181*(1-計算条件入力シート!$E86)/計算条件入力シート!$E87,0)</f>
        <v>0</v>
      </c>
      <c r="AH180" s="279">
        <f>IF(AH$160&lt;=計算条件入力シート!$E87,-$D181*(1-計算条件入力シート!$E86)/計算条件入力シート!$E87,0)</f>
        <v>0</v>
      </c>
    </row>
    <row r="181" spans="1:35" ht="13" thickBot="1" x14ac:dyDescent="0.3">
      <c r="A181" s="18"/>
      <c r="B181" s="292" t="s">
        <v>150</v>
      </c>
      <c r="C181" s="288" t="s">
        <v>33</v>
      </c>
      <c r="D181" s="293">
        <f>計算条件入力シート!E85*計算結果確認シート!Z141</f>
        <v>0</v>
      </c>
      <c r="E181" s="294">
        <f t="shared" ref="E181:AH181" si="84">D181+E180</f>
        <v>0</v>
      </c>
      <c r="F181" s="294">
        <f t="shared" si="84"/>
        <v>0</v>
      </c>
      <c r="G181" s="294">
        <f t="shared" si="84"/>
        <v>0</v>
      </c>
      <c r="H181" s="294">
        <f t="shared" si="84"/>
        <v>0</v>
      </c>
      <c r="I181" s="294">
        <f t="shared" si="84"/>
        <v>0</v>
      </c>
      <c r="J181" s="294">
        <f t="shared" si="84"/>
        <v>0</v>
      </c>
      <c r="K181" s="294">
        <f t="shared" si="84"/>
        <v>0</v>
      </c>
      <c r="L181" s="294">
        <f t="shared" si="84"/>
        <v>0</v>
      </c>
      <c r="M181" s="294">
        <f t="shared" si="84"/>
        <v>0</v>
      </c>
      <c r="N181" s="294">
        <f t="shared" si="84"/>
        <v>0</v>
      </c>
      <c r="O181" s="294">
        <f t="shared" si="84"/>
        <v>0</v>
      </c>
      <c r="P181" s="294">
        <f t="shared" si="84"/>
        <v>0</v>
      </c>
      <c r="Q181" s="294">
        <f t="shared" si="84"/>
        <v>0</v>
      </c>
      <c r="R181" s="294">
        <f t="shared" si="84"/>
        <v>0</v>
      </c>
      <c r="S181" s="294">
        <f t="shared" si="84"/>
        <v>0</v>
      </c>
      <c r="T181" s="294">
        <f t="shared" si="84"/>
        <v>0</v>
      </c>
      <c r="U181" s="294">
        <f t="shared" si="84"/>
        <v>0</v>
      </c>
      <c r="V181" s="294">
        <f t="shared" si="84"/>
        <v>0</v>
      </c>
      <c r="W181" s="294">
        <f t="shared" si="84"/>
        <v>0</v>
      </c>
      <c r="X181" s="294">
        <f t="shared" si="84"/>
        <v>0</v>
      </c>
      <c r="Y181" s="294">
        <f t="shared" si="84"/>
        <v>0</v>
      </c>
      <c r="Z181" s="294">
        <f t="shared" si="84"/>
        <v>0</v>
      </c>
      <c r="AA181" s="294">
        <f t="shared" si="84"/>
        <v>0</v>
      </c>
      <c r="AB181" s="294">
        <f t="shared" si="84"/>
        <v>0</v>
      </c>
      <c r="AC181" s="294">
        <f t="shared" si="84"/>
        <v>0</v>
      </c>
      <c r="AD181" s="294">
        <f t="shared" si="84"/>
        <v>0</v>
      </c>
      <c r="AE181" s="294">
        <f t="shared" si="84"/>
        <v>0</v>
      </c>
      <c r="AF181" s="294">
        <f t="shared" si="84"/>
        <v>0</v>
      </c>
      <c r="AG181" s="294">
        <f t="shared" si="84"/>
        <v>0</v>
      </c>
      <c r="AH181" s="295">
        <f t="shared" si="84"/>
        <v>0</v>
      </c>
    </row>
    <row r="182" spans="1:35" x14ac:dyDescent="0.25">
      <c r="C182" s="8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I182" s="13"/>
    </row>
    <row r="183" spans="1:35" ht="13" thickBot="1" x14ac:dyDescent="0.3">
      <c r="A183" s="282" t="s">
        <v>151</v>
      </c>
      <c r="B183" s="18"/>
      <c r="D183" s="7"/>
      <c r="E183" s="7"/>
      <c r="F183" s="7"/>
      <c r="G183" s="7"/>
      <c r="H183" s="7"/>
      <c r="I183" s="7"/>
      <c r="J183" s="7"/>
      <c r="K183" s="7"/>
      <c r="L183" s="7"/>
      <c r="M183" s="7"/>
      <c r="N183" s="7"/>
      <c r="O183" s="7"/>
      <c r="P183" s="7"/>
      <c r="Q183" s="7"/>
      <c r="R183" s="7"/>
      <c r="S183" s="7"/>
      <c r="T183" s="7"/>
      <c r="U183" s="7"/>
      <c r="V183" s="7"/>
      <c r="W183" s="7"/>
      <c r="X183" s="7"/>
    </row>
    <row r="184" spans="1:35" ht="13" thickBot="1" x14ac:dyDescent="0.3">
      <c r="A184" s="18"/>
      <c r="B184" s="270" t="s">
        <v>18</v>
      </c>
      <c r="C184" s="269"/>
      <c r="D184" s="25">
        <v>0</v>
      </c>
      <c r="E184" s="25">
        <v>1</v>
      </c>
      <c r="F184" s="25">
        <v>2</v>
      </c>
      <c r="G184" s="25">
        <v>3</v>
      </c>
      <c r="H184" s="25">
        <v>4</v>
      </c>
      <c r="I184" s="25">
        <v>5</v>
      </c>
      <c r="J184" s="25">
        <v>6</v>
      </c>
      <c r="K184" s="25">
        <v>7</v>
      </c>
      <c r="L184" s="25">
        <v>8</v>
      </c>
      <c r="M184" s="25">
        <v>9</v>
      </c>
      <c r="N184" s="25">
        <v>10</v>
      </c>
      <c r="O184" s="25">
        <v>11</v>
      </c>
      <c r="P184" s="25">
        <v>12</v>
      </c>
      <c r="Q184" s="25">
        <v>13</v>
      </c>
      <c r="R184" s="25">
        <v>14</v>
      </c>
      <c r="S184" s="25">
        <v>15</v>
      </c>
      <c r="T184" s="25">
        <v>16</v>
      </c>
      <c r="U184" s="25">
        <v>17</v>
      </c>
      <c r="V184" s="25">
        <v>18</v>
      </c>
      <c r="W184" s="25">
        <v>19</v>
      </c>
      <c r="X184" s="77">
        <v>20</v>
      </c>
      <c r="Y184" s="25">
        <v>21</v>
      </c>
      <c r="Z184" s="25">
        <v>22</v>
      </c>
      <c r="AA184" s="25">
        <v>23</v>
      </c>
      <c r="AB184" s="25">
        <v>24</v>
      </c>
      <c r="AC184" s="25">
        <v>25</v>
      </c>
      <c r="AD184" s="25">
        <v>26</v>
      </c>
      <c r="AE184" s="25">
        <v>27</v>
      </c>
      <c r="AF184" s="25">
        <v>28</v>
      </c>
      <c r="AG184" s="25">
        <v>29</v>
      </c>
      <c r="AH184" s="77">
        <v>30</v>
      </c>
    </row>
    <row r="185" spans="1:35" x14ac:dyDescent="0.25">
      <c r="A185" s="18"/>
      <c r="B185" s="283" t="str">
        <f>計算条件入力シート!B90</f>
        <v>＜名称を入力＞</v>
      </c>
      <c r="C185" s="265"/>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285"/>
    </row>
    <row r="186" spans="1:35" x14ac:dyDescent="0.25">
      <c r="A186" s="18"/>
      <c r="B186" s="172" t="s">
        <v>152</v>
      </c>
      <c r="C186" s="255" t="s">
        <v>33</v>
      </c>
      <c r="D186" s="35"/>
      <c r="E186" s="276">
        <f>IF(E$184&lt;=計算条件入力シート!$E91,-$D188/計算条件入力シート!$E91,0)</f>
        <v>-10000000</v>
      </c>
      <c r="F186" s="276">
        <f>IF(F$184&lt;=計算条件入力シート!$E91,-$D188/計算条件入力シート!$E91,0)</f>
        <v>-10000000</v>
      </c>
      <c r="G186" s="276">
        <f>IF(G$184&lt;=計算条件入力シート!$E91,-$D188/計算条件入力シート!$E91,0)</f>
        <v>-10000000</v>
      </c>
      <c r="H186" s="276">
        <f>IF(H$184&lt;=計算条件入力シート!$E91,-$D188/計算条件入力シート!$E91,0)</f>
        <v>-10000000</v>
      </c>
      <c r="I186" s="276">
        <f>IF(I$184&lt;=計算条件入力シート!$E91,-$D188/計算条件入力シート!$E91,0)</f>
        <v>-10000000</v>
      </c>
      <c r="J186" s="276">
        <f>IF(J$184&lt;=計算条件入力シート!$E91,-$D188/計算条件入力シート!$E91,0)</f>
        <v>-10000000</v>
      </c>
      <c r="K186" s="276">
        <f>IF(K$184&lt;=計算条件入力シート!$E91,-$D188/計算条件入力シート!$E91,0)</f>
        <v>-10000000</v>
      </c>
      <c r="L186" s="276">
        <f>IF(L$184&lt;=計算条件入力シート!$E91,-$D188/計算条件入力シート!$E91,0)</f>
        <v>-10000000</v>
      </c>
      <c r="M186" s="276">
        <f>IF(M$184&lt;=計算条件入力シート!$E91,-$D188/計算条件入力シート!$E91,0)</f>
        <v>-10000000</v>
      </c>
      <c r="N186" s="276">
        <f>IF(N$184&lt;=計算条件入力シート!$E91,-$D188/計算条件入力シート!$E91,0)</f>
        <v>-10000000</v>
      </c>
      <c r="O186" s="276">
        <f>IF(O$184&lt;=計算条件入力シート!$E91,-$D188/計算条件入力シート!$E91,0)</f>
        <v>0</v>
      </c>
      <c r="P186" s="276">
        <f>IF(P$184&lt;=計算条件入力シート!$E91,-$D188/計算条件入力シート!$E91,0)</f>
        <v>0</v>
      </c>
      <c r="Q186" s="276">
        <f>IF(Q$184&lt;=計算条件入力シート!$E91,-$D188/計算条件入力シート!$E91,0)</f>
        <v>0</v>
      </c>
      <c r="R186" s="276">
        <f>IF(R$184&lt;=計算条件入力シート!$E91,-$D188/計算条件入力シート!$E91,0)</f>
        <v>0</v>
      </c>
      <c r="S186" s="276">
        <f>IF(S$184&lt;=計算条件入力シート!$E91,-$D188/計算条件入力シート!$E91,0)</f>
        <v>0</v>
      </c>
      <c r="T186" s="276">
        <f>IF(T$184&lt;=計算条件入力シート!$E91,-$D188/計算条件入力シート!$E91,0)</f>
        <v>0</v>
      </c>
      <c r="U186" s="276">
        <f>IF(U$184&lt;=計算条件入力シート!$E91,-$D188/計算条件入力シート!$E91,0)</f>
        <v>0</v>
      </c>
      <c r="V186" s="276">
        <f>IF(V$184&lt;=計算条件入力シート!$E91,-$D188/計算条件入力シート!$E91,0)</f>
        <v>0</v>
      </c>
      <c r="W186" s="276">
        <f>IF(W$184&lt;=計算条件入力シート!$E91,-$D188/計算条件入力シート!$E91,0)</f>
        <v>0</v>
      </c>
      <c r="X186" s="276">
        <f>IF(X$184&lt;=計算条件入力シート!$E91,-$D188/計算条件入力シート!$E91,0)</f>
        <v>0</v>
      </c>
      <c r="Y186" s="276">
        <f>IF(Y$184&lt;=計算条件入力シート!$E91,-$D188/計算条件入力シート!$E91,0)</f>
        <v>0</v>
      </c>
      <c r="Z186" s="276">
        <f>IF(Z$184&lt;=計算条件入力シート!$E91,-$D188/計算条件入力シート!$E91,0)</f>
        <v>0</v>
      </c>
      <c r="AA186" s="276">
        <f>IF(AA$184&lt;=計算条件入力シート!$E91,-$D188/計算条件入力シート!$E91,0)</f>
        <v>0</v>
      </c>
      <c r="AB186" s="276">
        <f>IF(AB$184&lt;=計算条件入力シート!$E91,-$D188/計算条件入力シート!$E91,0)</f>
        <v>0</v>
      </c>
      <c r="AC186" s="276">
        <f>IF(AC$184&lt;=計算条件入力シート!$E91,-$D188/計算条件入力シート!$E91,0)</f>
        <v>0</v>
      </c>
      <c r="AD186" s="276">
        <f>IF(AD$184&lt;=計算条件入力シート!$E91,-$D188/計算条件入力シート!$E91,0)</f>
        <v>0</v>
      </c>
      <c r="AE186" s="276">
        <f>IF(AE$184&lt;=計算条件入力シート!$E91,-$D188/計算条件入力シート!$E91,0)</f>
        <v>0</v>
      </c>
      <c r="AF186" s="276">
        <f>IF(AF$184&lt;=計算条件入力シート!$E91,-$D188/計算条件入力シート!$E91,0)</f>
        <v>0</v>
      </c>
      <c r="AG186" s="276">
        <f>IF(AG$184&lt;=計算条件入力シート!$E91,-$D188/計算条件入力シート!$E91,0)</f>
        <v>0</v>
      </c>
      <c r="AH186" s="279">
        <f>IF(AH$184&lt;=計算条件入力シート!$E91,-$D188/計算条件入力シート!$E91,0)</f>
        <v>0</v>
      </c>
    </row>
    <row r="187" spans="1:35" x14ac:dyDescent="0.25">
      <c r="A187" s="18"/>
      <c r="B187" s="296" t="s">
        <v>153</v>
      </c>
      <c r="C187" s="255" t="s">
        <v>33</v>
      </c>
      <c r="D187" s="297"/>
      <c r="E187" s="298">
        <f>-D188*計算条件入力シート!$E92</f>
        <v>-1000000</v>
      </c>
      <c r="F187" s="298">
        <f>-E188*計算条件入力シート!$E92</f>
        <v>-900000</v>
      </c>
      <c r="G187" s="298">
        <f>-F188*計算条件入力シート!$E92</f>
        <v>-800000</v>
      </c>
      <c r="H187" s="298">
        <f>-G188*計算条件入力シート!$E92</f>
        <v>-700000</v>
      </c>
      <c r="I187" s="298">
        <f>-H188*計算条件入力シート!$E92</f>
        <v>-600000</v>
      </c>
      <c r="J187" s="298">
        <f>-I188*計算条件入力シート!$E92</f>
        <v>-500000</v>
      </c>
      <c r="K187" s="298">
        <f>-J188*計算条件入力シート!$E92</f>
        <v>-400000</v>
      </c>
      <c r="L187" s="298">
        <f>-K188*計算条件入力シート!$E92</f>
        <v>-300000</v>
      </c>
      <c r="M187" s="298">
        <f>-L188*計算条件入力シート!$E92</f>
        <v>-200000</v>
      </c>
      <c r="N187" s="298">
        <f>-M188*計算条件入力シート!$E92</f>
        <v>-100000</v>
      </c>
      <c r="O187" s="298">
        <f>-N188*計算条件入力シート!$E92</f>
        <v>0</v>
      </c>
      <c r="P187" s="298">
        <f>-O188*計算条件入力シート!$E92</f>
        <v>0</v>
      </c>
      <c r="Q187" s="298">
        <f>-P188*計算条件入力シート!$E92</f>
        <v>0</v>
      </c>
      <c r="R187" s="298">
        <f>-Q188*計算条件入力シート!$E92</f>
        <v>0</v>
      </c>
      <c r="S187" s="298">
        <f>-R188*計算条件入力シート!$E92</f>
        <v>0</v>
      </c>
      <c r="T187" s="298">
        <f>-S188*計算条件入力シート!$E92</f>
        <v>0</v>
      </c>
      <c r="U187" s="298">
        <f>-T188*計算条件入力シート!$E92</f>
        <v>0</v>
      </c>
      <c r="V187" s="298">
        <f>-U188*計算条件入力シート!$E92</f>
        <v>0</v>
      </c>
      <c r="W187" s="298">
        <f>-V188*計算条件入力シート!$E92</f>
        <v>0</v>
      </c>
      <c r="X187" s="298">
        <f>-W188*計算条件入力シート!$E92</f>
        <v>0</v>
      </c>
      <c r="Y187" s="298">
        <f>-X188*計算条件入力シート!$E92</f>
        <v>0</v>
      </c>
      <c r="Z187" s="298">
        <f>-Y188*計算条件入力シート!$E92</f>
        <v>0</v>
      </c>
      <c r="AA187" s="298">
        <f>-Z188*計算条件入力シート!$E92</f>
        <v>0</v>
      </c>
      <c r="AB187" s="298">
        <f>-AA188*計算条件入力シート!$E92</f>
        <v>0</v>
      </c>
      <c r="AC187" s="298">
        <f>-AB188*計算条件入力シート!$E92</f>
        <v>0</v>
      </c>
      <c r="AD187" s="298">
        <f>-AC188*計算条件入力シート!$E92</f>
        <v>0</v>
      </c>
      <c r="AE187" s="298">
        <f>-AD188*計算条件入力シート!$E92</f>
        <v>0</v>
      </c>
      <c r="AF187" s="298">
        <f>-AE188*計算条件入力シート!$E92</f>
        <v>0</v>
      </c>
      <c r="AG187" s="298">
        <f>-AF188*計算条件入力シート!$E92</f>
        <v>0</v>
      </c>
      <c r="AH187" s="299">
        <f>-AG188*計算条件入力シート!$E92</f>
        <v>0</v>
      </c>
    </row>
    <row r="188" spans="1:35" x14ac:dyDescent="0.25">
      <c r="A188" s="18"/>
      <c r="B188" s="275" t="s">
        <v>150</v>
      </c>
      <c r="C188" s="287" t="s">
        <v>33</v>
      </c>
      <c r="D188" s="289">
        <f>計算条件入力シート!E90</f>
        <v>100000000</v>
      </c>
      <c r="E188" s="290">
        <f t="shared" ref="E188:AH188" si="85">D188+E186</f>
        <v>90000000</v>
      </c>
      <c r="F188" s="290">
        <f t="shared" si="85"/>
        <v>80000000</v>
      </c>
      <c r="G188" s="290">
        <f t="shared" si="85"/>
        <v>70000000</v>
      </c>
      <c r="H188" s="290">
        <f t="shared" si="85"/>
        <v>60000000</v>
      </c>
      <c r="I188" s="290">
        <f t="shared" si="85"/>
        <v>50000000</v>
      </c>
      <c r="J188" s="290">
        <f t="shared" si="85"/>
        <v>40000000</v>
      </c>
      <c r="K188" s="290">
        <f t="shared" si="85"/>
        <v>30000000</v>
      </c>
      <c r="L188" s="290">
        <f t="shared" si="85"/>
        <v>20000000</v>
      </c>
      <c r="M188" s="290">
        <f t="shared" si="85"/>
        <v>10000000</v>
      </c>
      <c r="N188" s="290">
        <f t="shared" si="85"/>
        <v>0</v>
      </c>
      <c r="O188" s="290">
        <f t="shared" si="85"/>
        <v>0</v>
      </c>
      <c r="P188" s="290">
        <f t="shared" si="85"/>
        <v>0</v>
      </c>
      <c r="Q188" s="290">
        <f t="shared" si="85"/>
        <v>0</v>
      </c>
      <c r="R188" s="290">
        <f t="shared" si="85"/>
        <v>0</v>
      </c>
      <c r="S188" s="290">
        <f t="shared" si="85"/>
        <v>0</v>
      </c>
      <c r="T188" s="290">
        <f t="shared" si="85"/>
        <v>0</v>
      </c>
      <c r="U188" s="290">
        <f t="shared" si="85"/>
        <v>0</v>
      </c>
      <c r="V188" s="290">
        <f t="shared" si="85"/>
        <v>0</v>
      </c>
      <c r="W188" s="290">
        <f t="shared" si="85"/>
        <v>0</v>
      </c>
      <c r="X188" s="290">
        <f t="shared" si="85"/>
        <v>0</v>
      </c>
      <c r="Y188" s="290">
        <f t="shared" si="85"/>
        <v>0</v>
      </c>
      <c r="Z188" s="290">
        <f t="shared" si="85"/>
        <v>0</v>
      </c>
      <c r="AA188" s="290">
        <f t="shared" si="85"/>
        <v>0</v>
      </c>
      <c r="AB188" s="290">
        <f t="shared" si="85"/>
        <v>0</v>
      </c>
      <c r="AC188" s="290">
        <f t="shared" si="85"/>
        <v>0</v>
      </c>
      <c r="AD188" s="290">
        <f t="shared" si="85"/>
        <v>0</v>
      </c>
      <c r="AE188" s="290">
        <f t="shared" si="85"/>
        <v>0</v>
      </c>
      <c r="AF188" s="290">
        <f t="shared" si="85"/>
        <v>0</v>
      </c>
      <c r="AG188" s="290">
        <f t="shared" si="85"/>
        <v>0</v>
      </c>
      <c r="AH188" s="291">
        <f t="shared" si="85"/>
        <v>0</v>
      </c>
    </row>
    <row r="189" spans="1:35" x14ac:dyDescent="0.25">
      <c r="A189" s="18"/>
      <c r="B189" s="162" t="str">
        <f>計算条件入力シート!B93</f>
        <v>＜名称を入力＞</v>
      </c>
      <c r="C189" s="163"/>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6"/>
    </row>
    <row r="190" spans="1:35" x14ac:dyDescent="0.25">
      <c r="A190" s="18"/>
      <c r="B190" s="172" t="s">
        <v>152</v>
      </c>
      <c r="C190" s="255" t="s">
        <v>33</v>
      </c>
      <c r="D190" s="35"/>
      <c r="E190" s="276">
        <f>IF(E$184&lt;=計算条件入力シート!$E94,-$D192/計算条件入力シート!$E94,0)</f>
        <v>0</v>
      </c>
      <c r="F190" s="276">
        <f>IF(F$184&lt;=計算条件入力シート!$E94,-$D192/計算条件入力シート!$E94,0)</f>
        <v>0</v>
      </c>
      <c r="G190" s="276">
        <f>IF(G$184&lt;=計算条件入力シート!$E94,-$D192/計算条件入力シート!$E94,0)</f>
        <v>0</v>
      </c>
      <c r="H190" s="276">
        <f>IF(H$184&lt;=計算条件入力シート!$E94,-$D192/計算条件入力シート!$E94,0)</f>
        <v>0</v>
      </c>
      <c r="I190" s="276">
        <f>IF(I$184&lt;=計算条件入力シート!$E94,-$D192/計算条件入力シート!$E94,0)</f>
        <v>0</v>
      </c>
      <c r="J190" s="276">
        <f>IF(J$184&lt;=計算条件入力シート!$E94,-$D192/計算条件入力シート!$E94,0)</f>
        <v>0</v>
      </c>
      <c r="K190" s="276">
        <f>IF(K$184&lt;=計算条件入力シート!$E94,-$D192/計算条件入力シート!$E94,0)</f>
        <v>0</v>
      </c>
      <c r="L190" s="276">
        <f>IF(L$184&lt;=計算条件入力シート!$E94,-$D192/計算条件入力シート!$E94,0)</f>
        <v>0</v>
      </c>
      <c r="M190" s="276">
        <f>IF(M$184&lt;=計算条件入力シート!$E94,-$D192/計算条件入力シート!$E94,0)</f>
        <v>0</v>
      </c>
      <c r="N190" s="276">
        <f>IF(N$184&lt;=計算条件入力シート!$E94,-$D192/計算条件入力シート!$E94,0)</f>
        <v>0</v>
      </c>
      <c r="O190" s="276">
        <f>IF(O$184&lt;=計算条件入力シート!$E94,-$D192/計算条件入力シート!$E94,0)</f>
        <v>0</v>
      </c>
      <c r="P190" s="276">
        <f>IF(P$184&lt;=計算条件入力シート!$E94,-$D192/計算条件入力シート!$E94,0)</f>
        <v>0</v>
      </c>
      <c r="Q190" s="276">
        <f>IF(Q$184&lt;=計算条件入力シート!$E94,-$D192/計算条件入力シート!$E94,0)</f>
        <v>0</v>
      </c>
      <c r="R190" s="276">
        <f>IF(R$184&lt;=計算条件入力シート!$E94,-$D192/計算条件入力シート!$E94,0)</f>
        <v>0</v>
      </c>
      <c r="S190" s="276">
        <f>IF(S$184&lt;=計算条件入力シート!$E94,-$D192/計算条件入力シート!$E94,0)</f>
        <v>0</v>
      </c>
      <c r="T190" s="276">
        <f>IF(T$184&lt;=計算条件入力シート!$E94,-$D192/計算条件入力シート!$E94,0)</f>
        <v>0</v>
      </c>
      <c r="U190" s="276">
        <f>IF(U$184&lt;=計算条件入力シート!$E94,-$D192/計算条件入力シート!$E94,0)</f>
        <v>0</v>
      </c>
      <c r="V190" s="276">
        <f>IF(V$184&lt;=計算条件入力シート!$E94,-$D192/計算条件入力シート!$E94,0)</f>
        <v>0</v>
      </c>
      <c r="W190" s="276">
        <f>IF(W$184&lt;=計算条件入力シート!$E94,-$D192/計算条件入力シート!$E94,0)</f>
        <v>0</v>
      </c>
      <c r="X190" s="276">
        <f>IF(X$184&lt;=計算条件入力シート!$E94,-$D192/計算条件入力シート!$E94,0)</f>
        <v>0</v>
      </c>
      <c r="Y190" s="276">
        <f>IF(Y$184&lt;=計算条件入力シート!$E94,-$D192/計算条件入力シート!$E94,0)</f>
        <v>0</v>
      </c>
      <c r="Z190" s="276">
        <f>IF(Z$184&lt;=計算条件入力シート!$E94,-$D192/計算条件入力シート!$E94,0)</f>
        <v>0</v>
      </c>
      <c r="AA190" s="276">
        <f>IF(AA$184&lt;=計算条件入力シート!$E94,-$D192/計算条件入力シート!$E94,0)</f>
        <v>0</v>
      </c>
      <c r="AB190" s="276">
        <f>IF(AB$184&lt;=計算条件入力シート!$E94,-$D192/計算条件入力シート!$E94,0)</f>
        <v>0</v>
      </c>
      <c r="AC190" s="276">
        <f>IF(AC$184&lt;=計算条件入力シート!$E94,-$D192/計算条件入力シート!$E94,0)</f>
        <v>0</v>
      </c>
      <c r="AD190" s="276">
        <f>IF(AD$184&lt;=計算条件入力シート!$E94,-$D192/計算条件入力シート!$E94,0)</f>
        <v>0</v>
      </c>
      <c r="AE190" s="276">
        <f>IF(AE$184&lt;=計算条件入力シート!$E94,-$D192/計算条件入力シート!$E94,0)</f>
        <v>0</v>
      </c>
      <c r="AF190" s="276">
        <f>IF(AF$184&lt;=計算条件入力シート!$E94,-$D192/計算条件入力シート!$E94,0)</f>
        <v>0</v>
      </c>
      <c r="AG190" s="276">
        <f>IF(AG$184&lt;=計算条件入力シート!$E94,-$D192/計算条件入力シート!$E94,0)</f>
        <v>0</v>
      </c>
      <c r="AH190" s="279">
        <f>IF(AH$184&lt;=計算条件入力シート!$E94,-$D192/計算条件入力シート!$E94,0)</f>
        <v>0</v>
      </c>
    </row>
    <row r="191" spans="1:35" x14ac:dyDescent="0.25">
      <c r="A191" s="18"/>
      <c r="B191" s="296" t="s">
        <v>153</v>
      </c>
      <c r="C191" s="255" t="s">
        <v>33</v>
      </c>
      <c r="D191" s="297"/>
      <c r="E191" s="298">
        <f>-D192*計算条件入力シート!$E95</f>
        <v>0</v>
      </c>
      <c r="F191" s="298">
        <f>-E192*計算条件入力シート!$E95</f>
        <v>0</v>
      </c>
      <c r="G191" s="298">
        <f>-F192*計算条件入力シート!$E95</f>
        <v>0</v>
      </c>
      <c r="H191" s="298">
        <f>-G192*計算条件入力シート!$E95</f>
        <v>0</v>
      </c>
      <c r="I191" s="298">
        <f>-H192*計算条件入力シート!$E95</f>
        <v>0</v>
      </c>
      <c r="J191" s="298">
        <f>-I192*計算条件入力シート!$E95</f>
        <v>0</v>
      </c>
      <c r="K191" s="298">
        <f>-J192*計算条件入力シート!$E95</f>
        <v>0</v>
      </c>
      <c r="L191" s="298">
        <f>-K192*計算条件入力シート!$E95</f>
        <v>0</v>
      </c>
      <c r="M191" s="298">
        <f>-L192*計算条件入力シート!$E95</f>
        <v>0</v>
      </c>
      <c r="N191" s="298">
        <f>-M192*計算条件入力シート!$E95</f>
        <v>0</v>
      </c>
      <c r="O191" s="298">
        <f>-N192*計算条件入力シート!$E95</f>
        <v>0</v>
      </c>
      <c r="P191" s="298">
        <f>-O192*計算条件入力シート!$E95</f>
        <v>0</v>
      </c>
      <c r="Q191" s="298">
        <f>-P192*計算条件入力シート!$E95</f>
        <v>0</v>
      </c>
      <c r="R191" s="298">
        <f>-Q192*計算条件入力シート!$E95</f>
        <v>0</v>
      </c>
      <c r="S191" s="298">
        <f>-R192*計算条件入力シート!$E95</f>
        <v>0</v>
      </c>
      <c r="T191" s="298">
        <f>-S192*計算条件入力シート!$E95</f>
        <v>0</v>
      </c>
      <c r="U191" s="298">
        <f>-T192*計算条件入力シート!$E95</f>
        <v>0</v>
      </c>
      <c r="V191" s="298">
        <f>-U192*計算条件入力シート!$E95</f>
        <v>0</v>
      </c>
      <c r="W191" s="298">
        <f>-V192*計算条件入力シート!$E95</f>
        <v>0</v>
      </c>
      <c r="X191" s="298">
        <f>-W192*計算条件入力シート!$E95</f>
        <v>0</v>
      </c>
      <c r="Y191" s="298">
        <f>-X192*計算条件入力シート!$E95</f>
        <v>0</v>
      </c>
      <c r="Z191" s="298">
        <f>-Y192*計算条件入力シート!$E95</f>
        <v>0</v>
      </c>
      <c r="AA191" s="298">
        <f>-Z192*計算条件入力シート!$E95</f>
        <v>0</v>
      </c>
      <c r="AB191" s="298">
        <f>-AA192*計算条件入力シート!$E95</f>
        <v>0</v>
      </c>
      <c r="AC191" s="298">
        <f>-AB192*計算条件入力シート!$E95</f>
        <v>0</v>
      </c>
      <c r="AD191" s="298">
        <f>-AC192*計算条件入力シート!$E95</f>
        <v>0</v>
      </c>
      <c r="AE191" s="298">
        <f>-AD192*計算条件入力シート!$E95</f>
        <v>0</v>
      </c>
      <c r="AF191" s="298">
        <f>-AE192*計算条件入力シート!$E95</f>
        <v>0</v>
      </c>
      <c r="AG191" s="298">
        <f>-AF192*計算条件入力シート!$E95</f>
        <v>0</v>
      </c>
      <c r="AH191" s="299">
        <f>-AG192*計算条件入力シート!$E95</f>
        <v>0</v>
      </c>
    </row>
    <row r="192" spans="1:35" x14ac:dyDescent="0.25">
      <c r="A192" s="18"/>
      <c r="B192" s="275" t="s">
        <v>150</v>
      </c>
      <c r="C192" s="287" t="s">
        <v>33</v>
      </c>
      <c r="D192" s="289">
        <f>計算条件入力シート!E93</f>
        <v>0</v>
      </c>
      <c r="E192" s="290">
        <f t="shared" ref="E192:AH192" si="86">D192+E190</f>
        <v>0</v>
      </c>
      <c r="F192" s="290">
        <f t="shared" si="86"/>
        <v>0</v>
      </c>
      <c r="G192" s="290">
        <f t="shared" si="86"/>
        <v>0</v>
      </c>
      <c r="H192" s="290">
        <f t="shared" si="86"/>
        <v>0</v>
      </c>
      <c r="I192" s="290">
        <f t="shared" si="86"/>
        <v>0</v>
      </c>
      <c r="J192" s="290">
        <f t="shared" si="86"/>
        <v>0</v>
      </c>
      <c r="K192" s="290">
        <f t="shared" si="86"/>
        <v>0</v>
      </c>
      <c r="L192" s="290">
        <f t="shared" si="86"/>
        <v>0</v>
      </c>
      <c r="M192" s="290">
        <f t="shared" si="86"/>
        <v>0</v>
      </c>
      <c r="N192" s="290">
        <f t="shared" si="86"/>
        <v>0</v>
      </c>
      <c r="O192" s="290">
        <f t="shared" si="86"/>
        <v>0</v>
      </c>
      <c r="P192" s="290">
        <f t="shared" si="86"/>
        <v>0</v>
      </c>
      <c r="Q192" s="290">
        <f t="shared" si="86"/>
        <v>0</v>
      </c>
      <c r="R192" s="290">
        <f t="shared" si="86"/>
        <v>0</v>
      </c>
      <c r="S192" s="290">
        <f t="shared" si="86"/>
        <v>0</v>
      </c>
      <c r="T192" s="290">
        <f t="shared" si="86"/>
        <v>0</v>
      </c>
      <c r="U192" s="290">
        <f t="shared" si="86"/>
        <v>0</v>
      </c>
      <c r="V192" s="290">
        <f t="shared" si="86"/>
        <v>0</v>
      </c>
      <c r="W192" s="290">
        <f t="shared" si="86"/>
        <v>0</v>
      </c>
      <c r="X192" s="290">
        <f t="shared" si="86"/>
        <v>0</v>
      </c>
      <c r="Y192" s="290">
        <f t="shared" si="86"/>
        <v>0</v>
      </c>
      <c r="Z192" s="290">
        <f t="shared" si="86"/>
        <v>0</v>
      </c>
      <c r="AA192" s="290">
        <f t="shared" si="86"/>
        <v>0</v>
      </c>
      <c r="AB192" s="290">
        <f t="shared" si="86"/>
        <v>0</v>
      </c>
      <c r="AC192" s="290">
        <f t="shared" si="86"/>
        <v>0</v>
      </c>
      <c r="AD192" s="290">
        <f t="shared" si="86"/>
        <v>0</v>
      </c>
      <c r="AE192" s="290">
        <f t="shared" si="86"/>
        <v>0</v>
      </c>
      <c r="AF192" s="290">
        <f t="shared" si="86"/>
        <v>0</v>
      </c>
      <c r="AG192" s="290">
        <f t="shared" si="86"/>
        <v>0</v>
      </c>
      <c r="AH192" s="291">
        <f t="shared" si="86"/>
        <v>0</v>
      </c>
    </row>
    <row r="193" spans="1:35" x14ac:dyDescent="0.25">
      <c r="A193" s="18"/>
      <c r="B193" s="162" t="str">
        <f>計算条件入力シート!B96</f>
        <v>＜名称を入力＞</v>
      </c>
      <c r="C193" s="163"/>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6"/>
    </row>
    <row r="194" spans="1:35" x14ac:dyDescent="0.25">
      <c r="A194" s="18"/>
      <c r="B194" s="172" t="s">
        <v>152</v>
      </c>
      <c r="C194" s="255" t="s">
        <v>33</v>
      </c>
      <c r="D194" s="35"/>
      <c r="E194" s="276">
        <f>IF(E$184&lt;=計算条件入力シート!$E97,-$D196/計算条件入力シート!$E97,0)</f>
        <v>0</v>
      </c>
      <c r="F194" s="276">
        <f>IF(F$184&lt;=計算条件入力シート!$E97,-$D196/計算条件入力シート!$E97,0)</f>
        <v>0</v>
      </c>
      <c r="G194" s="276">
        <f>IF(G$184&lt;=計算条件入力シート!$E97,-$D196/計算条件入力シート!$E97,0)</f>
        <v>0</v>
      </c>
      <c r="H194" s="276">
        <f>IF(H$184&lt;=計算条件入力シート!$E97,-$D196/計算条件入力シート!$E97,0)</f>
        <v>0</v>
      </c>
      <c r="I194" s="276">
        <f>IF(I$184&lt;=計算条件入力シート!$E97,-$D196/計算条件入力シート!$E97,0)</f>
        <v>0</v>
      </c>
      <c r="J194" s="276">
        <f>IF(J$184&lt;=計算条件入力シート!$E97,-$D196/計算条件入力シート!$E97,0)</f>
        <v>0</v>
      </c>
      <c r="K194" s="276">
        <f>IF(K$184&lt;=計算条件入力シート!$E97,-$D196/計算条件入力シート!$E97,0)</f>
        <v>0</v>
      </c>
      <c r="L194" s="276">
        <f>IF(L$184&lt;=計算条件入力シート!$E97,-$D196/計算条件入力シート!$E97,0)</f>
        <v>0</v>
      </c>
      <c r="M194" s="276">
        <f>IF(M$184&lt;=計算条件入力シート!$E97,-$D196/計算条件入力シート!$E97,0)</f>
        <v>0</v>
      </c>
      <c r="N194" s="276">
        <f>IF(N$184&lt;=計算条件入力シート!$E97,-$D196/計算条件入力シート!$E97,0)</f>
        <v>0</v>
      </c>
      <c r="O194" s="276">
        <f>IF(O$184&lt;=計算条件入力シート!$E97,-$D196/計算条件入力シート!$E97,0)</f>
        <v>0</v>
      </c>
      <c r="P194" s="276">
        <f>IF(P$184&lt;=計算条件入力シート!$E97,-$D196/計算条件入力シート!$E97,0)</f>
        <v>0</v>
      </c>
      <c r="Q194" s="276">
        <f>IF(Q$184&lt;=計算条件入力シート!$E97,-$D196/計算条件入力シート!$E97,0)</f>
        <v>0</v>
      </c>
      <c r="R194" s="276">
        <f>IF(R$184&lt;=計算条件入力シート!$E97,-$D196/計算条件入力シート!$E97,0)</f>
        <v>0</v>
      </c>
      <c r="S194" s="276">
        <f>IF(S$184&lt;=計算条件入力シート!$E97,-$D196/計算条件入力シート!$E97,0)</f>
        <v>0</v>
      </c>
      <c r="T194" s="276">
        <f>IF(T$184&lt;=計算条件入力シート!$E97,-$D196/計算条件入力シート!$E97,0)</f>
        <v>0</v>
      </c>
      <c r="U194" s="276">
        <f>IF(U$184&lt;=計算条件入力シート!$E97,-$D196/計算条件入力シート!$E97,0)</f>
        <v>0</v>
      </c>
      <c r="V194" s="276">
        <f>IF(V$184&lt;=計算条件入力シート!$E97,-$D196/計算条件入力シート!$E97,0)</f>
        <v>0</v>
      </c>
      <c r="W194" s="276">
        <f>IF(W$184&lt;=計算条件入力シート!$E97,-$D196/計算条件入力シート!$E97,0)</f>
        <v>0</v>
      </c>
      <c r="X194" s="276">
        <f>IF(X$184&lt;=計算条件入力シート!$E97,-$D196/計算条件入力シート!$E97,0)</f>
        <v>0</v>
      </c>
      <c r="Y194" s="276">
        <f>IF(Y$184&lt;=計算条件入力シート!$E97,-$D196/計算条件入力シート!$E97,0)</f>
        <v>0</v>
      </c>
      <c r="Z194" s="276">
        <f>IF(Z$184&lt;=計算条件入力シート!$E97,-$D196/計算条件入力シート!$E97,0)</f>
        <v>0</v>
      </c>
      <c r="AA194" s="276">
        <f>IF(AA$184&lt;=計算条件入力シート!$E97,-$D196/計算条件入力シート!$E97,0)</f>
        <v>0</v>
      </c>
      <c r="AB194" s="276">
        <f>IF(AB$184&lt;=計算条件入力シート!$E97,-$D196/計算条件入力シート!$E97,0)</f>
        <v>0</v>
      </c>
      <c r="AC194" s="276">
        <f>IF(AC$184&lt;=計算条件入力シート!$E97,-$D196/計算条件入力シート!$E97,0)</f>
        <v>0</v>
      </c>
      <c r="AD194" s="276">
        <f>IF(AD$184&lt;=計算条件入力シート!$E97,-$D196/計算条件入力シート!$E97,0)</f>
        <v>0</v>
      </c>
      <c r="AE194" s="276">
        <f>IF(AE$184&lt;=計算条件入力シート!$E97,-$D196/計算条件入力シート!$E97,0)</f>
        <v>0</v>
      </c>
      <c r="AF194" s="276">
        <f>IF(AF$184&lt;=計算条件入力シート!$E97,-$D196/計算条件入力シート!$E97,0)</f>
        <v>0</v>
      </c>
      <c r="AG194" s="276">
        <f>IF(AG$184&lt;=計算条件入力シート!$E97,-$D196/計算条件入力シート!$E97,0)</f>
        <v>0</v>
      </c>
      <c r="AH194" s="279">
        <f>IF(AH$184&lt;=計算条件入力シート!$E97,-$D196/計算条件入力シート!$E97,0)</f>
        <v>0</v>
      </c>
    </row>
    <row r="195" spans="1:35" x14ac:dyDescent="0.25">
      <c r="A195" s="18"/>
      <c r="B195" s="296" t="s">
        <v>153</v>
      </c>
      <c r="C195" s="255" t="s">
        <v>33</v>
      </c>
      <c r="D195" s="297"/>
      <c r="E195" s="298">
        <f>-D196*計算条件入力シート!$E98</f>
        <v>0</v>
      </c>
      <c r="F195" s="298">
        <f>-E196*計算条件入力シート!$E98</f>
        <v>0</v>
      </c>
      <c r="G195" s="298">
        <f>-F196*計算条件入力シート!$E98</f>
        <v>0</v>
      </c>
      <c r="H195" s="298">
        <f>-G196*計算条件入力シート!$E98</f>
        <v>0</v>
      </c>
      <c r="I195" s="298">
        <f>-H196*計算条件入力シート!$E98</f>
        <v>0</v>
      </c>
      <c r="J195" s="298">
        <f>-I196*計算条件入力シート!$E98</f>
        <v>0</v>
      </c>
      <c r="K195" s="298">
        <f>-J196*計算条件入力シート!$E98</f>
        <v>0</v>
      </c>
      <c r="L195" s="298">
        <f>-K196*計算条件入力シート!$E98</f>
        <v>0</v>
      </c>
      <c r="M195" s="298">
        <f>-L196*計算条件入力シート!$E98</f>
        <v>0</v>
      </c>
      <c r="N195" s="298">
        <f>-M196*計算条件入力シート!$E98</f>
        <v>0</v>
      </c>
      <c r="O195" s="298">
        <f>-N196*計算条件入力シート!$E98</f>
        <v>0</v>
      </c>
      <c r="P195" s="298">
        <f>-O196*計算条件入力シート!$E98</f>
        <v>0</v>
      </c>
      <c r="Q195" s="298">
        <f>-P196*計算条件入力シート!$E98</f>
        <v>0</v>
      </c>
      <c r="R195" s="298">
        <f>-Q196*計算条件入力シート!$E98</f>
        <v>0</v>
      </c>
      <c r="S195" s="298">
        <f>-R196*計算条件入力シート!$E98</f>
        <v>0</v>
      </c>
      <c r="T195" s="298">
        <f>-S196*計算条件入力シート!$E98</f>
        <v>0</v>
      </c>
      <c r="U195" s="298">
        <f>-T196*計算条件入力シート!$E98</f>
        <v>0</v>
      </c>
      <c r="V195" s="298">
        <f>-U196*計算条件入力シート!$E98</f>
        <v>0</v>
      </c>
      <c r="W195" s="298">
        <f>-V196*計算条件入力シート!$E98</f>
        <v>0</v>
      </c>
      <c r="X195" s="298">
        <f>-W196*計算条件入力シート!$E98</f>
        <v>0</v>
      </c>
      <c r="Y195" s="298">
        <f>-X196*計算条件入力シート!$E98</f>
        <v>0</v>
      </c>
      <c r="Z195" s="298">
        <f>-Y196*計算条件入力シート!$E98</f>
        <v>0</v>
      </c>
      <c r="AA195" s="298">
        <f>-Z196*計算条件入力シート!$E98</f>
        <v>0</v>
      </c>
      <c r="AB195" s="298">
        <f>-AA196*計算条件入力シート!$E98</f>
        <v>0</v>
      </c>
      <c r="AC195" s="298">
        <f>-AB196*計算条件入力シート!$E98</f>
        <v>0</v>
      </c>
      <c r="AD195" s="298">
        <f>-AC196*計算条件入力シート!$E98</f>
        <v>0</v>
      </c>
      <c r="AE195" s="298">
        <f>-AD196*計算条件入力シート!$E98</f>
        <v>0</v>
      </c>
      <c r="AF195" s="298">
        <f>-AE196*計算条件入力シート!$E98</f>
        <v>0</v>
      </c>
      <c r="AG195" s="298">
        <f>-AF196*計算条件入力シート!$E98</f>
        <v>0</v>
      </c>
      <c r="AH195" s="299">
        <f>-AG196*計算条件入力シート!$E98</f>
        <v>0</v>
      </c>
    </row>
    <row r="196" spans="1:35" ht="13" thickBot="1" x14ac:dyDescent="0.3">
      <c r="A196" s="18"/>
      <c r="B196" s="292" t="s">
        <v>150</v>
      </c>
      <c r="C196" s="288" t="s">
        <v>33</v>
      </c>
      <c r="D196" s="293">
        <f>計算条件入力シート!E96</f>
        <v>0</v>
      </c>
      <c r="E196" s="294">
        <f t="shared" ref="E196:AH196" si="87">D196+E194</f>
        <v>0</v>
      </c>
      <c r="F196" s="294">
        <f t="shared" si="87"/>
        <v>0</v>
      </c>
      <c r="G196" s="294">
        <f t="shared" si="87"/>
        <v>0</v>
      </c>
      <c r="H196" s="294">
        <f t="shared" si="87"/>
        <v>0</v>
      </c>
      <c r="I196" s="294">
        <f t="shared" si="87"/>
        <v>0</v>
      </c>
      <c r="J196" s="294">
        <f t="shared" si="87"/>
        <v>0</v>
      </c>
      <c r="K196" s="294">
        <f t="shared" si="87"/>
        <v>0</v>
      </c>
      <c r="L196" s="294">
        <f t="shared" si="87"/>
        <v>0</v>
      </c>
      <c r="M196" s="294">
        <f t="shared" si="87"/>
        <v>0</v>
      </c>
      <c r="N196" s="294">
        <f t="shared" si="87"/>
        <v>0</v>
      </c>
      <c r="O196" s="294">
        <f t="shared" si="87"/>
        <v>0</v>
      </c>
      <c r="P196" s="294">
        <f t="shared" si="87"/>
        <v>0</v>
      </c>
      <c r="Q196" s="294">
        <f t="shared" si="87"/>
        <v>0</v>
      </c>
      <c r="R196" s="294">
        <f t="shared" si="87"/>
        <v>0</v>
      </c>
      <c r="S196" s="294">
        <f t="shared" si="87"/>
        <v>0</v>
      </c>
      <c r="T196" s="294">
        <f t="shared" si="87"/>
        <v>0</v>
      </c>
      <c r="U196" s="294">
        <f t="shared" si="87"/>
        <v>0</v>
      </c>
      <c r="V196" s="294">
        <f t="shared" si="87"/>
        <v>0</v>
      </c>
      <c r="W196" s="294">
        <f t="shared" si="87"/>
        <v>0</v>
      </c>
      <c r="X196" s="294">
        <f t="shared" si="87"/>
        <v>0</v>
      </c>
      <c r="Y196" s="294">
        <f t="shared" si="87"/>
        <v>0</v>
      </c>
      <c r="Z196" s="294">
        <f t="shared" si="87"/>
        <v>0</v>
      </c>
      <c r="AA196" s="294">
        <f t="shared" si="87"/>
        <v>0</v>
      </c>
      <c r="AB196" s="294">
        <f t="shared" si="87"/>
        <v>0</v>
      </c>
      <c r="AC196" s="294">
        <f t="shared" si="87"/>
        <v>0</v>
      </c>
      <c r="AD196" s="294">
        <f t="shared" si="87"/>
        <v>0</v>
      </c>
      <c r="AE196" s="294">
        <f t="shared" si="87"/>
        <v>0</v>
      </c>
      <c r="AF196" s="294">
        <f t="shared" si="87"/>
        <v>0</v>
      </c>
      <c r="AG196" s="294">
        <f t="shared" si="87"/>
        <v>0</v>
      </c>
      <c r="AH196" s="295">
        <f t="shared" si="87"/>
        <v>0</v>
      </c>
    </row>
    <row r="197" spans="1:35" x14ac:dyDescent="0.25">
      <c r="C197" s="8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I197" s="13"/>
    </row>
    <row r="198" spans="1:35" customFormat="1" ht="15" customHeight="1" thickBot="1" x14ac:dyDescent="0.25"/>
    <row r="199" spans="1:35" ht="13" thickBot="1" x14ac:dyDescent="0.3">
      <c r="A199" s="18"/>
      <c r="B199" s="270" t="s">
        <v>18</v>
      </c>
      <c r="C199" s="269"/>
      <c r="D199" s="25">
        <v>0</v>
      </c>
      <c r="E199" s="25">
        <v>1</v>
      </c>
      <c r="F199" s="25">
        <v>2</v>
      </c>
      <c r="G199" s="25">
        <v>3</v>
      </c>
      <c r="H199" s="25">
        <v>4</v>
      </c>
      <c r="I199" s="25">
        <v>5</v>
      </c>
      <c r="J199" s="25">
        <v>6</v>
      </c>
      <c r="K199" s="25">
        <v>7</v>
      </c>
      <c r="L199" s="25">
        <v>8</v>
      </c>
      <c r="M199" s="25">
        <v>9</v>
      </c>
      <c r="N199" s="25">
        <v>10</v>
      </c>
      <c r="O199" s="25">
        <v>11</v>
      </c>
      <c r="P199" s="25">
        <v>12</v>
      </c>
      <c r="Q199" s="25">
        <v>13</v>
      </c>
      <c r="R199" s="25">
        <v>14</v>
      </c>
      <c r="S199" s="25">
        <v>15</v>
      </c>
      <c r="T199" s="25">
        <v>16</v>
      </c>
      <c r="U199" s="25">
        <v>17</v>
      </c>
      <c r="V199" s="25">
        <v>18</v>
      </c>
      <c r="W199" s="25">
        <v>19</v>
      </c>
      <c r="X199" s="77">
        <v>20</v>
      </c>
      <c r="Y199" s="25">
        <v>21</v>
      </c>
      <c r="Z199" s="25">
        <v>22</v>
      </c>
      <c r="AA199" s="25">
        <v>23</v>
      </c>
      <c r="AB199" s="25">
        <v>24</v>
      </c>
      <c r="AC199" s="25">
        <v>25</v>
      </c>
      <c r="AD199" s="25">
        <v>26</v>
      </c>
      <c r="AE199" s="25">
        <v>27</v>
      </c>
      <c r="AF199" s="25">
        <v>28</v>
      </c>
      <c r="AG199" s="25">
        <v>29</v>
      </c>
      <c r="AH199" s="69">
        <v>30</v>
      </c>
      <c r="AI199" s="26" t="s">
        <v>160</v>
      </c>
    </row>
    <row r="200" spans="1:35" x14ac:dyDescent="0.25">
      <c r="A200" s="18"/>
      <c r="B200" s="182" t="s">
        <v>112</v>
      </c>
      <c r="C200" s="265" t="s">
        <v>65</v>
      </c>
      <c r="D200" s="258"/>
      <c r="E200" s="278">
        <f t="shared" ref="E200:AH200" si="88">E20</f>
        <v>666311.15833333321</v>
      </c>
      <c r="F200" s="278">
        <f t="shared" si="88"/>
        <v>666311.15833333321</v>
      </c>
      <c r="G200" s="278">
        <f t="shared" si="88"/>
        <v>666311.15833333321</v>
      </c>
      <c r="H200" s="278">
        <f t="shared" si="88"/>
        <v>666311.15833333321</v>
      </c>
      <c r="I200" s="278">
        <f t="shared" si="88"/>
        <v>666311.15833333321</v>
      </c>
      <c r="J200" s="278">
        <f t="shared" si="88"/>
        <v>666311.15833333321</v>
      </c>
      <c r="K200" s="278">
        <f t="shared" si="88"/>
        <v>666311.15833333321</v>
      </c>
      <c r="L200" s="278">
        <f t="shared" si="88"/>
        <v>666311.15833333321</v>
      </c>
      <c r="M200" s="278">
        <f t="shared" si="88"/>
        <v>666311.15833333321</v>
      </c>
      <c r="N200" s="278">
        <f t="shared" si="88"/>
        <v>666311.15833333321</v>
      </c>
      <c r="O200" s="278">
        <f t="shared" si="88"/>
        <v>666311.15833333321</v>
      </c>
      <c r="P200" s="278">
        <f t="shared" si="88"/>
        <v>666311.15833333321</v>
      </c>
      <c r="Q200" s="278">
        <f t="shared" si="88"/>
        <v>666311.15833333321</v>
      </c>
      <c r="R200" s="278">
        <f t="shared" si="88"/>
        <v>666311.15833333321</v>
      </c>
      <c r="S200" s="278">
        <f t="shared" si="88"/>
        <v>666311.15833333321</v>
      </c>
      <c r="T200" s="278">
        <f t="shared" si="88"/>
        <v>666311.15833333321</v>
      </c>
      <c r="U200" s="278">
        <f t="shared" si="88"/>
        <v>666311.15833333321</v>
      </c>
      <c r="V200" s="278">
        <f t="shared" si="88"/>
        <v>666311.15833333321</v>
      </c>
      <c r="W200" s="278">
        <f t="shared" si="88"/>
        <v>666311.15833333321</v>
      </c>
      <c r="X200" s="278">
        <f t="shared" si="88"/>
        <v>666311.15833333321</v>
      </c>
      <c r="Y200" s="278">
        <f t="shared" si="88"/>
        <v>0</v>
      </c>
      <c r="Z200" s="278">
        <f t="shared" si="88"/>
        <v>0</v>
      </c>
      <c r="AA200" s="278">
        <f t="shared" si="88"/>
        <v>0</v>
      </c>
      <c r="AB200" s="278">
        <f t="shared" si="88"/>
        <v>0</v>
      </c>
      <c r="AC200" s="278">
        <f t="shared" si="88"/>
        <v>0</v>
      </c>
      <c r="AD200" s="278">
        <f t="shared" si="88"/>
        <v>0</v>
      </c>
      <c r="AE200" s="278">
        <f t="shared" si="88"/>
        <v>0</v>
      </c>
      <c r="AF200" s="278">
        <f t="shared" si="88"/>
        <v>0</v>
      </c>
      <c r="AG200" s="278">
        <f t="shared" si="88"/>
        <v>0</v>
      </c>
      <c r="AH200" s="300">
        <f t="shared" si="88"/>
        <v>0</v>
      </c>
      <c r="AI200" s="305">
        <f>SUM(D200:X200)</f>
        <v>13326223.166666664</v>
      </c>
    </row>
    <row r="201" spans="1:35" x14ac:dyDescent="0.25">
      <c r="A201" s="18"/>
      <c r="B201" s="631" t="s">
        <v>657</v>
      </c>
      <c r="C201" s="246"/>
      <c r="D201" s="628"/>
      <c r="E201" s="629">
        <f t="shared" ref="E201:AH201" si="89">E17</f>
        <v>9994667.3749999981</v>
      </c>
      <c r="F201" s="629">
        <f t="shared" si="89"/>
        <v>9994667.3749999981</v>
      </c>
      <c r="G201" s="629">
        <f t="shared" si="89"/>
        <v>9994667.3749999981</v>
      </c>
      <c r="H201" s="629">
        <f t="shared" si="89"/>
        <v>9994667.3749999981</v>
      </c>
      <c r="I201" s="629">
        <f t="shared" si="89"/>
        <v>9994667.3749999981</v>
      </c>
      <c r="J201" s="629">
        <f t="shared" si="89"/>
        <v>9994667.3749999981</v>
      </c>
      <c r="K201" s="629">
        <f t="shared" si="89"/>
        <v>9994667.3749999981</v>
      </c>
      <c r="L201" s="629">
        <f t="shared" si="89"/>
        <v>9994667.3749999981</v>
      </c>
      <c r="M201" s="629">
        <f t="shared" si="89"/>
        <v>9994667.3749999981</v>
      </c>
      <c r="N201" s="629">
        <f t="shared" si="89"/>
        <v>9994667.3749999981</v>
      </c>
      <c r="O201" s="629">
        <f t="shared" si="89"/>
        <v>9994667.3749999981</v>
      </c>
      <c r="P201" s="629">
        <f t="shared" si="89"/>
        <v>9994667.3749999981</v>
      </c>
      <c r="Q201" s="629">
        <f t="shared" si="89"/>
        <v>9994667.3749999981</v>
      </c>
      <c r="R201" s="629">
        <f t="shared" si="89"/>
        <v>9994667.3749999981</v>
      </c>
      <c r="S201" s="629">
        <f t="shared" si="89"/>
        <v>9994667.3749999981</v>
      </c>
      <c r="T201" s="629">
        <f t="shared" si="89"/>
        <v>9994667.3749999981</v>
      </c>
      <c r="U201" s="629">
        <f t="shared" si="89"/>
        <v>9994667.3749999981</v>
      </c>
      <c r="V201" s="629">
        <f t="shared" si="89"/>
        <v>9994667.3749999981</v>
      </c>
      <c r="W201" s="629">
        <f t="shared" si="89"/>
        <v>9994667.3749999981</v>
      </c>
      <c r="X201" s="629">
        <f t="shared" si="89"/>
        <v>9994667.3749999981</v>
      </c>
      <c r="Y201" s="629">
        <f t="shared" si="89"/>
        <v>0</v>
      </c>
      <c r="Z201" s="629">
        <f t="shared" si="89"/>
        <v>0</v>
      </c>
      <c r="AA201" s="629">
        <f t="shared" si="89"/>
        <v>0</v>
      </c>
      <c r="AB201" s="629">
        <f t="shared" si="89"/>
        <v>0</v>
      </c>
      <c r="AC201" s="629">
        <f t="shared" si="89"/>
        <v>0</v>
      </c>
      <c r="AD201" s="629">
        <f t="shared" si="89"/>
        <v>0</v>
      </c>
      <c r="AE201" s="629">
        <f t="shared" si="89"/>
        <v>0</v>
      </c>
      <c r="AF201" s="629">
        <f t="shared" si="89"/>
        <v>0</v>
      </c>
      <c r="AG201" s="629">
        <f t="shared" si="89"/>
        <v>0</v>
      </c>
      <c r="AH201" s="630">
        <f t="shared" si="89"/>
        <v>0</v>
      </c>
      <c r="AI201" s="336">
        <f>SUM(D201:X201)</f>
        <v>199893347.49999997</v>
      </c>
    </row>
    <row r="202" spans="1:35" x14ac:dyDescent="0.25">
      <c r="A202" s="18"/>
      <c r="B202" s="631" t="s">
        <v>659</v>
      </c>
      <c r="C202" s="246" t="s">
        <v>662</v>
      </c>
      <c r="D202" s="628"/>
      <c r="E202" s="629">
        <f t="shared" ref="E202:AH202" si="90">E25</f>
        <v>1413501.8333333333</v>
      </c>
      <c r="F202" s="629">
        <f t="shared" si="90"/>
        <v>1413501.8333333333</v>
      </c>
      <c r="G202" s="629">
        <f t="shared" si="90"/>
        <v>1413501.8333333333</v>
      </c>
      <c r="H202" s="629">
        <f t="shared" si="90"/>
        <v>1413501.8333333333</v>
      </c>
      <c r="I202" s="629">
        <f t="shared" si="90"/>
        <v>1413501.8333333333</v>
      </c>
      <c r="J202" s="629">
        <f t="shared" si="90"/>
        <v>1413501.8333333333</v>
      </c>
      <c r="K202" s="629">
        <f t="shared" si="90"/>
        <v>1413501.8333333333</v>
      </c>
      <c r="L202" s="629">
        <f t="shared" si="90"/>
        <v>1413501.8333333333</v>
      </c>
      <c r="M202" s="629">
        <f t="shared" si="90"/>
        <v>1413501.8333333333</v>
      </c>
      <c r="N202" s="629">
        <f t="shared" si="90"/>
        <v>1413501.8333333333</v>
      </c>
      <c r="O202" s="629">
        <f t="shared" si="90"/>
        <v>1413501.8333333333</v>
      </c>
      <c r="P202" s="629">
        <f t="shared" si="90"/>
        <v>1413501.8333333333</v>
      </c>
      <c r="Q202" s="629">
        <f t="shared" si="90"/>
        <v>1413501.8333333333</v>
      </c>
      <c r="R202" s="629">
        <f t="shared" si="90"/>
        <v>1413501.8333333333</v>
      </c>
      <c r="S202" s="629">
        <f t="shared" si="90"/>
        <v>1413501.8333333333</v>
      </c>
      <c r="T202" s="629">
        <f t="shared" si="90"/>
        <v>1413501.8333333333</v>
      </c>
      <c r="U202" s="629">
        <f t="shared" si="90"/>
        <v>1413501.8333333333</v>
      </c>
      <c r="V202" s="629">
        <f t="shared" si="90"/>
        <v>1413501.8333333333</v>
      </c>
      <c r="W202" s="629">
        <f t="shared" si="90"/>
        <v>1413501.8333333333</v>
      </c>
      <c r="X202" s="629">
        <f t="shared" si="90"/>
        <v>1413501.8333333333</v>
      </c>
      <c r="Y202" s="629">
        <f t="shared" si="90"/>
        <v>0</v>
      </c>
      <c r="Z202" s="629">
        <f t="shared" si="90"/>
        <v>0</v>
      </c>
      <c r="AA202" s="629">
        <f t="shared" si="90"/>
        <v>0</v>
      </c>
      <c r="AB202" s="629">
        <f t="shared" si="90"/>
        <v>0</v>
      </c>
      <c r="AC202" s="629">
        <f t="shared" si="90"/>
        <v>0</v>
      </c>
      <c r="AD202" s="629">
        <f t="shared" si="90"/>
        <v>0</v>
      </c>
      <c r="AE202" s="629">
        <f t="shared" si="90"/>
        <v>0</v>
      </c>
      <c r="AF202" s="629">
        <f t="shared" si="90"/>
        <v>0</v>
      </c>
      <c r="AG202" s="629">
        <f t="shared" si="90"/>
        <v>0</v>
      </c>
      <c r="AH202" s="630">
        <f t="shared" si="90"/>
        <v>0</v>
      </c>
      <c r="AI202" s="336">
        <f t="shared" ref="AI202:AI209" si="91">SUM(D202:X202)</f>
        <v>28270036.66666666</v>
      </c>
    </row>
    <row r="203" spans="1:35" x14ac:dyDescent="0.25">
      <c r="A203" s="18"/>
      <c r="B203" s="631" t="s">
        <v>658</v>
      </c>
      <c r="C203" s="627" t="s">
        <v>661</v>
      </c>
      <c r="D203" s="628"/>
      <c r="E203" s="629">
        <f t="shared" ref="E203:AH203" si="92">E22</f>
        <v>7067509.166666666</v>
      </c>
      <c r="F203" s="629">
        <f t="shared" si="92"/>
        <v>7067509.166666666</v>
      </c>
      <c r="G203" s="629">
        <f t="shared" si="92"/>
        <v>7067509.166666666</v>
      </c>
      <c r="H203" s="629">
        <f t="shared" si="92"/>
        <v>7067509.166666666</v>
      </c>
      <c r="I203" s="629">
        <f t="shared" si="92"/>
        <v>7067509.166666666</v>
      </c>
      <c r="J203" s="629">
        <f t="shared" si="92"/>
        <v>7067509.166666666</v>
      </c>
      <c r="K203" s="629">
        <f t="shared" si="92"/>
        <v>7067509.166666666</v>
      </c>
      <c r="L203" s="629">
        <f t="shared" si="92"/>
        <v>7067509.166666666</v>
      </c>
      <c r="M203" s="629">
        <f t="shared" si="92"/>
        <v>7067509.166666666</v>
      </c>
      <c r="N203" s="629">
        <f t="shared" si="92"/>
        <v>7067509.166666666</v>
      </c>
      <c r="O203" s="629">
        <f t="shared" si="92"/>
        <v>7067509.166666666</v>
      </c>
      <c r="P203" s="629">
        <f t="shared" si="92"/>
        <v>7067509.166666666</v>
      </c>
      <c r="Q203" s="629">
        <f t="shared" si="92"/>
        <v>7067509.166666666</v>
      </c>
      <c r="R203" s="629">
        <f t="shared" si="92"/>
        <v>7067509.166666666</v>
      </c>
      <c r="S203" s="629">
        <f t="shared" si="92"/>
        <v>7067509.166666666</v>
      </c>
      <c r="T203" s="629">
        <f t="shared" si="92"/>
        <v>7067509.166666666</v>
      </c>
      <c r="U203" s="629">
        <f t="shared" si="92"/>
        <v>7067509.166666666</v>
      </c>
      <c r="V203" s="629">
        <f t="shared" si="92"/>
        <v>7067509.166666666</v>
      </c>
      <c r="W203" s="629">
        <f t="shared" si="92"/>
        <v>7067509.166666666</v>
      </c>
      <c r="X203" s="629">
        <f t="shared" si="92"/>
        <v>7067509.166666666</v>
      </c>
      <c r="Y203" s="629">
        <f t="shared" si="92"/>
        <v>0</v>
      </c>
      <c r="Z203" s="629">
        <f t="shared" si="92"/>
        <v>0</v>
      </c>
      <c r="AA203" s="629">
        <f t="shared" si="92"/>
        <v>0</v>
      </c>
      <c r="AB203" s="629">
        <f t="shared" si="92"/>
        <v>0</v>
      </c>
      <c r="AC203" s="629">
        <f t="shared" si="92"/>
        <v>0</v>
      </c>
      <c r="AD203" s="629">
        <f t="shared" si="92"/>
        <v>0</v>
      </c>
      <c r="AE203" s="629">
        <f t="shared" si="92"/>
        <v>0</v>
      </c>
      <c r="AF203" s="629">
        <f t="shared" si="92"/>
        <v>0</v>
      </c>
      <c r="AG203" s="629">
        <f t="shared" si="92"/>
        <v>0</v>
      </c>
      <c r="AH203" s="630">
        <f t="shared" si="92"/>
        <v>0</v>
      </c>
      <c r="AI203" s="336">
        <f t="shared" si="91"/>
        <v>141350183.33333334</v>
      </c>
    </row>
    <row r="204" spans="1:35" x14ac:dyDescent="0.25">
      <c r="A204" s="18"/>
      <c r="B204" s="631" t="str">
        <f>SUBSTITUTE(計算条件入力シート!$B$41&amp;"収益","＜名称を入力＞収益","")</f>
        <v>完熟堆肥収益</v>
      </c>
      <c r="C204" s="627" t="s">
        <v>661</v>
      </c>
      <c r="D204" s="628"/>
      <c r="E204" s="629">
        <f t="shared" ref="E204:AH204" si="93">E27</f>
        <v>4203600</v>
      </c>
      <c r="F204" s="629">
        <f t="shared" si="93"/>
        <v>4203600</v>
      </c>
      <c r="G204" s="629">
        <f t="shared" si="93"/>
        <v>4203600</v>
      </c>
      <c r="H204" s="629">
        <f t="shared" si="93"/>
        <v>4203600</v>
      </c>
      <c r="I204" s="629">
        <f t="shared" si="93"/>
        <v>4203600</v>
      </c>
      <c r="J204" s="629">
        <f t="shared" si="93"/>
        <v>4203600</v>
      </c>
      <c r="K204" s="629">
        <f t="shared" si="93"/>
        <v>4203600</v>
      </c>
      <c r="L204" s="629">
        <f t="shared" si="93"/>
        <v>4203600</v>
      </c>
      <c r="M204" s="629">
        <f t="shared" si="93"/>
        <v>4203600</v>
      </c>
      <c r="N204" s="629">
        <f t="shared" si="93"/>
        <v>4203600</v>
      </c>
      <c r="O204" s="629">
        <f t="shared" si="93"/>
        <v>4203600</v>
      </c>
      <c r="P204" s="629">
        <f t="shared" si="93"/>
        <v>4203600</v>
      </c>
      <c r="Q204" s="629">
        <f t="shared" si="93"/>
        <v>4203600</v>
      </c>
      <c r="R204" s="629">
        <f t="shared" si="93"/>
        <v>4203600</v>
      </c>
      <c r="S204" s="629">
        <f t="shared" si="93"/>
        <v>4203600</v>
      </c>
      <c r="T204" s="629">
        <f t="shared" si="93"/>
        <v>4203600</v>
      </c>
      <c r="U204" s="629">
        <f t="shared" si="93"/>
        <v>4203600</v>
      </c>
      <c r="V204" s="629">
        <f t="shared" si="93"/>
        <v>4203600</v>
      </c>
      <c r="W204" s="629">
        <f t="shared" si="93"/>
        <v>4203600</v>
      </c>
      <c r="X204" s="629">
        <f t="shared" si="93"/>
        <v>4203600</v>
      </c>
      <c r="Y204" s="629">
        <f t="shared" si="93"/>
        <v>0</v>
      </c>
      <c r="Z204" s="629">
        <f t="shared" si="93"/>
        <v>0</v>
      </c>
      <c r="AA204" s="629">
        <f t="shared" si="93"/>
        <v>0</v>
      </c>
      <c r="AB204" s="629">
        <f t="shared" si="93"/>
        <v>0</v>
      </c>
      <c r="AC204" s="629">
        <f t="shared" si="93"/>
        <v>0</v>
      </c>
      <c r="AD204" s="629">
        <f t="shared" si="93"/>
        <v>0</v>
      </c>
      <c r="AE204" s="629">
        <f t="shared" si="93"/>
        <v>0</v>
      </c>
      <c r="AF204" s="629">
        <f t="shared" si="93"/>
        <v>0</v>
      </c>
      <c r="AG204" s="629">
        <f t="shared" si="93"/>
        <v>0</v>
      </c>
      <c r="AH204" s="630">
        <f t="shared" si="93"/>
        <v>0</v>
      </c>
      <c r="AI204" s="336">
        <f t="shared" si="91"/>
        <v>84072000</v>
      </c>
    </row>
    <row r="205" spans="1:35" x14ac:dyDescent="0.25">
      <c r="A205" s="18"/>
      <c r="B205" s="631" t="str">
        <f>SUBSTITUTE(計算条件入力シート!$B$43&amp;"収益","＜名称を入力＞収益","")</f>
        <v>液肥収益</v>
      </c>
      <c r="C205" s="627" t="s">
        <v>661</v>
      </c>
      <c r="D205" s="628"/>
      <c r="E205" s="629">
        <f t="shared" ref="E205:AH205" si="94">E30</f>
        <v>5654399.9999999991</v>
      </c>
      <c r="F205" s="629">
        <f t="shared" si="94"/>
        <v>5654399.9999999991</v>
      </c>
      <c r="G205" s="629">
        <f t="shared" si="94"/>
        <v>5654399.9999999991</v>
      </c>
      <c r="H205" s="629">
        <f t="shared" si="94"/>
        <v>5654399.9999999991</v>
      </c>
      <c r="I205" s="629">
        <f t="shared" si="94"/>
        <v>5654399.9999999991</v>
      </c>
      <c r="J205" s="629">
        <f t="shared" si="94"/>
        <v>5654399.9999999991</v>
      </c>
      <c r="K205" s="629">
        <f t="shared" si="94"/>
        <v>5654399.9999999991</v>
      </c>
      <c r="L205" s="629">
        <f t="shared" si="94"/>
        <v>5654399.9999999991</v>
      </c>
      <c r="M205" s="629">
        <f t="shared" si="94"/>
        <v>5654399.9999999991</v>
      </c>
      <c r="N205" s="629">
        <f t="shared" si="94"/>
        <v>5654399.9999999991</v>
      </c>
      <c r="O205" s="629">
        <f t="shared" si="94"/>
        <v>5654399.9999999991</v>
      </c>
      <c r="P205" s="629">
        <f t="shared" si="94"/>
        <v>5654399.9999999991</v>
      </c>
      <c r="Q205" s="629">
        <f t="shared" si="94"/>
        <v>5654399.9999999991</v>
      </c>
      <c r="R205" s="629">
        <f t="shared" si="94"/>
        <v>5654399.9999999991</v>
      </c>
      <c r="S205" s="629">
        <f t="shared" si="94"/>
        <v>5654399.9999999991</v>
      </c>
      <c r="T205" s="629">
        <f t="shared" si="94"/>
        <v>5654399.9999999991</v>
      </c>
      <c r="U205" s="629">
        <f t="shared" si="94"/>
        <v>5654399.9999999991</v>
      </c>
      <c r="V205" s="629">
        <f t="shared" si="94"/>
        <v>5654399.9999999991</v>
      </c>
      <c r="W205" s="629">
        <f t="shared" si="94"/>
        <v>5654399.9999999991</v>
      </c>
      <c r="X205" s="629">
        <f t="shared" si="94"/>
        <v>5654399.9999999991</v>
      </c>
      <c r="Y205" s="629">
        <f t="shared" si="94"/>
        <v>0</v>
      </c>
      <c r="Z205" s="629">
        <f t="shared" si="94"/>
        <v>0</v>
      </c>
      <c r="AA205" s="629">
        <f t="shared" si="94"/>
        <v>0</v>
      </c>
      <c r="AB205" s="629">
        <f t="shared" si="94"/>
        <v>0</v>
      </c>
      <c r="AC205" s="629">
        <f t="shared" si="94"/>
        <v>0</v>
      </c>
      <c r="AD205" s="629">
        <f t="shared" si="94"/>
        <v>0</v>
      </c>
      <c r="AE205" s="629">
        <f t="shared" si="94"/>
        <v>0</v>
      </c>
      <c r="AF205" s="629">
        <f t="shared" si="94"/>
        <v>0</v>
      </c>
      <c r="AG205" s="629">
        <f t="shared" si="94"/>
        <v>0</v>
      </c>
      <c r="AH205" s="630">
        <f t="shared" si="94"/>
        <v>0</v>
      </c>
      <c r="AI205" s="336">
        <f t="shared" si="91"/>
        <v>113087999.99999999</v>
      </c>
    </row>
    <row r="206" spans="1:35" x14ac:dyDescent="0.25">
      <c r="A206" s="18"/>
      <c r="B206" s="631" t="str">
        <f>SUBSTITUTE(計算条件入力シート!$B$45&amp;"収益","＜名称を入力＞収益","")</f>
        <v>再生敷料収益</v>
      </c>
      <c r="C206" s="627" t="s">
        <v>661</v>
      </c>
      <c r="D206" s="628"/>
      <c r="E206" s="629">
        <f t="shared" ref="E206:AH206" si="95">E33</f>
        <v>5580000</v>
      </c>
      <c r="F206" s="629">
        <f t="shared" si="95"/>
        <v>5580000</v>
      </c>
      <c r="G206" s="629">
        <f t="shared" si="95"/>
        <v>5580000</v>
      </c>
      <c r="H206" s="629">
        <f t="shared" si="95"/>
        <v>5580000</v>
      </c>
      <c r="I206" s="629">
        <f t="shared" si="95"/>
        <v>5580000</v>
      </c>
      <c r="J206" s="629">
        <f t="shared" si="95"/>
        <v>5580000</v>
      </c>
      <c r="K206" s="629">
        <f t="shared" si="95"/>
        <v>5580000</v>
      </c>
      <c r="L206" s="629">
        <f t="shared" si="95"/>
        <v>5580000</v>
      </c>
      <c r="M206" s="629">
        <f t="shared" si="95"/>
        <v>5580000</v>
      </c>
      <c r="N206" s="629">
        <f t="shared" si="95"/>
        <v>5580000</v>
      </c>
      <c r="O206" s="629">
        <f t="shared" si="95"/>
        <v>5580000</v>
      </c>
      <c r="P206" s="629">
        <f t="shared" si="95"/>
        <v>5580000</v>
      </c>
      <c r="Q206" s="629">
        <f t="shared" si="95"/>
        <v>5580000</v>
      </c>
      <c r="R206" s="629">
        <f t="shared" si="95"/>
        <v>5580000</v>
      </c>
      <c r="S206" s="629">
        <f t="shared" si="95"/>
        <v>5580000</v>
      </c>
      <c r="T206" s="629">
        <f t="shared" si="95"/>
        <v>5580000</v>
      </c>
      <c r="U206" s="629">
        <f t="shared" si="95"/>
        <v>5580000</v>
      </c>
      <c r="V206" s="629">
        <f t="shared" si="95"/>
        <v>5580000</v>
      </c>
      <c r="W206" s="629">
        <f t="shared" si="95"/>
        <v>5580000</v>
      </c>
      <c r="X206" s="629">
        <f t="shared" si="95"/>
        <v>5580000</v>
      </c>
      <c r="Y206" s="629">
        <f t="shared" si="95"/>
        <v>0</v>
      </c>
      <c r="Z206" s="629">
        <f t="shared" si="95"/>
        <v>0</v>
      </c>
      <c r="AA206" s="629">
        <f t="shared" si="95"/>
        <v>0</v>
      </c>
      <c r="AB206" s="629">
        <f t="shared" si="95"/>
        <v>0</v>
      </c>
      <c r="AC206" s="629">
        <f t="shared" si="95"/>
        <v>0</v>
      </c>
      <c r="AD206" s="629">
        <f t="shared" si="95"/>
        <v>0</v>
      </c>
      <c r="AE206" s="629">
        <f t="shared" si="95"/>
        <v>0</v>
      </c>
      <c r="AF206" s="629">
        <f t="shared" si="95"/>
        <v>0</v>
      </c>
      <c r="AG206" s="629">
        <f t="shared" si="95"/>
        <v>0</v>
      </c>
      <c r="AH206" s="630">
        <f t="shared" si="95"/>
        <v>0</v>
      </c>
      <c r="AI206" s="336">
        <f t="shared" si="91"/>
        <v>111600000</v>
      </c>
    </row>
    <row r="207" spans="1:35" x14ac:dyDescent="0.25">
      <c r="A207" s="18"/>
      <c r="B207" s="631" t="str">
        <f>SUBSTITUTE(計算条件入力シート!$B$47&amp;"収益","＜名称を入力＞収益","")</f>
        <v/>
      </c>
      <c r="C207" s="627" t="s">
        <v>661</v>
      </c>
      <c r="D207" s="628"/>
      <c r="E207" s="629">
        <f t="shared" ref="E207:AH207" si="96">E36</f>
        <v>0</v>
      </c>
      <c r="F207" s="629">
        <f t="shared" si="96"/>
        <v>0</v>
      </c>
      <c r="G207" s="629">
        <f t="shared" si="96"/>
        <v>0</v>
      </c>
      <c r="H207" s="629">
        <f t="shared" si="96"/>
        <v>0</v>
      </c>
      <c r="I207" s="629">
        <f t="shared" si="96"/>
        <v>0</v>
      </c>
      <c r="J207" s="629">
        <f t="shared" si="96"/>
        <v>0</v>
      </c>
      <c r="K207" s="629">
        <f t="shared" si="96"/>
        <v>0</v>
      </c>
      <c r="L207" s="629">
        <f t="shared" si="96"/>
        <v>0</v>
      </c>
      <c r="M207" s="629">
        <f t="shared" si="96"/>
        <v>0</v>
      </c>
      <c r="N207" s="629">
        <f t="shared" si="96"/>
        <v>0</v>
      </c>
      <c r="O207" s="629">
        <f t="shared" si="96"/>
        <v>0</v>
      </c>
      <c r="P207" s="629">
        <f t="shared" si="96"/>
        <v>0</v>
      </c>
      <c r="Q207" s="629">
        <f t="shared" si="96"/>
        <v>0</v>
      </c>
      <c r="R207" s="629">
        <f t="shared" si="96"/>
        <v>0</v>
      </c>
      <c r="S207" s="629">
        <f t="shared" si="96"/>
        <v>0</v>
      </c>
      <c r="T207" s="629">
        <f t="shared" si="96"/>
        <v>0</v>
      </c>
      <c r="U207" s="629">
        <f t="shared" si="96"/>
        <v>0</v>
      </c>
      <c r="V207" s="629">
        <f t="shared" si="96"/>
        <v>0</v>
      </c>
      <c r="W207" s="629">
        <f t="shared" si="96"/>
        <v>0</v>
      </c>
      <c r="X207" s="629">
        <f t="shared" si="96"/>
        <v>0</v>
      </c>
      <c r="Y207" s="629">
        <f t="shared" si="96"/>
        <v>0</v>
      </c>
      <c r="Z207" s="629">
        <f t="shared" si="96"/>
        <v>0</v>
      </c>
      <c r="AA207" s="629">
        <f t="shared" si="96"/>
        <v>0</v>
      </c>
      <c r="AB207" s="629">
        <f t="shared" si="96"/>
        <v>0</v>
      </c>
      <c r="AC207" s="629">
        <f t="shared" si="96"/>
        <v>0</v>
      </c>
      <c r="AD207" s="629">
        <f t="shared" si="96"/>
        <v>0</v>
      </c>
      <c r="AE207" s="629">
        <f t="shared" si="96"/>
        <v>0</v>
      </c>
      <c r="AF207" s="629">
        <f t="shared" si="96"/>
        <v>0</v>
      </c>
      <c r="AG207" s="629">
        <f t="shared" si="96"/>
        <v>0</v>
      </c>
      <c r="AH207" s="630">
        <f t="shared" si="96"/>
        <v>0</v>
      </c>
      <c r="AI207" s="336">
        <f t="shared" si="91"/>
        <v>0</v>
      </c>
    </row>
    <row r="208" spans="1:35" x14ac:dyDescent="0.25">
      <c r="A208" s="18"/>
      <c r="B208" s="631" t="str">
        <f>SUBSTITUTE(計算条件入力シート!$B$49&amp;"収益","＜名称を入力＞収益","")</f>
        <v/>
      </c>
      <c r="C208" s="627" t="s">
        <v>661</v>
      </c>
      <c r="D208" s="628"/>
      <c r="E208" s="629">
        <f t="shared" ref="E208:AH208" si="97">E39</f>
        <v>0</v>
      </c>
      <c r="F208" s="629">
        <f t="shared" si="97"/>
        <v>0</v>
      </c>
      <c r="G208" s="629">
        <f t="shared" si="97"/>
        <v>0</v>
      </c>
      <c r="H208" s="629">
        <f t="shared" si="97"/>
        <v>0</v>
      </c>
      <c r="I208" s="629">
        <f t="shared" si="97"/>
        <v>0</v>
      </c>
      <c r="J208" s="629">
        <f t="shared" si="97"/>
        <v>0</v>
      </c>
      <c r="K208" s="629">
        <f t="shared" si="97"/>
        <v>0</v>
      </c>
      <c r="L208" s="629">
        <f t="shared" si="97"/>
        <v>0</v>
      </c>
      <c r="M208" s="629">
        <f t="shared" si="97"/>
        <v>0</v>
      </c>
      <c r="N208" s="629">
        <f t="shared" si="97"/>
        <v>0</v>
      </c>
      <c r="O208" s="629">
        <f t="shared" si="97"/>
        <v>0</v>
      </c>
      <c r="P208" s="629">
        <f t="shared" si="97"/>
        <v>0</v>
      </c>
      <c r="Q208" s="629">
        <f t="shared" si="97"/>
        <v>0</v>
      </c>
      <c r="R208" s="629">
        <f t="shared" si="97"/>
        <v>0</v>
      </c>
      <c r="S208" s="629">
        <f t="shared" si="97"/>
        <v>0</v>
      </c>
      <c r="T208" s="629">
        <f t="shared" si="97"/>
        <v>0</v>
      </c>
      <c r="U208" s="629">
        <f t="shared" si="97"/>
        <v>0</v>
      </c>
      <c r="V208" s="629">
        <f t="shared" si="97"/>
        <v>0</v>
      </c>
      <c r="W208" s="629">
        <f t="shared" si="97"/>
        <v>0</v>
      </c>
      <c r="X208" s="629">
        <f t="shared" si="97"/>
        <v>0</v>
      </c>
      <c r="Y208" s="629">
        <f t="shared" si="97"/>
        <v>0</v>
      </c>
      <c r="Z208" s="629">
        <f t="shared" si="97"/>
        <v>0</v>
      </c>
      <c r="AA208" s="629">
        <f t="shared" si="97"/>
        <v>0</v>
      </c>
      <c r="AB208" s="629">
        <f t="shared" si="97"/>
        <v>0</v>
      </c>
      <c r="AC208" s="629">
        <f t="shared" si="97"/>
        <v>0</v>
      </c>
      <c r="AD208" s="629">
        <f t="shared" si="97"/>
        <v>0</v>
      </c>
      <c r="AE208" s="629">
        <f t="shared" si="97"/>
        <v>0</v>
      </c>
      <c r="AF208" s="629">
        <f t="shared" si="97"/>
        <v>0</v>
      </c>
      <c r="AG208" s="629">
        <f t="shared" si="97"/>
        <v>0</v>
      </c>
      <c r="AH208" s="630">
        <f t="shared" si="97"/>
        <v>0</v>
      </c>
      <c r="AI208" s="336">
        <f t="shared" si="91"/>
        <v>0</v>
      </c>
    </row>
    <row r="209" spans="1:35" x14ac:dyDescent="0.25">
      <c r="A209" s="18"/>
      <c r="B209" s="631" t="s">
        <v>660</v>
      </c>
      <c r="C209" s="627" t="s">
        <v>661</v>
      </c>
      <c r="D209" s="628">
        <f t="shared" ref="D209:AH209" si="98">D120</f>
        <v>300000000</v>
      </c>
      <c r="E209" s="628">
        <f t="shared" si="98"/>
        <v>0</v>
      </c>
      <c r="F209" s="629">
        <f t="shared" si="98"/>
        <v>0</v>
      </c>
      <c r="G209" s="629">
        <f t="shared" si="98"/>
        <v>0</v>
      </c>
      <c r="H209" s="629">
        <f t="shared" si="98"/>
        <v>0</v>
      </c>
      <c r="I209" s="629">
        <f t="shared" si="98"/>
        <v>0</v>
      </c>
      <c r="J209" s="629">
        <f t="shared" si="98"/>
        <v>0</v>
      </c>
      <c r="K209" s="629">
        <f t="shared" si="98"/>
        <v>0</v>
      </c>
      <c r="L209" s="629">
        <f t="shared" si="98"/>
        <v>0</v>
      </c>
      <c r="M209" s="629">
        <f t="shared" si="98"/>
        <v>0</v>
      </c>
      <c r="N209" s="629">
        <f t="shared" si="98"/>
        <v>0</v>
      </c>
      <c r="O209" s="629">
        <f t="shared" si="98"/>
        <v>0</v>
      </c>
      <c r="P209" s="629">
        <f t="shared" si="98"/>
        <v>0</v>
      </c>
      <c r="Q209" s="629">
        <f t="shared" si="98"/>
        <v>0</v>
      </c>
      <c r="R209" s="629">
        <f t="shared" si="98"/>
        <v>0</v>
      </c>
      <c r="S209" s="629">
        <f t="shared" si="98"/>
        <v>0</v>
      </c>
      <c r="T209" s="629">
        <f t="shared" si="98"/>
        <v>0</v>
      </c>
      <c r="U209" s="629">
        <f t="shared" si="98"/>
        <v>0</v>
      </c>
      <c r="V209" s="629">
        <f t="shared" si="98"/>
        <v>0</v>
      </c>
      <c r="W209" s="629">
        <f t="shared" si="98"/>
        <v>0</v>
      </c>
      <c r="X209" s="629">
        <f t="shared" si="98"/>
        <v>0</v>
      </c>
      <c r="Y209" s="629">
        <f t="shared" si="98"/>
        <v>0</v>
      </c>
      <c r="Z209" s="629">
        <f t="shared" si="98"/>
        <v>0</v>
      </c>
      <c r="AA209" s="629">
        <f t="shared" si="98"/>
        <v>0</v>
      </c>
      <c r="AB209" s="629">
        <f t="shared" si="98"/>
        <v>0</v>
      </c>
      <c r="AC209" s="629">
        <f t="shared" si="98"/>
        <v>0</v>
      </c>
      <c r="AD209" s="629">
        <f t="shared" si="98"/>
        <v>0</v>
      </c>
      <c r="AE209" s="629">
        <f t="shared" si="98"/>
        <v>0</v>
      </c>
      <c r="AF209" s="629">
        <f t="shared" si="98"/>
        <v>0</v>
      </c>
      <c r="AG209" s="629">
        <f t="shared" si="98"/>
        <v>0</v>
      </c>
      <c r="AH209" s="630">
        <f t="shared" si="98"/>
        <v>0</v>
      </c>
      <c r="AI209" s="336">
        <f t="shared" si="91"/>
        <v>300000000</v>
      </c>
    </row>
    <row r="210" spans="1:35" ht="13" thickBot="1" x14ac:dyDescent="0.3">
      <c r="A210" s="18"/>
      <c r="B210" s="252" t="s">
        <v>113</v>
      </c>
      <c r="C210" s="253"/>
      <c r="D210" s="259"/>
      <c r="E210" s="271">
        <f>E201+E203+SUM(E204:E208)</f>
        <v>32500176.541666664</v>
      </c>
      <c r="F210" s="271">
        <f t="shared" ref="F210:AI210" si="99">F201+F203+SUM(F204:F208)</f>
        <v>32500176.541666664</v>
      </c>
      <c r="G210" s="271">
        <f t="shared" si="99"/>
        <v>32500176.541666664</v>
      </c>
      <c r="H210" s="271">
        <f t="shared" si="99"/>
        <v>32500176.541666664</v>
      </c>
      <c r="I210" s="271">
        <f t="shared" si="99"/>
        <v>32500176.541666664</v>
      </c>
      <c r="J210" s="271">
        <f t="shared" si="99"/>
        <v>32500176.541666664</v>
      </c>
      <c r="K210" s="271">
        <f t="shared" si="99"/>
        <v>32500176.541666664</v>
      </c>
      <c r="L210" s="271">
        <f t="shared" si="99"/>
        <v>32500176.541666664</v>
      </c>
      <c r="M210" s="271">
        <f t="shared" si="99"/>
        <v>32500176.541666664</v>
      </c>
      <c r="N210" s="271">
        <f t="shared" si="99"/>
        <v>32500176.541666664</v>
      </c>
      <c r="O210" s="271">
        <f t="shared" si="99"/>
        <v>32500176.541666664</v>
      </c>
      <c r="P210" s="271">
        <f t="shared" si="99"/>
        <v>32500176.541666664</v>
      </c>
      <c r="Q210" s="271">
        <f t="shared" si="99"/>
        <v>32500176.541666664</v>
      </c>
      <c r="R210" s="271">
        <f t="shared" si="99"/>
        <v>32500176.541666664</v>
      </c>
      <c r="S210" s="271">
        <f t="shared" si="99"/>
        <v>32500176.541666664</v>
      </c>
      <c r="T210" s="271">
        <f t="shared" si="99"/>
        <v>32500176.541666664</v>
      </c>
      <c r="U210" s="271">
        <f t="shared" si="99"/>
        <v>32500176.541666664</v>
      </c>
      <c r="V210" s="271">
        <f t="shared" si="99"/>
        <v>32500176.541666664</v>
      </c>
      <c r="W210" s="271">
        <f t="shared" si="99"/>
        <v>32500176.541666664</v>
      </c>
      <c r="X210" s="271">
        <f t="shared" si="99"/>
        <v>32500176.541666664</v>
      </c>
      <c r="Y210" s="271">
        <f t="shared" si="99"/>
        <v>0</v>
      </c>
      <c r="Z210" s="271">
        <f t="shared" si="99"/>
        <v>0</v>
      </c>
      <c r="AA210" s="271">
        <f t="shared" si="99"/>
        <v>0</v>
      </c>
      <c r="AB210" s="271">
        <f t="shared" si="99"/>
        <v>0</v>
      </c>
      <c r="AC210" s="271">
        <f t="shared" si="99"/>
        <v>0</v>
      </c>
      <c r="AD210" s="271">
        <f t="shared" si="99"/>
        <v>0</v>
      </c>
      <c r="AE210" s="271">
        <f t="shared" si="99"/>
        <v>0</v>
      </c>
      <c r="AF210" s="271">
        <f t="shared" si="99"/>
        <v>0</v>
      </c>
      <c r="AG210" s="271">
        <f t="shared" si="99"/>
        <v>0</v>
      </c>
      <c r="AH210" s="302">
        <f t="shared" si="99"/>
        <v>0</v>
      </c>
      <c r="AI210" s="306">
        <f t="shared" si="99"/>
        <v>650003530.83333325</v>
      </c>
    </row>
    <row r="211" spans="1:35" ht="13" thickBot="1" x14ac:dyDescent="0.3">
      <c r="A211" s="18"/>
      <c r="B211" s="280" t="s">
        <v>116</v>
      </c>
      <c r="C211" s="269"/>
      <c r="D211" s="25">
        <v>0</v>
      </c>
      <c r="E211" s="25">
        <v>1</v>
      </c>
      <c r="F211" s="25">
        <v>2</v>
      </c>
      <c r="G211" s="25">
        <v>3</v>
      </c>
      <c r="H211" s="25">
        <v>4</v>
      </c>
      <c r="I211" s="25">
        <v>5</v>
      </c>
      <c r="J211" s="25">
        <v>6</v>
      </c>
      <c r="K211" s="25">
        <v>7</v>
      </c>
      <c r="L211" s="25">
        <v>8</v>
      </c>
      <c r="M211" s="25">
        <v>9</v>
      </c>
      <c r="N211" s="25">
        <v>10</v>
      </c>
      <c r="O211" s="25">
        <v>11</v>
      </c>
      <c r="P211" s="25">
        <v>12</v>
      </c>
      <c r="Q211" s="25">
        <v>13</v>
      </c>
      <c r="R211" s="25">
        <v>14</v>
      </c>
      <c r="S211" s="25">
        <v>15</v>
      </c>
      <c r="T211" s="25">
        <v>16</v>
      </c>
      <c r="U211" s="25">
        <v>17</v>
      </c>
      <c r="V211" s="25">
        <v>18</v>
      </c>
      <c r="W211" s="25">
        <v>19</v>
      </c>
      <c r="X211" s="77">
        <v>20</v>
      </c>
      <c r="Y211" s="25">
        <v>21</v>
      </c>
      <c r="Z211" s="25">
        <v>22</v>
      </c>
      <c r="AA211" s="25">
        <v>23</v>
      </c>
      <c r="AB211" s="25">
        <v>24</v>
      </c>
      <c r="AC211" s="25">
        <v>25</v>
      </c>
      <c r="AD211" s="25">
        <v>26</v>
      </c>
      <c r="AE211" s="25">
        <v>27</v>
      </c>
      <c r="AF211" s="25">
        <v>28</v>
      </c>
      <c r="AG211" s="25">
        <v>29</v>
      </c>
      <c r="AH211" s="69">
        <v>30</v>
      </c>
      <c r="AI211" s="26" t="s">
        <v>160</v>
      </c>
    </row>
    <row r="212" spans="1:35" x14ac:dyDescent="0.25">
      <c r="A212" s="18"/>
      <c r="B212" s="182" t="s">
        <v>114</v>
      </c>
      <c r="C212" s="272" t="s">
        <v>33</v>
      </c>
      <c r="D212" s="260"/>
      <c r="E212" s="278">
        <f t="shared" ref="E212:AH212" si="100">E44</f>
        <v>-40726560</v>
      </c>
      <c r="F212" s="278">
        <f t="shared" si="100"/>
        <v>-40726560</v>
      </c>
      <c r="G212" s="278">
        <f t="shared" si="100"/>
        <v>-40726560</v>
      </c>
      <c r="H212" s="278">
        <f t="shared" si="100"/>
        <v>-40726560</v>
      </c>
      <c r="I212" s="278">
        <f t="shared" si="100"/>
        <v>-40726560</v>
      </c>
      <c r="J212" s="278">
        <f t="shared" si="100"/>
        <v>-40726560</v>
      </c>
      <c r="K212" s="278">
        <f t="shared" si="100"/>
        <v>-40726560</v>
      </c>
      <c r="L212" s="278">
        <f t="shared" si="100"/>
        <v>-40726560</v>
      </c>
      <c r="M212" s="278">
        <f t="shared" si="100"/>
        <v>-40726560</v>
      </c>
      <c r="N212" s="278">
        <f t="shared" si="100"/>
        <v>-40726560</v>
      </c>
      <c r="O212" s="278">
        <f t="shared" si="100"/>
        <v>-40726560</v>
      </c>
      <c r="P212" s="278">
        <f t="shared" si="100"/>
        <v>-40726560</v>
      </c>
      <c r="Q212" s="278">
        <f t="shared" si="100"/>
        <v>-40726560</v>
      </c>
      <c r="R212" s="278">
        <f t="shared" si="100"/>
        <v>-40726560</v>
      </c>
      <c r="S212" s="278">
        <f t="shared" si="100"/>
        <v>-40726560</v>
      </c>
      <c r="T212" s="278">
        <f t="shared" si="100"/>
        <v>-40726560</v>
      </c>
      <c r="U212" s="278">
        <f t="shared" si="100"/>
        <v>-40726560</v>
      </c>
      <c r="V212" s="278">
        <f t="shared" si="100"/>
        <v>-40726560</v>
      </c>
      <c r="W212" s="278">
        <f t="shared" si="100"/>
        <v>-40726560</v>
      </c>
      <c r="X212" s="278">
        <f t="shared" si="100"/>
        <v>-40726560</v>
      </c>
      <c r="Y212" s="278">
        <f t="shared" si="100"/>
        <v>0</v>
      </c>
      <c r="Z212" s="278">
        <f t="shared" si="100"/>
        <v>0</v>
      </c>
      <c r="AA212" s="278">
        <f t="shared" si="100"/>
        <v>0</v>
      </c>
      <c r="AB212" s="278">
        <f t="shared" si="100"/>
        <v>0</v>
      </c>
      <c r="AC212" s="278">
        <f t="shared" si="100"/>
        <v>0</v>
      </c>
      <c r="AD212" s="278">
        <f t="shared" si="100"/>
        <v>0</v>
      </c>
      <c r="AE212" s="278">
        <f t="shared" si="100"/>
        <v>0</v>
      </c>
      <c r="AF212" s="278">
        <f t="shared" si="100"/>
        <v>0</v>
      </c>
      <c r="AG212" s="278">
        <f t="shared" si="100"/>
        <v>0</v>
      </c>
      <c r="AH212" s="300">
        <f t="shared" si="100"/>
        <v>0</v>
      </c>
      <c r="AI212" s="305">
        <f>SUM(E212:X212)</f>
        <v>-814531200</v>
      </c>
    </row>
    <row r="213" spans="1:35" x14ac:dyDescent="0.25">
      <c r="A213" s="18"/>
      <c r="B213" s="273" t="s">
        <v>713</v>
      </c>
      <c r="C213" s="176" t="s">
        <v>33</v>
      </c>
      <c r="D213" s="261">
        <f>SUM(D163,D166,D169,D172,D175,D178,D181)</f>
        <v>695000000</v>
      </c>
      <c r="E213" s="276">
        <v>0</v>
      </c>
      <c r="F213" s="276">
        <v>0</v>
      </c>
      <c r="G213" s="276">
        <v>0</v>
      </c>
      <c r="H213" s="276">
        <v>0</v>
      </c>
      <c r="I213" s="276">
        <v>0</v>
      </c>
      <c r="J213" s="276">
        <v>0</v>
      </c>
      <c r="K213" s="276">
        <v>0</v>
      </c>
      <c r="L213" s="276">
        <v>0</v>
      </c>
      <c r="M213" s="276">
        <v>0</v>
      </c>
      <c r="N213" s="276">
        <v>0</v>
      </c>
      <c r="O213" s="276">
        <v>0</v>
      </c>
      <c r="P213" s="276">
        <v>0</v>
      </c>
      <c r="Q213" s="276">
        <v>0</v>
      </c>
      <c r="R213" s="276">
        <v>0</v>
      </c>
      <c r="S213" s="276">
        <v>0</v>
      </c>
      <c r="T213" s="276">
        <v>0</v>
      </c>
      <c r="U213" s="276">
        <v>0</v>
      </c>
      <c r="V213" s="276">
        <v>0</v>
      </c>
      <c r="W213" s="276">
        <v>0</v>
      </c>
      <c r="X213" s="276">
        <v>0</v>
      </c>
      <c r="Y213" s="276">
        <v>0</v>
      </c>
      <c r="Z213" s="276">
        <v>0</v>
      </c>
      <c r="AA213" s="276">
        <v>0</v>
      </c>
      <c r="AB213" s="276">
        <v>0</v>
      </c>
      <c r="AC213" s="276">
        <v>0</v>
      </c>
      <c r="AD213" s="276">
        <v>0</v>
      </c>
      <c r="AE213" s="276">
        <v>0</v>
      </c>
      <c r="AF213" s="276">
        <v>0</v>
      </c>
      <c r="AG213" s="276">
        <v>0</v>
      </c>
      <c r="AH213" s="276">
        <v>0</v>
      </c>
      <c r="AI213" s="311">
        <f>SUM(D213:X213)</f>
        <v>695000000</v>
      </c>
    </row>
    <row r="214" spans="1:35" x14ac:dyDescent="0.25">
      <c r="A214" s="18"/>
      <c r="B214" s="331" t="str">
        <f t="shared" ref="B214:B219" si="101">SUBSTITUTE(B59,"＜その他・費目を入力＞","")</f>
        <v>維持管理費</v>
      </c>
      <c r="C214" s="332" t="s">
        <v>33</v>
      </c>
      <c r="D214" s="333"/>
      <c r="E214" s="334">
        <f t="shared" ref="E214:AH214" si="102">E59</f>
        <v>7300000</v>
      </c>
      <c r="F214" s="334">
        <f t="shared" si="102"/>
        <v>7300000</v>
      </c>
      <c r="G214" s="334">
        <f t="shared" si="102"/>
        <v>7300000</v>
      </c>
      <c r="H214" s="334">
        <f t="shared" si="102"/>
        <v>7300000</v>
      </c>
      <c r="I214" s="334">
        <f t="shared" si="102"/>
        <v>7300000</v>
      </c>
      <c r="J214" s="334">
        <f t="shared" si="102"/>
        <v>7300000</v>
      </c>
      <c r="K214" s="334">
        <f t="shared" si="102"/>
        <v>7300000</v>
      </c>
      <c r="L214" s="334">
        <f t="shared" si="102"/>
        <v>7300000</v>
      </c>
      <c r="M214" s="334">
        <f t="shared" si="102"/>
        <v>7300000</v>
      </c>
      <c r="N214" s="334">
        <f t="shared" si="102"/>
        <v>7300000</v>
      </c>
      <c r="O214" s="334">
        <f t="shared" si="102"/>
        <v>7300000</v>
      </c>
      <c r="P214" s="334">
        <f t="shared" si="102"/>
        <v>7300000</v>
      </c>
      <c r="Q214" s="334">
        <f t="shared" si="102"/>
        <v>7300000</v>
      </c>
      <c r="R214" s="334">
        <f t="shared" si="102"/>
        <v>7300000</v>
      </c>
      <c r="S214" s="334">
        <f t="shared" si="102"/>
        <v>7300000</v>
      </c>
      <c r="T214" s="334">
        <f t="shared" si="102"/>
        <v>7300000</v>
      </c>
      <c r="U214" s="334">
        <f t="shared" si="102"/>
        <v>7300000</v>
      </c>
      <c r="V214" s="334">
        <f t="shared" si="102"/>
        <v>7300000</v>
      </c>
      <c r="W214" s="334">
        <f t="shared" si="102"/>
        <v>7300000</v>
      </c>
      <c r="X214" s="334">
        <f t="shared" si="102"/>
        <v>7300000</v>
      </c>
      <c r="Y214" s="334">
        <f t="shared" si="102"/>
        <v>0</v>
      </c>
      <c r="Z214" s="334">
        <f t="shared" si="102"/>
        <v>0</v>
      </c>
      <c r="AA214" s="334">
        <f t="shared" si="102"/>
        <v>0</v>
      </c>
      <c r="AB214" s="334">
        <f t="shared" si="102"/>
        <v>0</v>
      </c>
      <c r="AC214" s="334">
        <f t="shared" si="102"/>
        <v>0</v>
      </c>
      <c r="AD214" s="334">
        <f t="shared" si="102"/>
        <v>0</v>
      </c>
      <c r="AE214" s="334">
        <f t="shared" si="102"/>
        <v>0</v>
      </c>
      <c r="AF214" s="334">
        <f t="shared" si="102"/>
        <v>0</v>
      </c>
      <c r="AG214" s="334">
        <f t="shared" si="102"/>
        <v>0</v>
      </c>
      <c r="AH214" s="335">
        <f t="shared" si="102"/>
        <v>0</v>
      </c>
      <c r="AI214" s="336">
        <f t="shared" ref="AI214:AI219" si="103">SUM(E214:X214)</f>
        <v>146000000</v>
      </c>
    </row>
    <row r="215" spans="1:35" x14ac:dyDescent="0.25">
      <c r="A215" s="18"/>
      <c r="B215" s="331" t="str">
        <f t="shared" si="101"/>
        <v>ユーティリティ費用</v>
      </c>
      <c r="C215" s="332" t="s">
        <v>33</v>
      </c>
      <c r="D215" s="333"/>
      <c r="E215" s="334">
        <f t="shared" ref="E215:AH215" si="104">E60</f>
        <v>12200000</v>
      </c>
      <c r="F215" s="334">
        <f t="shared" si="104"/>
        <v>12200000</v>
      </c>
      <c r="G215" s="334">
        <f t="shared" si="104"/>
        <v>12200000</v>
      </c>
      <c r="H215" s="334">
        <f t="shared" si="104"/>
        <v>12200000</v>
      </c>
      <c r="I215" s="334">
        <f t="shared" si="104"/>
        <v>12200000</v>
      </c>
      <c r="J215" s="334">
        <f t="shared" si="104"/>
        <v>12200000</v>
      </c>
      <c r="K215" s="334">
        <f t="shared" si="104"/>
        <v>12200000</v>
      </c>
      <c r="L215" s="334">
        <f t="shared" si="104"/>
        <v>12200000</v>
      </c>
      <c r="M215" s="334">
        <f t="shared" si="104"/>
        <v>12200000</v>
      </c>
      <c r="N215" s="334">
        <f t="shared" si="104"/>
        <v>12200000</v>
      </c>
      <c r="O215" s="334">
        <f t="shared" si="104"/>
        <v>12200000</v>
      </c>
      <c r="P215" s="334">
        <f t="shared" si="104"/>
        <v>12200000</v>
      </c>
      <c r="Q215" s="334">
        <f t="shared" si="104"/>
        <v>12200000</v>
      </c>
      <c r="R215" s="334">
        <f t="shared" si="104"/>
        <v>12200000</v>
      </c>
      <c r="S215" s="334">
        <f t="shared" si="104"/>
        <v>12200000</v>
      </c>
      <c r="T215" s="334">
        <f t="shared" si="104"/>
        <v>12200000</v>
      </c>
      <c r="U215" s="334">
        <f t="shared" si="104"/>
        <v>12200000</v>
      </c>
      <c r="V215" s="334">
        <f t="shared" si="104"/>
        <v>12200000</v>
      </c>
      <c r="W215" s="334">
        <f t="shared" si="104"/>
        <v>12200000</v>
      </c>
      <c r="X215" s="334">
        <f t="shared" si="104"/>
        <v>12200000</v>
      </c>
      <c r="Y215" s="334">
        <f t="shared" si="104"/>
        <v>0</v>
      </c>
      <c r="Z215" s="334">
        <f t="shared" si="104"/>
        <v>0</v>
      </c>
      <c r="AA215" s="334">
        <f t="shared" si="104"/>
        <v>0</v>
      </c>
      <c r="AB215" s="334">
        <f t="shared" si="104"/>
        <v>0</v>
      </c>
      <c r="AC215" s="334">
        <f t="shared" si="104"/>
        <v>0</v>
      </c>
      <c r="AD215" s="334">
        <f t="shared" si="104"/>
        <v>0</v>
      </c>
      <c r="AE215" s="334">
        <f t="shared" si="104"/>
        <v>0</v>
      </c>
      <c r="AF215" s="334">
        <f t="shared" si="104"/>
        <v>0</v>
      </c>
      <c r="AG215" s="334">
        <f t="shared" si="104"/>
        <v>0</v>
      </c>
      <c r="AH215" s="335">
        <f t="shared" si="104"/>
        <v>0</v>
      </c>
      <c r="AI215" s="336">
        <f t="shared" si="103"/>
        <v>244000000</v>
      </c>
    </row>
    <row r="216" spans="1:35" x14ac:dyDescent="0.25">
      <c r="A216" s="18"/>
      <c r="B216" s="331" t="str">
        <f t="shared" si="101"/>
        <v/>
      </c>
      <c r="C216" s="332" t="s">
        <v>33</v>
      </c>
      <c r="D216" s="730"/>
      <c r="E216" s="334">
        <f t="shared" ref="E216:AH216" si="105">E61</f>
        <v>0</v>
      </c>
      <c r="F216" s="334">
        <f t="shared" si="105"/>
        <v>0</v>
      </c>
      <c r="G216" s="334">
        <f t="shared" si="105"/>
        <v>0</v>
      </c>
      <c r="H216" s="334">
        <f t="shared" si="105"/>
        <v>0</v>
      </c>
      <c r="I216" s="334">
        <f t="shared" si="105"/>
        <v>0</v>
      </c>
      <c r="J216" s="334">
        <f t="shared" si="105"/>
        <v>0</v>
      </c>
      <c r="K216" s="334">
        <f t="shared" si="105"/>
        <v>0</v>
      </c>
      <c r="L216" s="334">
        <f t="shared" si="105"/>
        <v>0</v>
      </c>
      <c r="M216" s="334">
        <f t="shared" si="105"/>
        <v>0</v>
      </c>
      <c r="N216" s="334">
        <f t="shared" si="105"/>
        <v>0</v>
      </c>
      <c r="O216" s="334">
        <f t="shared" si="105"/>
        <v>0</v>
      </c>
      <c r="P216" s="334">
        <f t="shared" si="105"/>
        <v>0</v>
      </c>
      <c r="Q216" s="334">
        <f t="shared" si="105"/>
        <v>0</v>
      </c>
      <c r="R216" s="334">
        <f t="shared" si="105"/>
        <v>0</v>
      </c>
      <c r="S216" s="334">
        <f t="shared" si="105"/>
        <v>0</v>
      </c>
      <c r="T216" s="334">
        <f t="shared" si="105"/>
        <v>0</v>
      </c>
      <c r="U216" s="334">
        <f t="shared" si="105"/>
        <v>0</v>
      </c>
      <c r="V216" s="334">
        <f t="shared" si="105"/>
        <v>0</v>
      </c>
      <c r="W216" s="334">
        <f t="shared" si="105"/>
        <v>0</v>
      </c>
      <c r="X216" s="334">
        <f t="shared" si="105"/>
        <v>0</v>
      </c>
      <c r="Y216" s="334">
        <f t="shared" si="105"/>
        <v>0</v>
      </c>
      <c r="Z216" s="334">
        <f t="shared" si="105"/>
        <v>0</v>
      </c>
      <c r="AA216" s="334">
        <f t="shared" si="105"/>
        <v>0</v>
      </c>
      <c r="AB216" s="334">
        <f t="shared" si="105"/>
        <v>0</v>
      </c>
      <c r="AC216" s="334">
        <f t="shared" si="105"/>
        <v>0</v>
      </c>
      <c r="AD216" s="334">
        <f t="shared" si="105"/>
        <v>0</v>
      </c>
      <c r="AE216" s="334">
        <f t="shared" si="105"/>
        <v>0</v>
      </c>
      <c r="AF216" s="334">
        <f t="shared" si="105"/>
        <v>0</v>
      </c>
      <c r="AG216" s="334">
        <f t="shared" si="105"/>
        <v>0</v>
      </c>
      <c r="AH216" s="335">
        <f t="shared" si="105"/>
        <v>0</v>
      </c>
      <c r="AI216" s="336">
        <f t="shared" si="103"/>
        <v>0</v>
      </c>
    </row>
    <row r="217" spans="1:35" x14ac:dyDescent="0.25">
      <c r="A217" s="18"/>
      <c r="B217" s="331" t="str">
        <f t="shared" si="101"/>
        <v/>
      </c>
      <c r="C217" s="332" t="s">
        <v>33</v>
      </c>
      <c r="D217" s="333"/>
      <c r="E217" s="334">
        <f t="shared" ref="E217:AH217" si="106">E62</f>
        <v>0</v>
      </c>
      <c r="F217" s="334">
        <f t="shared" si="106"/>
        <v>0</v>
      </c>
      <c r="G217" s="334">
        <f t="shared" si="106"/>
        <v>0</v>
      </c>
      <c r="H217" s="334">
        <f t="shared" si="106"/>
        <v>0</v>
      </c>
      <c r="I217" s="334">
        <f t="shared" si="106"/>
        <v>0</v>
      </c>
      <c r="J217" s="334">
        <f t="shared" si="106"/>
        <v>5000000</v>
      </c>
      <c r="K217" s="334">
        <f t="shared" si="106"/>
        <v>0</v>
      </c>
      <c r="L217" s="334">
        <f t="shared" si="106"/>
        <v>0</v>
      </c>
      <c r="M217" s="334">
        <f t="shared" si="106"/>
        <v>0</v>
      </c>
      <c r="N217" s="334">
        <f t="shared" si="106"/>
        <v>0</v>
      </c>
      <c r="O217" s="334">
        <f t="shared" si="106"/>
        <v>0</v>
      </c>
      <c r="P217" s="334">
        <f t="shared" si="106"/>
        <v>0</v>
      </c>
      <c r="Q217" s="334">
        <f t="shared" si="106"/>
        <v>0</v>
      </c>
      <c r="R217" s="334">
        <f t="shared" si="106"/>
        <v>0</v>
      </c>
      <c r="S217" s="334">
        <f t="shared" si="106"/>
        <v>0</v>
      </c>
      <c r="T217" s="334">
        <f t="shared" si="106"/>
        <v>0</v>
      </c>
      <c r="U217" s="334">
        <f t="shared" si="106"/>
        <v>0</v>
      </c>
      <c r="V217" s="334">
        <f t="shared" si="106"/>
        <v>0</v>
      </c>
      <c r="W217" s="334">
        <f t="shared" si="106"/>
        <v>0</v>
      </c>
      <c r="X217" s="334">
        <f t="shared" si="106"/>
        <v>0</v>
      </c>
      <c r="Y217" s="334">
        <f t="shared" si="106"/>
        <v>0</v>
      </c>
      <c r="Z217" s="334">
        <f t="shared" si="106"/>
        <v>0</v>
      </c>
      <c r="AA217" s="334">
        <f t="shared" si="106"/>
        <v>0</v>
      </c>
      <c r="AB217" s="334">
        <f t="shared" si="106"/>
        <v>0</v>
      </c>
      <c r="AC217" s="334">
        <f t="shared" si="106"/>
        <v>0</v>
      </c>
      <c r="AD217" s="334">
        <f t="shared" si="106"/>
        <v>0</v>
      </c>
      <c r="AE217" s="334">
        <f t="shared" si="106"/>
        <v>0</v>
      </c>
      <c r="AF217" s="334">
        <f t="shared" si="106"/>
        <v>0</v>
      </c>
      <c r="AG217" s="334">
        <f t="shared" si="106"/>
        <v>0</v>
      </c>
      <c r="AH217" s="335">
        <f t="shared" si="106"/>
        <v>0</v>
      </c>
      <c r="AI217" s="336">
        <f t="shared" si="103"/>
        <v>5000000</v>
      </c>
    </row>
    <row r="218" spans="1:35" x14ac:dyDescent="0.25">
      <c r="A218" s="18"/>
      <c r="B218" s="331" t="str">
        <f t="shared" si="101"/>
        <v/>
      </c>
      <c r="C218" s="332" t="s">
        <v>33</v>
      </c>
      <c r="D218" s="333"/>
      <c r="E218" s="334">
        <f t="shared" ref="E218:AH218" si="107">E63</f>
        <v>0</v>
      </c>
      <c r="F218" s="334">
        <f t="shared" si="107"/>
        <v>0</v>
      </c>
      <c r="G218" s="334">
        <f t="shared" si="107"/>
        <v>0</v>
      </c>
      <c r="H218" s="334">
        <f t="shared" si="107"/>
        <v>0</v>
      </c>
      <c r="I218" s="334">
        <f t="shared" si="107"/>
        <v>0</v>
      </c>
      <c r="J218" s="334">
        <f t="shared" si="107"/>
        <v>0</v>
      </c>
      <c r="K218" s="334">
        <f t="shared" si="107"/>
        <v>0</v>
      </c>
      <c r="L218" s="334">
        <f t="shared" si="107"/>
        <v>0</v>
      </c>
      <c r="M218" s="334">
        <f t="shared" si="107"/>
        <v>0</v>
      </c>
      <c r="N218" s="334">
        <f t="shared" si="107"/>
        <v>0</v>
      </c>
      <c r="O218" s="334">
        <f t="shared" si="107"/>
        <v>0</v>
      </c>
      <c r="P218" s="334">
        <f t="shared" si="107"/>
        <v>0</v>
      </c>
      <c r="Q218" s="334">
        <f t="shared" si="107"/>
        <v>0</v>
      </c>
      <c r="R218" s="334">
        <f t="shared" si="107"/>
        <v>0</v>
      </c>
      <c r="S218" s="334">
        <f t="shared" si="107"/>
        <v>0</v>
      </c>
      <c r="T218" s="334">
        <f t="shared" si="107"/>
        <v>0</v>
      </c>
      <c r="U218" s="334">
        <f t="shared" si="107"/>
        <v>0</v>
      </c>
      <c r="V218" s="334">
        <f t="shared" si="107"/>
        <v>0</v>
      </c>
      <c r="W218" s="334">
        <f t="shared" si="107"/>
        <v>0</v>
      </c>
      <c r="X218" s="334">
        <f t="shared" si="107"/>
        <v>0</v>
      </c>
      <c r="Y218" s="334">
        <f t="shared" si="107"/>
        <v>0</v>
      </c>
      <c r="Z218" s="334">
        <f t="shared" si="107"/>
        <v>0</v>
      </c>
      <c r="AA218" s="334">
        <f t="shared" si="107"/>
        <v>0</v>
      </c>
      <c r="AB218" s="334">
        <f t="shared" si="107"/>
        <v>0</v>
      </c>
      <c r="AC218" s="334">
        <f t="shared" si="107"/>
        <v>0</v>
      </c>
      <c r="AD218" s="334">
        <f t="shared" si="107"/>
        <v>0</v>
      </c>
      <c r="AE218" s="334">
        <f t="shared" si="107"/>
        <v>0</v>
      </c>
      <c r="AF218" s="334">
        <f t="shared" si="107"/>
        <v>0</v>
      </c>
      <c r="AG218" s="334">
        <f t="shared" si="107"/>
        <v>0</v>
      </c>
      <c r="AH218" s="335">
        <f t="shared" si="107"/>
        <v>0</v>
      </c>
      <c r="AI218" s="336">
        <f t="shared" si="103"/>
        <v>0</v>
      </c>
    </row>
    <row r="219" spans="1:35" x14ac:dyDescent="0.25">
      <c r="A219" s="18"/>
      <c r="B219" s="331" t="str">
        <f t="shared" si="101"/>
        <v/>
      </c>
      <c r="C219" s="332" t="s">
        <v>33</v>
      </c>
      <c r="D219" s="333"/>
      <c r="E219" s="334">
        <f t="shared" ref="E219:AH219" si="108">E64</f>
        <v>0</v>
      </c>
      <c r="F219" s="334">
        <f t="shared" si="108"/>
        <v>0</v>
      </c>
      <c r="G219" s="334">
        <f t="shared" si="108"/>
        <v>0</v>
      </c>
      <c r="H219" s="334">
        <f t="shared" si="108"/>
        <v>0</v>
      </c>
      <c r="I219" s="334">
        <f t="shared" si="108"/>
        <v>0</v>
      </c>
      <c r="J219" s="334">
        <f t="shared" si="108"/>
        <v>0</v>
      </c>
      <c r="K219" s="334">
        <f t="shared" si="108"/>
        <v>0</v>
      </c>
      <c r="L219" s="334">
        <f t="shared" si="108"/>
        <v>0</v>
      </c>
      <c r="M219" s="334">
        <f t="shared" si="108"/>
        <v>0</v>
      </c>
      <c r="N219" s="334">
        <f t="shared" si="108"/>
        <v>0</v>
      </c>
      <c r="O219" s="334">
        <f t="shared" si="108"/>
        <v>0</v>
      </c>
      <c r="P219" s="334">
        <f t="shared" si="108"/>
        <v>0</v>
      </c>
      <c r="Q219" s="334">
        <f t="shared" si="108"/>
        <v>0</v>
      </c>
      <c r="R219" s="334">
        <f t="shared" si="108"/>
        <v>0</v>
      </c>
      <c r="S219" s="334">
        <f t="shared" si="108"/>
        <v>0</v>
      </c>
      <c r="T219" s="334">
        <f t="shared" si="108"/>
        <v>0</v>
      </c>
      <c r="U219" s="334">
        <f t="shared" si="108"/>
        <v>0</v>
      </c>
      <c r="V219" s="334">
        <f t="shared" si="108"/>
        <v>0</v>
      </c>
      <c r="W219" s="334">
        <f t="shared" si="108"/>
        <v>0</v>
      </c>
      <c r="X219" s="334">
        <f t="shared" si="108"/>
        <v>0</v>
      </c>
      <c r="Y219" s="334">
        <f t="shared" si="108"/>
        <v>0</v>
      </c>
      <c r="Z219" s="334">
        <f t="shared" si="108"/>
        <v>0</v>
      </c>
      <c r="AA219" s="334">
        <f t="shared" si="108"/>
        <v>0</v>
      </c>
      <c r="AB219" s="334">
        <f t="shared" si="108"/>
        <v>0</v>
      </c>
      <c r="AC219" s="334">
        <f t="shared" si="108"/>
        <v>0</v>
      </c>
      <c r="AD219" s="334">
        <f t="shared" si="108"/>
        <v>0</v>
      </c>
      <c r="AE219" s="334">
        <f t="shared" si="108"/>
        <v>0</v>
      </c>
      <c r="AF219" s="334">
        <f t="shared" si="108"/>
        <v>0</v>
      </c>
      <c r="AG219" s="334">
        <f t="shared" si="108"/>
        <v>0</v>
      </c>
      <c r="AH219" s="335">
        <f t="shared" si="108"/>
        <v>0</v>
      </c>
      <c r="AI219" s="336">
        <f t="shared" si="103"/>
        <v>0</v>
      </c>
    </row>
    <row r="220" spans="1:35" x14ac:dyDescent="0.25">
      <c r="A220" s="18"/>
      <c r="B220" s="273" t="str">
        <f>SUBSTITUTE(B66,"＜その他・費目を入力＞","")</f>
        <v>人件費</v>
      </c>
      <c r="C220" s="176" t="s">
        <v>162</v>
      </c>
      <c r="D220" s="261"/>
      <c r="E220" s="276">
        <f t="shared" ref="E220:AH220" si="109">E66</f>
        <v>4800000</v>
      </c>
      <c r="F220" s="276">
        <f t="shared" si="109"/>
        <v>4800000</v>
      </c>
      <c r="G220" s="276">
        <f t="shared" si="109"/>
        <v>4800000</v>
      </c>
      <c r="H220" s="276">
        <f t="shared" si="109"/>
        <v>4800000</v>
      </c>
      <c r="I220" s="276">
        <f t="shared" si="109"/>
        <v>4800000</v>
      </c>
      <c r="J220" s="276">
        <f t="shared" si="109"/>
        <v>4800000</v>
      </c>
      <c r="K220" s="276">
        <f t="shared" si="109"/>
        <v>4800000</v>
      </c>
      <c r="L220" s="276">
        <f t="shared" si="109"/>
        <v>4800000</v>
      </c>
      <c r="M220" s="276">
        <f t="shared" si="109"/>
        <v>4800000</v>
      </c>
      <c r="N220" s="276">
        <f t="shared" si="109"/>
        <v>4800000</v>
      </c>
      <c r="O220" s="276">
        <f t="shared" si="109"/>
        <v>4800000</v>
      </c>
      <c r="P220" s="276">
        <f t="shared" si="109"/>
        <v>4800000</v>
      </c>
      <c r="Q220" s="276">
        <f t="shared" si="109"/>
        <v>4800000</v>
      </c>
      <c r="R220" s="276">
        <f t="shared" si="109"/>
        <v>4800000</v>
      </c>
      <c r="S220" s="276">
        <f t="shared" si="109"/>
        <v>4800000</v>
      </c>
      <c r="T220" s="276">
        <f t="shared" si="109"/>
        <v>4800000</v>
      </c>
      <c r="U220" s="276">
        <f t="shared" si="109"/>
        <v>4800000</v>
      </c>
      <c r="V220" s="276">
        <f t="shared" si="109"/>
        <v>4800000</v>
      </c>
      <c r="W220" s="276">
        <f t="shared" si="109"/>
        <v>4800000</v>
      </c>
      <c r="X220" s="276">
        <f t="shared" si="109"/>
        <v>4800000</v>
      </c>
      <c r="Y220" s="276">
        <f t="shared" si="109"/>
        <v>4800000</v>
      </c>
      <c r="Z220" s="276">
        <f t="shared" si="109"/>
        <v>4800000</v>
      </c>
      <c r="AA220" s="276">
        <f t="shared" si="109"/>
        <v>4800000</v>
      </c>
      <c r="AB220" s="276">
        <f t="shared" si="109"/>
        <v>4800000</v>
      </c>
      <c r="AC220" s="276">
        <f t="shared" si="109"/>
        <v>4800000</v>
      </c>
      <c r="AD220" s="276">
        <f t="shared" si="109"/>
        <v>4800000</v>
      </c>
      <c r="AE220" s="276">
        <f t="shared" si="109"/>
        <v>4800000</v>
      </c>
      <c r="AF220" s="276">
        <f t="shared" si="109"/>
        <v>4800000</v>
      </c>
      <c r="AG220" s="276">
        <f t="shared" si="109"/>
        <v>4800000</v>
      </c>
      <c r="AH220" s="276">
        <f t="shared" si="109"/>
        <v>4800000</v>
      </c>
      <c r="AI220" s="311">
        <f t="shared" ref="AI220:AI227" si="110">SUM(E220:X220)</f>
        <v>96000000</v>
      </c>
    </row>
    <row r="221" spans="1:35" x14ac:dyDescent="0.25">
      <c r="A221" s="18"/>
      <c r="B221" s="273" t="str">
        <f>SUBSTITUTE(B67,"＜その他・費目を入力＞","")</f>
        <v>補修費</v>
      </c>
      <c r="C221" s="255" t="s">
        <v>33</v>
      </c>
      <c r="D221" s="261"/>
      <c r="E221" s="276">
        <f t="shared" ref="E221:AH221" si="111">E67</f>
        <v>0</v>
      </c>
      <c r="F221" s="276">
        <f t="shared" si="111"/>
        <v>0</v>
      </c>
      <c r="G221" s="276">
        <f t="shared" si="111"/>
        <v>0</v>
      </c>
      <c r="H221" s="276">
        <f t="shared" si="111"/>
        <v>0</v>
      </c>
      <c r="I221" s="276">
        <f t="shared" si="111"/>
        <v>0</v>
      </c>
      <c r="J221" s="276">
        <f t="shared" si="111"/>
        <v>0</v>
      </c>
      <c r="K221" s="276">
        <f t="shared" si="111"/>
        <v>0</v>
      </c>
      <c r="L221" s="276">
        <f t="shared" si="111"/>
        <v>0</v>
      </c>
      <c r="M221" s="276">
        <f t="shared" si="111"/>
        <v>0</v>
      </c>
      <c r="N221" s="276">
        <f t="shared" si="111"/>
        <v>0</v>
      </c>
      <c r="O221" s="276">
        <f t="shared" si="111"/>
        <v>0</v>
      </c>
      <c r="P221" s="276">
        <f t="shared" si="111"/>
        <v>0</v>
      </c>
      <c r="Q221" s="276">
        <f t="shared" si="111"/>
        <v>0</v>
      </c>
      <c r="R221" s="276">
        <f t="shared" si="111"/>
        <v>0</v>
      </c>
      <c r="S221" s="276">
        <f t="shared" si="111"/>
        <v>0</v>
      </c>
      <c r="T221" s="276">
        <f t="shared" si="111"/>
        <v>0</v>
      </c>
      <c r="U221" s="276">
        <f t="shared" si="111"/>
        <v>0</v>
      </c>
      <c r="V221" s="276">
        <f t="shared" si="111"/>
        <v>0</v>
      </c>
      <c r="W221" s="276">
        <f t="shared" si="111"/>
        <v>0</v>
      </c>
      <c r="X221" s="276">
        <f t="shared" si="111"/>
        <v>0</v>
      </c>
      <c r="Y221" s="276">
        <f t="shared" si="111"/>
        <v>0</v>
      </c>
      <c r="Z221" s="276">
        <f t="shared" si="111"/>
        <v>0</v>
      </c>
      <c r="AA221" s="276">
        <f t="shared" si="111"/>
        <v>0</v>
      </c>
      <c r="AB221" s="276">
        <f t="shared" si="111"/>
        <v>0</v>
      </c>
      <c r="AC221" s="276">
        <f t="shared" si="111"/>
        <v>0</v>
      </c>
      <c r="AD221" s="276">
        <f t="shared" si="111"/>
        <v>0</v>
      </c>
      <c r="AE221" s="276">
        <f t="shared" si="111"/>
        <v>0</v>
      </c>
      <c r="AF221" s="276">
        <f t="shared" si="111"/>
        <v>0</v>
      </c>
      <c r="AG221" s="276">
        <f t="shared" si="111"/>
        <v>0</v>
      </c>
      <c r="AH221" s="276">
        <f t="shared" si="111"/>
        <v>0</v>
      </c>
      <c r="AI221" s="311">
        <f t="shared" si="110"/>
        <v>0</v>
      </c>
    </row>
    <row r="222" spans="1:35" x14ac:dyDescent="0.25">
      <c r="A222" s="18"/>
      <c r="B222" s="273" t="str">
        <f>SUBSTITUTE(B68,"＜その他・費目を入力＞","")</f>
        <v/>
      </c>
      <c r="C222" s="256" t="s">
        <v>33</v>
      </c>
      <c r="D222" s="262"/>
      <c r="E222" s="276">
        <f t="shared" ref="E222:AH222" si="112">E68</f>
        <v>7300000</v>
      </c>
      <c r="F222" s="276">
        <f t="shared" si="112"/>
        <v>7300000</v>
      </c>
      <c r="G222" s="276">
        <f t="shared" si="112"/>
        <v>7300000</v>
      </c>
      <c r="H222" s="276">
        <f t="shared" si="112"/>
        <v>7300000</v>
      </c>
      <c r="I222" s="276">
        <f t="shared" si="112"/>
        <v>7300000</v>
      </c>
      <c r="J222" s="276">
        <f t="shared" si="112"/>
        <v>7300000</v>
      </c>
      <c r="K222" s="276">
        <f t="shared" si="112"/>
        <v>7300000</v>
      </c>
      <c r="L222" s="276">
        <f t="shared" si="112"/>
        <v>7300000</v>
      </c>
      <c r="M222" s="276">
        <f t="shared" si="112"/>
        <v>7300000</v>
      </c>
      <c r="N222" s="276">
        <f t="shared" si="112"/>
        <v>7300000</v>
      </c>
      <c r="O222" s="276">
        <f t="shared" si="112"/>
        <v>7300000</v>
      </c>
      <c r="P222" s="276">
        <f t="shared" si="112"/>
        <v>7300000</v>
      </c>
      <c r="Q222" s="276">
        <f t="shared" si="112"/>
        <v>7300000</v>
      </c>
      <c r="R222" s="276">
        <f t="shared" si="112"/>
        <v>7300000</v>
      </c>
      <c r="S222" s="276">
        <f t="shared" si="112"/>
        <v>7300000</v>
      </c>
      <c r="T222" s="276">
        <f t="shared" si="112"/>
        <v>7300000</v>
      </c>
      <c r="U222" s="276">
        <f t="shared" si="112"/>
        <v>7300000</v>
      </c>
      <c r="V222" s="276">
        <f t="shared" si="112"/>
        <v>7300000</v>
      </c>
      <c r="W222" s="276">
        <f t="shared" si="112"/>
        <v>7300000</v>
      </c>
      <c r="X222" s="276">
        <f t="shared" si="112"/>
        <v>7300000</v>
      </c>
      <c r="Y222" s="276">
        <f t="shared" si="112"/>
        <v>7300000</v>
      </c>
      <c r="Z222" s="276">
        <f t="shared" si="112"/>
        <v>7300000</v>
      </c>
      <c r="AA222" s="276">
        <f t="shared" si="112"/>
        <v>7300000</v>
      </c>
      <c r="AB222" s="276">
        <f t="shared" si="112"/>
        <v>7300000</v>
      </c>
      <c r="AC222" s="276">
        <f t="shared" si="112"/>
        <v>7300000</v>
      </c>
      <c r="AD222" s="276">
        <f t="shared" si="112"/>
        <v>7300000</v>
      </c>
      <c r="AE222" s="276">
        <f t="shared" si="112"/>
        <v>7300000</v>
      </c>
      <c r="AF222" s="276">
        <f t="shared" si="112"/>
        <v>7300000</v>
      </c>
      <c r="AG222" s="276">
        <f t="shared" si="112"/>
        <v>7300000</v>
      </c>
      <c r="AH222" s="276">
        <f t="shared" si="112"/>
        <v>7300000</v>
      </c>
      <c r="AI222" s="312">
        <f t="shared" si="110"/>
        <v>146000000</v>
      </c>
    </row>
    <row r="223" spans="1:35" x14ac:dyDescent="0.25">
      <c r="A223" s="18"/>
      <c r="B223" s="273" t="str">
        <f>SUBSTITUTE(B69,"＜その他・費目を入力＞","")</f>
        <v/>
      </c>
      <c r="C223" s="257" t="s">
        <v>33</v>
      </c>
      <c r="D223" s="263"/>
      <c r="E223" s="276">
        <f t="shared" ref="E223:AH223" si="113">E69</f>
        <v>0</v>
      </c>
      <c r="F223" s="276">
        <f t="shared" si="113"/>
        <v>0</v>
      </c>
      <c r="G223" s="276">
        <f t="shared" si="113"/>
        <v>0</v>
      </c>
      <c r="H223" s="276">
        <f t="shared" si="113"/>
        <v>0</v>
      </c>
      <c r="I223" s="276">
        <f t="shared" si="113"/>
        <v>0</v>
      </c>
      <c r="J223" s="276">
        <f t="shared" si="113"/>
        <v>0</v>
      </c>
      <c r="K223" s="276">
        <f t="shared" si="113"/>
        <v>0</v>
      </c>
      <c r="L223" s="276">
        <f t="shared" si="113"/>
        <v>0</v>
      </c>
      <c r="M223" s="276">
        <f t="shared" si="113"/>
        <v>0</v>
      </c>
      <c r="N223" s="276">
        <f t="shared" si="113"/>
        <v>0</v>
      </c>
      <c r="O223" s="276">
        <f t="shared" si="113"/>
        <v>0</v>
      </c>
      <c r="P223" s="276">
        <f t="shared" si="113"/>
        <v>0</v>
      </c>
      <c r="Q223" s="276">
        <f t="shared" si="113"/>
        <v>0</v>
      </c>
      <c r="R223" s="276">
        <f t="shared" si="113"/>
        <v>0</v>
      </c>
      <c r="S223" s="276">
        <f t="shared" si="113"/>
        <v>0</v>
      </c>
      <c r="T223" s="276">
        <f t="shared" si="113"/>
        <v>0</v>
      </c>
      <c r="U223" s="276">
        <f t="shared" si="113"/>
        <v>0</v>
      </c>
      <c r="V223" s="276">
        <f t="shared" si="113"/>
        <v>0</v>
      </c>
      <c r="W223" s="276">
        <f t="shared" si="113"/>
        <v>0</v>
      </c>
      <c r="X223" s="276">
        <f t="shared" si="113"/>
        <v>0</v>
      </c>
      <c r="Y223" s="276">
        <f t="shared" si="113"/>
        <v>0</v>
      </c>
      <c r="Z223" s="276">
        <f t="shared" si="113"/>
        <v>0</v>
      </c>
      <c r="AA223" s="276">
        <f t="shared" si="113"/>
        <v>0</v>
      </c>
      <c r="AB223" s="276">
        <f t="shared" si="113"/>
        <v>0</v>
      </c>
      <c r="AC223" s="276">
        <f t="shared" si="113"/>
        <v>0</v>
      </c>
      <c r="AD223" s="276">
        <f t="shared" si="113"/>
        <v>0</v>
      </c>
      <c r="AE223" s="276">
        <f t="shared" si="113"/>
        <v>0</v>
      </c>
      <c r="AF223" s="276">
        <f t="shared" si="113"/>
        <v>0</v>
      </c>
      <c r="AG223" s="276">
        <f t="shared" si="113"/>
        <v>0</v>
      </c>
      <c r="AH223" s="276">
        <f t="shared" si="113"/>
        <v>0</v>
      </c>
      <c r="AI223" s="307">
        <f t="shared" si="110"/>
        <v>0</v>
      </c>
    </row>
    <row r="224" spans="1:35" x14ac:dyDescent="0.25">
      <c r="A224" s="18"/>
      <c r="B224" s="273" t="str">
        <f>SUBSTITUTE(B70,"＜その他・費目を入力＞","")</f>
        <v/>
      </c>
      <c r="C224" s="257" t="s">
        <v>33</v>
      </c>
      <c r="D224" s="263"/>
      <c r="E224" s="276">
        <f t="shared" ref="E224:AH224" si="114">E70</f>
        <v>0</v>
      </c>
      <c r="F224" s="276">
        <f t="shared" si="114"/>
        <v>0</v>
      </c>
      <c r="G224" s="276">
        <f t="shared" si="114"/>
        <v>0</v>
      </c>
      <c r="H224" s="276">
        <f t="shared" si="114"/>
        <v>0</v>
      </c>
      <c r="I224" s="276">
        <f t="shared" si="114"/>
        <v>0</v>
      </c>
      <c r="J224" s="276">
        <f t="shared" si="114"/>
        <v>0</v>
      </c>
      <c r="K224" s="276">
        <f t="shared" si="114"/>
        <v>0</v>
      </c>
      <c r="L224" s="276">
        <f t="shared" si="114"/>
        <v>0</v>
      </c>
      <c r="M224" s="276">
        <f t="shared" si="114"/>
        <v>0</v>
      </c>
      <c r="N224" s="276">
        <f t="shared" si="114"/>
        <v>0</v>
      </c>
      <c r="O224" s="276">
        <f t="shared" si="114"/>
        <v>0</v>
      </c>
      <c r="P224" s="276">
        <f t="shared" si="114"/>
        <v>0</v>
      </c>
      <c r="Q224" s="276">
        <f t="shared" si="114"/>
        <v>0</v>
      </c>
      <c r="R224" s="276">
        <f t="shared" si="114"/>
        <v>0</v>
      </c>
      <c r="S224" s="276">
        <f t="shared" si="114"/>
        <v>0</v>
      </c>
      <c r="T224" s="276">
        <f t="shared" si="114"/>
        <v>0</v>
      </c>
      <c r="U224" s="276">
        <f t="shared" si="114"/>
        <v>0</v>
      </c>
      <c r="V224" s="276">
        <f t="shared" si="114"/>
        <v>0</v>
      </c>
      <c r="W224" s="276">
        <f t="shared" si="114"/>
        <v>0</v>
      </c>
      <c r="X224" s="276">
        <f t="shared" si="114"/>
        <v>0</v>
      </c>
      <c r="Y224" s="276">
        <f t="shared" si="114"/>
        <v>0</v>
      </c>
      <c r="Z224" s="276">
        <f t="shared" si="114"/>
        <v>0</v>
      </c>
      <c r="AA224" s="276">
        <f t="shared" si="114"/>
        <v>0</v>
      </c>
      <c r="AB224" s="276">
        <f t="shared" si="114"/>
        <v>0</v>
      </c>
      <c r="AC224" s="276">
        <f t="shared" si="114"/>
        <v>0</v>
      </c>
      <c r="AD224" s="276">
        <f t="shared" si="114"/>
        <v>0</v>
      </c>
      <c r="AE224" s="276">
        <f t="shared" si="114"/>
        <v>0</v>
      </c>
      <c r="AF224" s="276">
        <f t="shared" si="114"/>
        <v>0</v>
      </c>
      <c r="AG224" s="276">
        <f t="shared" si="114"/>
        <v>0</v>
      </c>
      <c r="AH224" s="276">
        <f t="shared" si="114"/>
        <v>0</v>
      </c>
      <c r="AI224" s="307">
        <f>SUM(E224:X224)</f>
        <v>0</v>
      </c>
    </row>
    <row r="225" spans="1:35" x14ac:dyDescent="0.25">
      <c r="A225" s="18"/>
      <c r="B225" s="273" t="s">
        <v>115</v>
      </c>
      <c r="C225" s="256" t="s">
        <v>33</v>
      </c>
      <c r="D225" s="262"/>
      <c r="E225" s="274">
        <f t="shared" ref="E225:AH225" si="115">MAX(-E83-E82,0)</f>
        <v>9730000</v>
      </c>
      <c r="F225" s="276">
        <f t="shared" si="115"/>
        <v>9096500</v>
      </c>
      <c r="G225" s="276">
        <f t="shared" si="115"/>
        <v>8463000</v>
      </c>
      <c r="H225" s="276">
        <f t="shared" si="115"/>
        <v>7829500</v>
      </c>
      <c r="I225" s="276">
        <f t="shared" si="115"/>
        <v>7196000</v>
      </c>
      <c r="J225" s="276">
        <f t="shared" si="115"/>
        <v>6562500</v>
      </c>
      <c r="K225" s="276">
        <f t="shared" si="115"/>
        <v>5929000</v>
      </c>
      <c r="L225" s="276">
        <f t="shared" si="115"/>
        <v>5295499.9999999991</v>
      </c>
      <c r="M225" s="276">
        <f t="shared" si="115"/>
        <v>4662000</v>
      </c>
      <c r="N225" s="276">
        <f t="shared" si="115"/>
        <v>4028500</v>
      </c>
      <c r="O225" s="276">
        <f t="shared" si="115"/>
        <v>3395000</v>
      </c>
      <c r="P225" s="276">
        <f t="shared" si="115"/>
        <v>2761499.9999999995</v>
      </c>
      <c r="Q225" s="276">
        <f t="shared" si="115"/>
        <v>7801125.7749999966</v>
      </c>
      <c r="R225" s="276">
        <f t="shared" si="115"/>
        <v>13360020.962499999</v>
      </c>
      <c r="S225" s="276">
        <f t="shared" si="115"/>
        <v>13304020.962499999</v>
      </c>
      <c r="T225" s="276">
        <f t="shared" si="115"/>
        <v>13248020.962499999</v>
      </c>
      <c r="U225" s="276">
        <f t="shared" si="115"/>
        <v>13192020.962499999</v>
      </c>
      <c r="V225" s="276">
        <f t="shared" si="115"/>
        <v>13136020.962499999</v>
      </c>
      <c r="W225" s="276">
        <f t="shared" si="115"/>
        <v>13080020.962499999</v>
      </c>
      <c r="X225" s="276">
        <f t="shared" si="115"/>
        <v>13024020.962499999</v>
      </c>
      <c r="Y225" s="276">
        <f t="shared" si="115"/>
        <v>1680000</v>
      </c>
      <c r="Z225" s="276">
        <f t="shared" si="115"/>
        <v>1624000</v>
      </c>
      <c r="AA225" s="276">
        <f t="shared" si="115"/>
        <v>1568000</v>
      </c>
      <c r="AB225" s="276">
        <f t="shared" si="115"/>
        <v>1512000</v>
      </c>
      <c r="AC225" s="276">
        <f t="shared" si="115"/>
        <v>1456000</v>
      </c>
      <c r="AD225" s="276">
        <f t="shared" si="115"/>
        <v>1400000</v>
      </c>
      <c r="AE225" s="276">
        <f t="shared" si="115"/>
        <v>1344000</v>
      </c>
      <c r="AF225" s="276">
        <f t="shared" si="115"/>
        <v>1288000</v>
      </c>
      <c r="AG225" s="276">
        <f t="shared" si="115"/>
        <v>1232000</v>
      </c>
      <c r="AH225" s="303">
        <f t="shared" si="115"/>
        <v>1176000</v>
      </c>
      <c r="AI225" s="307">
        <f t="shared" si="110"/>
        <v>175094272.51250002</v>
      </c>
    </row>
    <row r="226" spans="1:35" x14ac:dyDescent="0.25">
      <c r="A226" s="18"/>
      <c r="B226" s="254" t="s">
        <v>8</v>
      </c>
      <c r="C226" s="176" t="s">
        <v>33</v>
      </c>
      <c r="D226" s="261"/>
      <c r="E226" s="604">
        <f t="shared" ref="E226:AH226" si="116">-E75</f>
        <v>1000000</v>
      </c>
      <c r="F226" s="274">
        <f t="shared" si="116"/>
        <v>900000</v>
      </c>
      <c r="G226" s="274">
        <f t="shared" si="116"/>
        <v>800000</v>
      </c>
      <c r="H226" s="274">
        <f t="shared" si="116"/>
        <v>700000</v>
      </c>
      <c r="I226" s="274">
        <f t="shared" si="116"/>
        <v>600000</v>
      </c>
      <c r="J226" s="603">
        <f t="shared" si="116"/>
        <v>500000</v>
      </c>
      <c r="K226" s="274">
        <f t="shared" si="116"/>
        <v>400000</v>
      </c>
      <c r="L226" s="274">
        <f t="shared" si="116"/>
        <v>300000</v>
      </c>
      <c r="M226" s="274">
        <f t="shared" si="116"/>
        <v>200000</v>
      </c>
      <c r="N226" s="274">
        <f t="shared" si="116"/>
        <v>100000</v>
      </c>
      <c r="O226" s="274">
        <f t="shared" si="116"/>
        <v>0</v>
      </c>
      <c r="P226" s="274">
        <f t="shared" si="116"/>
        <v>0</v>
      </c>
      <c r="Q226" s="274">
        <f t="shared" si="116"/>
        <v>0</v>
      </c>
      <c r="R226" s="274">
        <f t="shared" si="116"/>
        <v>0</v>
      </c>
      <c r="S226" s="274">
        <f t="shared" si="116"/>
        <v>0</v>
      </c>
      <c r="T226" s="274">
        <f t="shared" si="116"/>
        <v>0</v>
      </c>
      <c r="U226" s="274">
        <f t="shared" si="116"/>
        <v>0</v>
      </c>
      <c r="V226" s="274">
        <f t="shared" si="116"/>
        <v>0</v>
      </c>
      <c r="W226" s="274">
        <f t="shared" si="116"/>
        <v>0</v>
      </c>
      <c r="X226" s="274">
        <f t="shared" si="116"/>
        <v>0</v>
      </c>
      <c r="Y226" s="274">
        <f t="shared" si="116"/>
        <v>0</v>
      </c>
      <c r="Z226" s="274">
        <f t="shared" si="116"/>
        <v>0</v>
      </c>
      <c r="AA226" s="274">
        <f t="shared" si="116"/>
        <v>0</v>
      </c>
      <c r="AB226" s="274">
        <f t="shared" si="116"/>
        <v>0</v>
      </c>
      <c r="AC226" s="274">
        <f t="shared" si="116"/>
        <v>0</v>
      </c>
      <c r="AD226" s="274">
        <f t="shared" si="116"/>
        <v>0</v>
      </c>
      <c r="AE226" s="274">
        <f t="shared" si="116"/>
        <v>0</v>
      </c>
      <c r="AF226" s="274">
        <f t="shared" si="116"/>
        <v>0</v>
      </c>
      <c r="AG226" s="274">
        <f t="shared" si="116"/>
        <v>0</v>
      </c>
      <c r="AH226" s="304">
        <f t="shared" si="116"/>
        <v>0</v>
      </c>
      <c r="AI226" s="308">
        <f t="shared" si="110"/>
        <v>5500000</v>
      </c>
    </row>
    <row r="227" spans="1:35" x14ac:dyDescent="0.25">
      <c r="A227" s="18"/>
      <c r="B227" s="275" t="s">
        <v>174</v>
      </c>
      <c r="C227" s="325" t="s">
        <v>33</v>
      </c>
      <c r="D227" s="264"/>
      <c r="E227" s="277">
        <f t="shared" ref="E227:AH227" si="117">-E78</f>
        <v>0</v>
      </c>
      <c r="F227" s="277">
        <f t="shared" si="117"/>
        <v>0</v>
      </c>
      <c r="G227" s="277">
        <f t="shared" si="117"/>
        <v>0</v>
      </c>
      <c r="H227" s="277">
        <f t="shared" si="117"/>
        <v>0</v>
      </c>
      <c r="I227" s="277">
        <f t="shared" si="117"/>
        <v>0</v>
      </c>
      <c r="J227" s="277">
        <f t="shared" si="117"/>
        <v>0</v>
      </c>
      <c r="K227" s="277">
        <f t="shared" si="117"/>
        <v>0</v>
      </c>
      <c r="L227" s="277">
        <f t="shared" si="117"/>
        <v>0</v>
      </c>
      <c r="M227" s="277">
        <f t="shared" si="117"/>
        <v>0</v>
      </c>
      <c r="N227" s="277">
        <f t="shared" si="117"/>
        <v>0</v>
      </c>
      <c r="O227" s="277">
        <f t="shared" si="117"/>
        <v>0</v>
      </c>
      <c r="P227" s="277">
        <f t="shared" si="117"/>
        <v>0</v>
      </c>
      <c r="Q227" s="277">
        <f t="shared" si="117"/>
        <v>0</v>
      </c>
      <c r="R227" s="277">
        <f t="shared" si="117"/>
        <v>0</v>
      </c>
      <c r="S227" s="277">
        <f t="shared" si="117"/>
        <v>0</v>
      </c>
      <c r="T227" s="277">
        <f t="shared" si="117"/>
        <v>0</v>
      </c>
      <c r="U227" s="277">
        <f t="shared" si="117"/>
        <v>0</v>
      </c>
      <c r="V227" s="277">
        <f t="shared" si="117"/>
        <v>0</v>
      </c>
      <c r="W227" s="277">
        <f t="shared" si="117"/>
        <v>0</v>
      </c>
      <c r="X227" s="277">
        <f t="shared" si="117"/>
        <v>0</v>
      </c>
      <c r="Y227" s="277">
        <f t="shared" si="117"/>
        <v>0</v>
      </c>
      <c r="Z227" s="277">
        <f t="shared" si="117"/>
        <v>0</v>
      </c>
      <c r="AA227" s="277">
        <f t="shared" si="117"/>
        <v>0</v>
      </c>
      <c r="AB227" s="277">
        <f t="shared" si="117"/>
        <v>0</v>
      </c>
      <c r="AC227" s="277">
        <f t="shared" si="117"/>
        <v>0</v>
      </c>
      <c r="AD227" s="277">
        <f t="shared" si="117"/>
        <v>0</v>
      </c>
      <c r="AE227" s="277">
        <f t="shared" si="117"/>
        <v>0</v>
      </c>
      <c r="AF227" s="277">
        <f t="shared" si="117"/>
        <v>0</v>
      </c>
      <c r="AG227" s="277">
        <f t="shared" si="117"/>
        <v>0</v>
      </c>
      <c r="AH227" s="301">
        <f t="shared" si="117"/>
        <v>0</v>
      </c>
      <c r="AI227" s="308">
        <f t="shared" si="110"/>
        <v>0</v>
      </c>
    </row>
    <row r="228" spans="1:35" ht="13" thickBot="1" x14ac:dyDescent="0.3">
      <c r="A228" s="18"/>
      <c r="B228" s="266" t="s">
        <v>64</v>
      </c>
      <c r="C228" s="267"/>
      <c r="D228" s="268">
        <f>SUM(D212:D227)</f>
        <v>695000000</v>
      </c>
      <c r="E228" s="268">
        <f t="shared" ref="E228:AH228" si="118">SUM(E212:E227)</f>
        <v>1603440</v>
      </c>
      <c r="F228" s="268">
        <f t="shared" si="118"/>
        <v>869940</v>
      </c>
      <c r="G228" s="268">
        <f t="shared" si="118"/>
        <v>136440</v>
      </c>
      <c r="H228" s="268">
        <f t="shared" si="118"/>
        <v>-597060</v>
      </c>
      <c r="I228" s="268">
        <f t="shared" si="118"/>
        <v>-1330560</v>
      </c>
      <c r="J228" s="268">
        <f t="shared" si="118"/>
        <v>2935940</v>
      </c>
      <c r="K228" s="268">
        <f t="shared" si="118"/>
        <v>-2797560</v>
      </c>
      <c r="L228" s="268">
        <f t="shared" si="118"/>
        <v>-3531060.0000000009</v>
      </c>
      <c r="M228" s="268">
        <f t="shared" si="118"/>
        <v>-4264560</v>
      </c>
      <c r="N228" s="268">
        <f t="shared" si="118"/>
        <v>-4998060</v>
      </c>
      <c r="O228" s="268">
        <f t="shared" si="118"/>
        <v>-5731560</v>
      </c>
      <c r="P228" s="268">
        <f t="shared" si="118"/>
        <v>-6365060</v>
      </c>
      <c r="Q228" s="268">
        <f t="shared" si="118"/>
        <v>-1325434.2250000034</v>
      </c>
      <c r="R228" s="268">
        <f t="shared" si="118"/>
        <v>4233460.9624999985</v>
      </c>
      <c r="S228" s="268">
        <f t="shared" si="118"/>
        <v>4177460.9624999985</v>
      </c>
      <c r="T228" s="268">
        <f t="shared" si="118"/>
        <v>4121460.9624999985</v>
      </c>
      <c r="U228" s="268">
        <f t="shared" si="118"/>
        <v>4065460.9624999985</v>
      </c>
      <c r="V228" s="268">
        <f t="shared" si="118"/>
        <v>4009460.9624999985</v>
      </c>
      <c r="W228" s="268">
        <f t="shared" si="118"/>
        <v>3953460.9624999985</v>
      </c>
      <c r="X228" s="268">
        <f t="shared" si="118"/>
        <v>3897460.9624999985</v>
      </c>
      <c r="Y228" s="268">
        <f t="shared" si="118"/>
        <v>13780000</v>
      </c>
      <c r="Z228" s="268">
        <f t="shared" si="118"/>
        <v>13724000</v>
      </c>
      <c r="AA228" s="268">
        <f t="shared" si="118"/>
        <v>13668000</v>
      </c>
      <c r="AB228" s="268">
        <f t="shared" si="118"/>
        <v>13612000</v>
      </c>
      <c r="AC228" s="268">
        <f t="shared" si="118"/>
        <v>13556000</v>
      </c>
      <c r="AD228" s="268">
        <f t="shared" si="118"/>
        <v>13500000</v>
      </c>
      <c r="AE228" s="268">
        <f t="shared" si="118"/>
        <v>13444000</v>
      </c>
      <c r="AF228" s="268">
        <f t="shared" si="118"/>
        <v>13388000</v>
      </c>
      <c r="AG228" s="268">
        <f t="shared" si="118"/>
        <v>13332000</v>
      </c>
      <c r="AH228" s="268">
        <f t="shared" si="118"/>
        <v>13276000</v>
      </c>
      <c r="AI228" s="309">
        <f>SUM(AI212:AI227)</f>
        <v>698063072.51250005</v>
      </c>
    </row>
    <row r="229" spans="1:35" x14ac:dyDescent="0.25">
      <c r="B229" s="7" t="s">
        <v>825</v>
      </c>
      <c r="AI229" s="310"/>
    </row>
    <row r="230" spans="1:35" ht="13" thickBot="1" x14ac:dyDescent="0.3">
      <c r="B230" s="2"/>
    </row>
    <row r="231" spans="1:35" ht="13" thickBot="1" x14ac:dyDescent="0.3">
      <c r="A231" s="18"/>
      <c r="B231" s="676" t="s">
        <v>18</v>
      </c>
      <c r="C231" s="174" t="s">
        <v>665</v>
      </c>
      <c r="D231" s="24" t="s">
        <v>666</v>
      </c>
      <c r="E231" s="25" t="s">
        <v>667</v>
      </c>
      <c r="F231" s="25" t="s">
        <v>668</v>
      </c>
      <c r="G231" s="25" t="s">
        <v>669</v>
      </c>
      <c r="H231" s="25" t="s">
        <v>670</v>
      </c>
      <c r="I231" s="25" t="s">
        <v>671</v>
      </c>
      <c r="J231" s="25" t="s">
        <v>672</v>
      </c>
      <c r="K231" s="25" t="s">
        <v>673</v>
      </c>
      <c r="L231" s="25" t="s">
        <v>674</v>
      </c>
      <c r="M231" s="25" t="s">
        <v>675</v>
      </c>
      <c r="N231" s="25" t="s">
        <v>676</v>
      </c>
      <c r="O231" s="25" t="s">
        <v>677</v>
      </c>
      <c r="P231" s="25" t="s">
        <v>678</v>
      </c>
      <c r="Q231" s="25" t="s">
        <v>679</v>
      </c>
      <c r="R231" s="25" t="s">
        <v>680</v>
      </c>
      <c r="S231" s="25" t="s">
        <v>681</v>
      </c>
      <c r="T231" s="25" t="s">
        <v>682</v>
      </c>
      <c r="U231" s="25" t="s">
        <v>683</v>
      </c>
      <c r="V231" s="25" t="s">
        <v>684</v>
      </c>
      <c r="W231" s="77" t="s">
        <v>685</v>
      </c>
      <c r="X231" s="25" t="s">
        <v>686</v>
      </c>
      <c r="Y231" s="25" t="s">
        <v>687</v>
      </c>
      <c r="Z231" s="25" t="s">
        <v>688</v>
      </c>
      <c r="AA231" s="25" t="s">
        <v>689</v>
      </c>
      <c r="AB231" s="25" t="s">
        <v>690</v>
      </c>
      <c r="AC231" s="25" t="s">
        <v>691</v>
      </c>
      <c r="AD231" s="25" t="s">
        <v>692</v>
      </c>
      <c r="AE231" s="25" t="s">
        <v>693</v>
      </c>
      <c r="AF231" s="25" t="s">
        <v>694</v>
      </c>
      <c r="AG231" s="69" t="s">
        <v>695</v>
      </c>
      <c r="AH231" s="26" t="s">
        <v>160</v>
      </c>
      <c r="AI231" s="26" t="s">
        <v>698</v>
      </c>
    </row>
    <row r="232" spans="1:35" x14ac:dyDescent="0.25">
      <c r="A232" s="18"/>
      <c r="B232" s="677" t="s">
        <v>657</v>
      </c>
      <c r="C232" s="669">
        <f t="shared" ref="C232:AG232" si="119">D201/1000000</f>
        <v>0</v>
      </c>
      <c r="D232" s="638">
        <f t="shared" si="119"/>
        <v>9.9946673749999988</v>
      </c>
      <c r="E232" s="639">
        <f t="shared" si="119"/>
        <v>9.9946673749999988</v>
      </c>
      <c r="F232" s="639">
        <f t="shared" si="119"/>
        <v>9.9946673749999988</v>
      </c>
      <c r="G232" s="639">
        <f t="shared" si="119"/>
        <v>9.9946673749999988</v>
      </c>
      <c r="H232" s="639">
        <f t="shared" si="119"/>
        <v>9.9946673749999988</v>
      </c>
      <c r="I232" s="639">
        <f t="shared" si="119"/>
        <v>9.9946673749999988</v>
      </c>
      <c r="J232" s="639">
        <f t="shared" si="119"/>
        <v>9.9946673749999988</v>
      </c>
      <c r="K232" s="639">
        <f t="shared" si="119"/>
        <v>9.9946673749999988</v>
      </c>
      <c r="L232" s="639">
        <f t="shared" si="119"/>
        <v>9.9946673749999988</v>
      </c>
      <c r="M232" s="639">
        <f t="shared" si="119"/>
        <v>9.9946673749999988</v>
      </c>
      <c r="N232" s="639">
        <f t="shared" si="119"/>
        <v>9.9946673749999988</v>
      </c>
      <c r="O232" s="639">
        <f t="shared" si="119"/>
        <v>9.9946673749999988</v>
      </c>
      <c r="P232" s="639">
        <f t="shared" si="119"/>
        <v>9.9946673749999988</v>
      </c>
      <c r="Q232" s="639">
        <f t="shared" si="119"/>
        <v>9.9946673749999988</v>
      </c>
      <c r="R232" s="639">
        <f t="shared" si="119"/>
        <v>9.9946673749999988</v>
      </c>
      <c r="S232" s="639">
        <f t="shared" si="119"/>
        <v>9.9946673749999988</v>
      </c>
      <c r="T232" s="639">
        <f t="shared" si="119"/>
        <v>9.9946673749999988</v>
      </c>
      <c r="U232" s="639">
        <f t="shared" si="119"/>
        <v>9.9946673749999988</v>
      </c>
      <c r="V232" s="639">
        <f t="shared" si="119"/>
        <v>9.9946673749999988</v>
      </c>
      <c r="W232" s="639">
        <f t="shared" si="119"/>
        <v>9.9946673749999988</v>
      </c>
      <c r="X232" s="639">
        <f t="shared" si="119"/>
        <v>0</v>
      </c>
      <c r="Y232" s="639">
        <f t="shared" si="119"/>
        <v>0</v>
      </c>
      <c r="Z232" s="639">
        <f t="shared" si="119"/>
        <v>0</v>
      </c>
      <c r="AA232" s="639">
        <f t="shared" si="119"/>
        <v>0</v>
      </c>
      <c r="AB232" s="639">
        <f t="shared" si="119"/>
        <v>0</v>
      </c>
      <c r="AC232" s="639">
        <f t="shared" si="119"/>
        <v>0</v>
      </c>
      <c r="AD232" s="639">
        <f t="shared" si="119"/>
        <v>0</v>
      </c>
      <c r="AE232" s="639">
        <f t="shared" si="119"/>
        <v>0</v>
      </c>
      <c r="AF232" s="639">
        <f t="shared" si="119"/>
        <v>0</v>
      </c>
      <c r="AG232" s="640">
        <f t="shared" si="119"/>
        <v>0</v>
      </c>
      <c r="AH232" s="641">
        <f>SUM(C232:W232)</f>
        <v>199.89334750000006</v>
      </c>
      <c r="AI232" s="641">
        <f>SUM(C232:AG232)</f>
        <v>199.89334750000006</v>
      </c>
    </row>
    <row r="233" spans="1:35" x14ac:dyDescent="0.25">
      <c r="A233" s="18"/>
      <c r="B233" s="678" t="s">
        <v>658</v>
      </c>
      <c r="C233" s="670">
        <f t="shared" ref="C233:AG233" si="120">D203/1000000</f>
        <v>0</v>
      </c>
      <c r="D233" s="642">
        <f t="shared" si="120"/>
        <v>7.0675091666666656</v>
      </c>
      <c r="E233" s="643">
        <f t="shared" si="120"/>
        <v>7.0675091666666656</v>
      </c>
      <c r="F233" s="643">
        <f t="shared" si="120"/>
        <v>7.0675091666666656</v>
      </c>
      <c r="G233" s="643">
        <f t="shared" si="120"/>
        <v>7.0675091666666656</v>
      </c>
      <c r="H233" s="643">
        <f t="shared" si="120"/>
        <v>7.0675091666666656</v>
      </c>
      <c r="I233" s="643">
        <f t="shared" si="120"/>
        <v>7.0675091666666656</v>
      </c>
      <c r="J233" s="643">
        <f t="shared" si="120"/>
        <v>7.0675091666666656</v>
      </c>
      <c r="K233" s="643">
        <f t="shared" si="120"/>
        <v>7.0675091666666656</v>
      </c>
      <c r="L233" s="643">
        <f t="shared" si="120"/>
        <v>7.0675091666666656</v>
      </c>
      <c r="M233" s="643">
        <f t="shared" si="120"/>
        <v>7.0675091666666656</v>
      </c>
      <c r="N233" s="643">
        <f t="shared" si="120"/>
        <v>7.0675091666666656</v>
      </c>
      <c r="O233" s="643">
        <f t="shared" si="120"/>
        <v>7.0675091666666656</v>
      </c>
      <c r="P233" s="643">
        <f t="shared" si="120"/>
        <v>7.0675091666666656</v>
      </c>
      <c r="Q233" s="643">
        <f t="shared" si="120"/>
        <v>7.0675091666666656</v>
      </c>
      <c r="R233" s="643">
        <f t="shared" si="120"/>
        <v>7.0675091666666656</v>
      </c>
      <c r="S233" s="643">
        <f t="shared" si="120"/>
        <v>7.0675091666666656</v>
      </c>
      <c r="T233" s="643">
        <f t="shared" si="120"/>
        <v>7.0675091666666656</v>
      </c>
      <c r="U233" s="643">
        <f t="shared" si="120"/>
        <v>7.0675091666666656</v>
      </c>
      <c r="V233" s="643">
        <f t="shared" si="120"/>
        <v>7.0675091666666656</v>
      </c>
      <c r="W233" s="643">
        <f t="shared" si="120"/>
        <v>7.0675091666666656</v>
      </c>
      <c r="X233" s="643">
        <f t="shared" si="120"/>
        <v>0</v>
      </c>
      <c r="Y233" s="643">
        <f t="shared" si="120"/>
        <v>0</v>
      </c>
      <c r="Z233" s="643">
        <f t="shared" si="120"/>
        <v>0</v>
      </c>
      <c r="AA233" s="643">
        <f t="shared" si="120"/>
        <v>0</v>
      </c>
      <c r="AB233" s="643">
        <f t="shared" si="120"/>
        <v>0</v>
      </c>
      <c r="AC233" s="643">
        <f t="shared" si="120"/>
        <v>0</v>
      </c>
      <c r="AD233" s="643">
        <f t="shared" si="120"/>
        <v>0</v>
      </c>
      <c r="AE233" s="643">
        <f t="shared" si="120"/>
        <v>0</v>
      </c>
      <c r="AF233" s="643">
        <f t="shared" si="120"/>
        <v>0</v>
      </c>
      <c r="AG233" s="644">
        <f t="shared" si="120"/>
        <v>0</v>
      </c>
      <c r="AH233" s="645">
        <f t="shared" ref="AH233:AH255" si="121">SUM(C233:W233)</f>
        <v>141.35018333333332</v>
      </c>
      <c r="AI233" s="645">
        <f t="shared" ref="AI233:AI255" si="122">SUM(C233:AG233)</f>
        <v>141.35018333333332</v>
      </c>
    </row>
    <row r="234" spans="1:35" x14ac:dyDescent="0.25">
      <c r="A234" s="18"/>
      <c r="B234" s="678" t="str">
        <f>B204</f>
        <v>完熟堆肥収益</v>
      </c>
      <c r="C234" s="670">
        <f t="shared" ref="C234:AG234" si="123">D204/1000000</f>
        <v>0</v>
      </c>
      <c r="D234" s="632">
        <f t="shared" si="123"/>
        <v>4.2035999999999998</v>
      </c>
      <c r="E234" s="683">
        <f t="shared" si="123"/>
        <v>4.2035999999999998</v>
      </c>
      <c r="F234" s="683">
        <f t="shared" si="123"/>
        <v>4.2035999999999998</v>
      </c>
      <c r="G234" s="683">
        <f t="shared" si="123"/>
        <v>4.2035999999999998</v>
      </c>
      <c r="H234" s="683">
        <f t="shared" si="123"/>
        <v>4.2035999999999998</v>
      </c>
      <c r="I234" s="683">
        <f t="shared" si="123"/>
        <v>4.2035999999999998</v>
      </c>
      <c r="J234" s="683">
        <f t="shared" si="123"/>
        <v>4.2035999999999998</v>
      </c>
      <c r="K234" s="683">
        <f t="shared" si="123"/>
        <v>4.2035999999999998</v>
      </c>
      <c r="L234" s="683">
        <f t="shared" si="123"/>
        <v>4.2035999999999998</v>
      </c>
      <c r="M234" s="683">
        <f t="shared" si="123"/>
        <v>4.2035999999999998</v>
      </c>
      <c r="N234" s="683">
        <f t="shared" si="123"/>
        <v>4.2035999999999998</v>
      </c>
      <c r="O234" s="683">
        <f t="shared" si="123"/>
        <v>4.2035999999999998</v>
      </c>
      <c r="P234" s="683">
        <f t="shared" si="123"/>
        <v>4.2035999999999998</v>
      </c>
      <c r="Q234" s="683">
        <f t="shared" si="123"/>
        <v>4.2035999999999998</v>
      </c>
      <c r="R234" s="683">
        <f t="shared" si="123"/>
        <v>4.2035999999999998</v>
      </c>
      <c r="S234" s="683">
        <f t="shared" si="123"/>
        <v>4.2035999999999998</v>
      </c>
      <c r="T234" s="683">
        <f t="shared" si="123"/>
        <v>4.2035999999999998</v>
      </c>
      <c r="U234" s="643">
        <f t="shared" si="123"/>
        <v>4.2035999999999998</v>
      </c>
      <c r="V234" s="643">
        <f t="shared" si="123"/>
        <v>4.2035999999999998</v>
      </c>
      <c r="W234" s="643">
        <f t="shared" si="123"/>
        <v>4.2035999999999998</v>
      </c>
      <c r="X234" s="643">
        <f t="shared" si="123"/>
        <v>0</v>
      </c>
      <c r="Y234" s="643">
        <f t="shared" si="123"/>
        <v>0</v>
      </c>
      <c r="Z234" s="643">
        <f t="shared" si="123"/>
        <v>0</v>
      </c>
      <c r="AA234" s="643">
        <f t="shared" si="123"/>
        <v>0</v>
      </c>
      <c r="AB234" s="643">
        <f t="shared" si="123"/>
        <v>0</v>
      </c>
      <c r="AC234" s="643">
        <f t="shared" si="123"/>
        <v>0</v>
      </c>
      <c r="AD234" s="643">
        <f t="shared" si="123"/>
        <v>0</v>
      </c>
      <c r="AE234" s="643">
        <f t="shared" si="123"/>
        <v>0</v>
      </c>
      <c r="AF234" s="643">
        <f t="shared" si="123"/>
        <v>0</v>
      </c>
      <c r="AG234" s="644">
        <f t="shared" si="123"/>
        <v>0</v>
      </c>
      <c r="AH234" s="645">
        <f t="shared" si="121"/>
        <v>84.071999999999989</v>
      </c>
      <c r="AI234" s="645">
        <f t="shared" si="122"/>
        <v>84.071999999999989</v>
      </c>
    </row>
    <row r="235" spans="1:35" x14ac:dyDescent="0.25">
      <c r="A235" s="18"/>
      <c r="B235" s="678" t="str">
        <f>B205</f>
        <v>液肥収益</v>
      </c>
      <c r="C235" s="670">
        <f t="shared" ref="C235:AG235" si="124">D205/1000000</f>
        <v>0</v>
      </c>
      <c r="D235" s="642">
        <f>E205/1000000</f>
        <v>5.654399999999999</v>
      </c>
      <c r="E235" s="643">
        <f t="shared" si="124"/>
        <v>5.654399999999999</v>
      </c>
      <c r="F235" s="643">
        <f t="shared" si="124"/>
        <v>5.654399999999999</v>
      </c>
      <c r="G235" s="643">
        <f t="shared" si="124"/>
        <v>5.654399999999999</v>
      </c>
      <c r="H235" s="643">
        <f t="shared" si="124"/>
        <v>5.654399999999999</v>
      </c>
      <c r="I235" s="643">
        <f t="shared" si="124"/>
        <v>5.654399999999999</v>
      </c>
      <c r="J235" s="643">
        <f t="shared" si="124"/>
        <v>5.654399999999999</v>
      </c>
      <c r="K235" s="643">
        <f t="shared" si="124"/>
        <v>5.654399999999999</v>
      </c>
      <c r="L235" s="643">
        <f t="shared" si="124"/>
        <v>5.654399999999999</v>
      </c>
      <c r="M235" s="643">
        <f t="shared" si="124"/>
        <v>5.654399999999999</v>
      </c>
      <c r="N235" s="643">
        <f t="shared" si="124"/>
        <v>5.654399999999999</v>
      </c>
      <c r="O235" s="643">
        <f t="shared" si="124"/>
        <v>5.654399999999999</v>
      </c>
      <c r="P235" s="643">
        <f t="shared" si="124"/>
        <v>5.654399999999999</v>
      </c>
      <c r="Q235" s="643">
        <f t="shared" si="124"/>
        <v>5.654399999999999</v>
      </c>
      <c r="R235" s="643">
        <f t="shared" si="124"/>
        <v>5.654399999999999</v>
      </c>
      <c r="S235" s="643">
        <f t="shared" si="124"/>
        <v>5.654399999999999</v>
      </c>
      <c r="T235" s="643">
        <f t="shared" si="124"/>
        <v>5.654399999999999</v>
      </c>
      <c r="U235" s="643">
        <f t="shared" si="124"/>
        <v>5.654399999999999</v>
      </c>
      <c r="V235" s="643">
        <f t="shared" si="124"/>
        <v>5.654399999999999</v>
      </c>
      <c r="W235" s="643">
        <f t="shared" si="124"/>
        <v>5.654399999999999</v>
      </c>
      <c r="X235" s="643">
        <f t="shared" si="124"/>
        <v>0</v>
      </c>
      <c r="Y235" s="643">
        <f t="shared" si="124"/>
        <v>0</v>
      </c>
      <c r="Z235" s="643">
        <f t="shared" si="124"/>
        <v>0</v>
      </c>
      <c r="AA235" s="643">
        <f t="shared" si="124"/>
        <v>0</v>
      </c>
      <c r="AB235" s="643">
        <f t="shared" si="124"/>
        <v>0</v>
      </c>
      <c r="AC235" s="643">
        <f t="shared" si="124"/>
        <v>0</v>
      </c>
      <c r="AD235" s="643">
        <f t="shared" si="124"/>
        <v>0</v>
      </c>
      <c r="AE235" s="643">
        <f t="shared" si="124"/>
        <v>0</v>
      </c>
      <c r="AF235" s="643">
        <f t="shared" si="124"/>
        <v>0</v>
      </c>
      <c r="AG235" s="644">
        <f t="shared" si="124"/>
        <v>0</v>
      </c>
      <c r="AH235" s="645">
        <f t="shared" si="121"/>
        <v>113.08799999999994</v>
      </c>
      <c r="AI235" s="645">
        <f t="shared" si="122"/>
        <v>113.08799999999994</v>
      </c>
    </row>
    <row r="236" spans="1:35" x14ac:dyDescent="0.25">
      <c r="A236" s="18"/>
      <c r="B236" s="678" t="str">
        <f>B206</f>
        <v>再生敷料収益</v>
      </c>
      <c r="C236" s="670">
        <f t="shared" ref="C236:AG236" si="125">D206/1000000</f>
        <v>0</v>
      </c>
      <c r="D236" s="642">
        <f t="shared" si="125"/>
        <v>5.58</v>
      </c>
      <c r="E236" s="643">
        <f t="shared" si="125"/>
        <v>5.58</v>
      </c>
      <c r="F236" s="643">
        <f t="shared" si="125"/>
        <v>5.58</v>
      </c>
      <c r="G236" s="643">
        <f t="shared" si="125"/>
        <v>5.58</v>
      </c>
      <c r="H236" s="643">
        <f t="shared" si="125"/>
        <v>5.58</v>
      </c>
      <c r="I236" s="643">
        <f t="shared" si="125"/>
        <v>5.58</v>
      </c>
      <c r="J236" s="643">
        <f t="shared" si="125"/>
        <v>5.58</v>
      </c>
      <c r="K236" s="643">
        <f t="shared" si="125"/>
        <v>5.58</v>
      </c>
      <c r="L236" s="643">
        <f t="shared" si="125"/>
        <v>5.58</v>
      </c>
      <c r="M236" s="643">
        <f t="shared" si="125"/>
        <v>5.58</v>
      </c>
      <c r="N236" s="643">
        <f t="shared" si="125"/>
        <v>5.58</v>
      </c>
      <c r="O236" s="643">
        <f t="shared" si="125"/>
        <v>5.58</v>
      </c>
      <c r="P236" s="643">
        <f t="shared" si="125"/>
        <v>5.58</v>
      </c>
      <c r="Q236" s="643">
        <f t="shared" si="125"/>
        <v>5.58</v>
      </c>
      <c r="R236" s="643">
        <f t="shared" si="125"/>
        <v>5.58</v>
      </c>
      <c r="S236" s="643">
        <f t="shared" si="125"/>
        <v>5.58</v>
      </c>
      <c r="T236" s="643">
        <f t="shared" si="125"/>
        <v>5.58</v>
      </c>
      <c r="U236" s="643">
        <f t="shared" si="125"/>
        <v>5.58</v>
      </c>
      <c r="V236" s="643">
        <f t="shared" si="125"/>
        <v>5.58</v>
      </c>
      <c r="W236" s="643">
        <f t="shared" si="125"/>
        <v>5.58</v>
      </c>
      <c r="X236" s="643">
        <f t="shared" si="125"/>
        <v>0</v>
      </c>
      <c r="Y236" s="643">
        <f t="shared" si="125"/>
        <v>0</v>
      </c>
      <c r="Z236" s="643">
        <f t="shared" si="125"/>
        <v>0</v>
      </c>
      <c r="AA236" s="643">
        <f t="shared" si="125"/>
        <v>0</v>
      </c>
      <c r="AB236" s="643">
        <f t="shared" si="125"/>
        <v>0</v>
      </c>
      <c r="AC236" s="643">
        <f t="shared" si="125"/>
        <v>0</v>
      </c>
      <c r="AD236" s="643">
        <f t="shared" si="125"/>
        <v>0</v>
      </c>
      <c r="AE236" s="643">
        <f t="shared" si="125"/>
        <v>0</v>
      </c>
      <c r="AF236" s="643">
        <f t="shared" si="125"/>
        <v>0</v>
      </c>
      <c r="AG236" s="644">
        <f t="shared" si="125"/>
        <v>0</v>
      </c>
      <c r="AH236" s="645">
        <f t="shared" si="121"/>
        <v>111.59999999999998</v>
      </c>
      <c r="AI236" s="645">
        <f t="shared" si="122"/>
        <v>111.59999999999998</v>
      </c>
    </row>
    <row r="237" spans="1:35" x14ac:dyDescent="0.25">
      <c r="A237" s="18"/>
      <c r="B237" s="678" t="str">
        <f>B207</f>
        <v/>
      </c>
      <c r="C237" s="670">
        <f t="shared" ref="C237:AG237" si="126">D207/1000000</f>
        <v>0</v>
      </c>
      <c r="D237" s="642">
        <f t="shared" si="126"/>
        <v>0</v>
      </c>
      <c r="E237" s="643">
        <f t="shared" si="126"/>
        <v>0</v>
      </c>
      <c r="F237" s="643">
        <f t="shared" si="126"/>
        <v>0</v>
      </c>
      <c r="G237" s="643">
        <f t="shared" si="126"/>
        <v>0</v>
      </c>
      <c r="H237" s="643">
        <f t="shared" si="126"/>
        <v>0</v>
      </c>
      <c r="I237" s="643">
        <f t="shared" si="126"/>
        <v>0</v>
      </c>
      <c r="J237" s="643">
        <f t="shared" si="126"/>
        <v>0</v>
      </c>
      <c r="K237" s="643">
        <f t="shared" si="126"/>
        <v>0</v>
      </c>
      <c r="L237" s="643">
        <f t="shared" si="126"/>
        <v>0</v>
      </c>
      <c r="M237" s="643">
        <f t="shared" si="126"/>
        <v>0</v>
      </c>
      <c r="N237" s="643">
        <f t="shared" si="126"/>
        <v>0</v>
      </c>
      <c r="O237" s="643">
        <f t="shared" si="126"/>
        <v>0</v>
      </c>
      <c r="P237" s="643">
        <f t="shared" si="126"/>
        <v>0</v>
      </c>
      <c r="Q237" s="643">
        <f t="shared" si="126"/>
        <v>0</v>
      </c>
      <c r="R237" s="643">
        <f t="shared" si="126"/>
        <v>0</v>
      </c>
      <c r="S237" s="643">
        <f t="shared" si="126"/>
        <v>0</v>
      </c>
      <c r="T237" s="643">
        <f t="shared" si="126"/>
        <v>0</v>
      </c>
      <c r="U237" s="643">
        <f t="shared" si="126"/>
        <v>0</v>
      </c>
      <c r="V237" s="643">
        <f t="shared" si="126"/>
        <v>0</v>
      </c>
      <c r="W237" s="643">
        <f t="shared" si="126"/>
        <v>0</v>
      </c>
      <c r="X237" s="643">
        <f t="shared" si="126"/>
        <v>0</v>
      </c>
      <c r="Y237" s="643">
        <f t="shared" si="126"/>
        <v>0</v>
      </c>
      <c r="Z237" s="643">
        <f t="shared" si="126"/>
        <v>0</v>
      </c>
      <c r="AA237" s="643">
        <f t="shared" si="126"/>
        <v>0</v>
      </c>
      <c r="AB237" s="643">
        <f t="shared" si="126"/>
        <v>0</v>
      </c>
      <c r="AC237" s="643">
        <f t="shared" si="126"/>
        <v>0</v>
      </c>
      <c r="AD237" s="643">
        <f t="shared" si="126"/>
        <v>0</v>
      </c>
      <c r="AE237" s="643">
        <f t="shared" si="126"/>
        <v>0</v>
      </c>
      <c r="AF237" s="643">
        <f t="shared" si="126"/>
        <v>0</v>
      </c>
      <c r="AG237" s="644">
        <f t="shared" si="126"/>
        <v>0</v>
      </c>
      <c r="AH237" s="645">
        <f t="shared" si="121"/>
        <v>0</v>
      </c>
      <c r="AI237" s="645">
        <f t="shared" si="122"/>
        <v>0</v>
      </c>
    </row>
    <row r="238" spans="1:35" x14ac:dyDescent="0.25">
      <c r="A238" s="18"/>
      <c r="B238" s="678" t="str">
        <f>B208</f>
        <v/>
      </c>
      <c r="C238" s="670">
        <f t="shared" ref="C238:AG238" si="127">D208/1000000</f>
        <v>0</v>
      </c>
      <c r="D238" s="642">
        <f t="shared" si="127"/>
        <v>0</v>
      </c>
      <c r="E238" s="643">
        <f t="shared" si="127"/>
        <v>0</v>
      </c>
      <c r="F238" s="643">
        <f t="shared" si="127"/>
        <v>0</v>
      </c>
      <c r="G238" s="643">
        <f t="shared" si="127"/>
        <v>0</v>
      </c>
      <c r="H238" s="643">
        <f t="shared" si="127"/>
        <v>0</v>
      </c>
      <c r="I238" s="643">
        <f t="shared" si="127"/>
        <v>0</v>
      </c>
      <c r="J238" s="643">
        <f t="shared" si="127"/>
        <v>0</v>
      </c>
      <c r="K238" s="643">
        <f t="shared" si="127"/>
        <v>0</v>
      </c>
      <c r="L238" s="643">
        <f t="shared" si="127"/>
        <v>0</v>
      </c>
      <c r="M238" s="643">
        <f t="shared" si="127"/>
        <v>0</v>
      </c>
      <c r="N238" s="643">
        <f t="shared" si="127"/>
        <v>0</v>
      </c>
      <c r="O238" s="643">
        <f t="shared" si="127"/>
        <v>0</v>
      </c>
      <c r="P238" s="643">
        <f t="shared" si="127"/>
        <v>0</v>
      </c>
      <c r="Q238" s="643">
        <f t="shared" si="127"/>
        <v>0</v>
      </c>
      <c r="R238" s="643">
        <f t="shared" si="127"/>
        <v>0</v>
      </c>
      <c r="S238" s="643">
        <f t="shared" si="127"/>
        <v>0</v>
      </c>
      <c r="T238" s="643">
        <f t="shared" si="127"/>
        <v>0</v>
      </c>
      <c r="U238" s="643">
        <f t="shared" si="127"/>
        <v>0</v>
      </c>
      <c r="V238" s="643">
        <f t="shared" si="127"/>
        <v>0</v>
      </c>
      <c r="W238" s="643">
        <f t="shared" si="127"/>
        <v>0</v>
      </c>
      <c r="X238" s="643">
        <f t="shared" si="127"/>
        <v>0</v>
      </c>
      <c r="Y238" s="643">
        <f t="shared" si="127"/>
        <v>0</v>
      </c>
      <c r="Z238" s="643">
        <f t="shared" si="127"/>
        <v>0</v>
      </c>
      <c r="AA238" s="643">
        <f t="shared" si="127"/>
        <v>0</v>
      </c>
      <c r="AB238" s="643">
        <f t="shared" si="127"/>
        <v>0</v>
      </c>
      <c r="AC238" s="643">
        <f t="shared" si="127"/>
        <v>0</v>
      </c>
      <c r="AD238" s="643">
        <f t="shared" si="127"/>
        <v>0</v>
      </c>
      <c r="AE238" s="643">
        <f t="shared" si="127"/>
        <v>0</v>
      </c>
      <c r="AF238" s="643">
        <f t="shared" si="127"/>
        <v>0</v>
      </c>
      <c r="AG238" s="644">
        <f t="shared" si="127"/>
        <v>0</v>
      </c>
      <c r="AH238" s="645">
        <f t="shared" si="121"/>
        <v>0</v>
      </c>
      <c r="AI238" s="645">
        <f t="shared" si="122"/>
        <v>0</v>
      </c>
    </row>
    <row r="239" spans="1:35" ht="13" thickBot="1" x14ac:dyDescent="0.3">
      <c r="A239" s="18"/>
      <c r="B239" s="679" t="s">
        <v>660</v>
      </c>
      <c r="C239" s="671">
        <f t="shared" ref="C239:AG239" si="128">D209/1000000</f>
        <v>300</v>
      </c>
      <c r="D239" s="660">
        <f t="shared" si="128"/>
        <v>0</v>
      </c>
      <c r="E239" s="661">
        <f t="shared" si="128"/>
        <v>0</v>
      </c>
      <c r="F239" s="661">
        <f t="shared" si="128"/>
        <v>0</v>
      </c>
      <c r="G239" s="661">
        <f t="shared" si="128"/>
        <v>0</v>
      </c>
      <c r="H239" s="661">
        <f t="shared" si="128"/>
        <v>0</v>
      </c>
      <c r="I239" s="661">
        <f t="shared" si="128"/>
        <v>0</v>
      </c>
      <c r="J239" s="661">
        <f t="shared" si="128"/>
        <v>0</v>
      </c>
      <c r="K239" s="661">
        <f t="shared" si="128"/>
        <v>0</v>
      </c>
      <c r="L239" s="661">
        <f t="shared" si="128"/>
        <v>0</v>
      </c>
      <c r="M239" s="661">
        <f t="shared" si="128"/>
        <v>0</v>
      </c>
      <c r="N239" s="661">
        <f t="shared" si="128"/>
        <v>0</v>
      </c>
      <c r="O239" s="661">
        <f t="shared" si="128"/>
        <v>0</v>
      </c>
      <c r="P239" s="661">
        <f t="shared" si="128"/>
        <v>0</v>
      </c>
      <c r="Q239" s="661">
        <f t="shared" si="128"/>
        <v>0</v>
      </c>
      <c r="R239" s="661">
        <f t="shared" si="128"/>
        <v>0</v>
      </c>
      <c r="S239" s="661">
        <f t="shared" si="128"/>
        <v>0</v>
      </c>
      <c r="T239" s="661">
        <f t="shared" si="128"/>
        <v>0</v>
      </c>
      <c r="U239" s="661">
        <f t="shared" si="128"/>
        <v>0</v>
      </c>
      <c r="V239" s="661">
        <f t="shared" si="128"/>
        <v>0</v>
      </c>
      <c r="W239" s="661">
        <f t="shared" si="128"/>
        <v>0</v>
      </c>
      <c r="X239" s="661">
        <f t="shared" si="128"/>
        <v>0</v>
      </c>
      <c r="Y239" s="661">
        <f t="shared" si="128"/>
        <v>0</v>
      </c>
      <c r="Z239" s="661">
        <f t="shared" si="128"/>
        <v>0</v>
      </c>
      <c r="AA239" s="661">
        <f t="shared" si="128"/>
        <v>0</v>
      </c>
      <c r="AB239" s="661">
        <f t="shared" si="128"/>
        <v>0</v>
      </c>
      <c r="AC239" s="661">
        <f t="shared" si="128"/>
        <v>0</v>
      </c>
      <c r="AD239" s="661">
        <f t="shared" si="128"/>
        <v>0</v>
      </c>
      <c r="AE239" s="661">
        <f t="shared" si="128"/>
        <v>0</v>
      </c>
      <c r="AF239" s="661">
        <f t="shared" si="128"/>
        <v>0</v>
      </c>
      <c r="AG239" s="662">
        <f t="shared" si="128"/>
        <v>0</v>
      </c>
      <c r="AH239" s="663">
        <f t="shared" si="121"/>
        <v>300</v>
      </c>
      <c r="AI239" s="663">
        <f t="shared" si="122"/>
        <v>300</v>
      </c>
    </row>
    <row r="240" spans="1:35" x14ac:dyDescent="0.25">
      <c r="A240" s="18"/>
      <c r="B240" s="680" t="s">
        <v>114</v>
      </c>
      <c r="C240" s="672">
        <f t="shared" ref="C240:AG240" si="129">-D212/1000000</f>
        <v>0</v>
      </c>
      <c r="D240" s="656">
        <f t="shared" si="129"/>
        <v>40.726559999999999</v>
      </c>
      <c r="E240" s="657">
        <f t="shared" si="129"/>
        <v>40.726559999999999</v>
      </c>
      <c r="F240" s="657">
        <f t="shared" si="129"/>
        <v>40.726559999999999</v>
      </c>
      <c r="G240" s="657">
        <f t="shared" si="129"/>
        <v>40.726559999999999</v>
      </c>
      <c r="H240" s="657">
        <f t="shared" si="129"/>
        <v>40.726559999999999</v>
      </c>
      <c r="I240" s="657">
        <f t="shared" si="129"/>
        <v>40.726559999999999</v>
      </c>
      <c r="J240" s="657">
        <f t="shared" si="129"/>
        <v>40.726559999999999</v>
      </c>
      <c r="K240" s="657">
        <f t="shared" si="129"/>
        <v>40.726559999999999</v>
      </c>
      <c r="L240" s="657">
        <f t="shared" si="129"/>
        <v>40.726559999999999</v>
      </c>
      <c r="M240" s="657">
        <f t="shared" si="129"/>
        <v>40.726559999999999</v>
      </c>
      <c r="N240" s="657">
        <f t="shared" si="129"/>
        <v>40.726559999999999</v>
      </c>
      <c r="O240" s="657">
        <f t="shared" si="129"/>
        <v>40.726559999999999</v>
      </c>
      <c r="P240" s="657">
        <f t="shared" si="129"/>
        <v>40.726559999999999</v>
      </c>
      <c r="Q240" s="657">
        <f t="shared" si="129"/>
        <v>40.726559999999999</v>
      </c>
      <c r="R240" s="657">
        <f t="shared" si="129"/>
        <v>40.726559999999999</v>
      </c>
      <c r="S240" s="657">
        <f t="shared" si="129"/>
        <v>40.726559999999999</v>
      </c>
      <c r="T240" s="657">
        <f t="shared" si="129"/>
        <v>40.726559999999999</v>
      </c>
      <c r="U240" s="657">
        <f t="shared" si="129"/>
        <v>40.726559999999999</v>
      </c>
      <c r="V240" s="657">
        <f t="shared" si="129"/>
        <v>40.726559999999999</v>
      </c>
      <c r="W240" s="657">
        <f t="shared" si="129"/>
        <v>40.726559999999999</v>
      </c>
      <c r="X240" s="657">
        <f t="shared" si="129"/>
        <v>0</v>
      </c>
      <c r="Y240" s="657">
        <f t="shared" si="129"/>
        <v>0</v>
      </c>
      <c r="Z240" s="657">
        <f t="shared" si="129"/>
        <v>0</v>
      </c>
      <c r="AA240" s="657">
        <f t="shared" si="129"/>
        <v>0</v>
      </c>
      <c r="AB240" s="657">
        <f t="shared" si="129"/>
        <v>0</v>
      </c>
      <c r="AC240" s="657">
        <f t="shared" si="129"/>
        <v>0</v>
      </c>
      <c r="AD240" s="657">
        <f t="shared" si="129"/>
        <v>0</v>
      </c>
      <c r="AE240" s="657">
        <f t="shared" si="129"/>
        <v>0</v>
      </c>
      <c r="AF240" s="657">
        <f t="shared" si="129"/>
        <v>0</v>
      </c>
      <c r="AG240" s="658">
        <f t="shared" si="129"/>
        <v>0</v>
      </c>
      <c r="AH240" s="659">
        <f t="shared" si="121"/>
        <v>814.53119999999967</v>
      </c>
      <c r="AI240" s="659">
        <f t="shared" si="122"/>
        <v>814.53119999999967</v>
      </c>
    </row>
    <row r="241" spans="1:35" x14ac:dyDescent="0.25">
      <c r="A241" s="18"/>
      <c r="B241" s="678" t="str">
        <f t="shared" ref="B241:B254" si="130">B213</f>
        <v>初期投資費用</v>
      </c>
      <c r="C241" s="670">
        <f>-D213/1000000</f>
        <v>-695</v>
      </c>
      <c r="D241" s="642">
        <f t="shared" ref="D241:AG241" si="131">-E213/1000000</f>
        <v>0</v>
      </c>
      <c r="E241" s="643">
        <f t="shared" si="131"/>
        <v>0</v>
      </c>
      <c r="F241" s="643">
        <f t="shared" si="131"/>
        <v>0</v>
      </c>
      <c r="G241" s="643">
        <f t="shared" si="131"/>
        <v>0</v>
      </c>
      <c r="H241" s="643">
        <f t="shared" si="131"/>
        <v>0</v>
      </c>
      <c r="I241" s="643">
        <f t="shared" si="131"/>
        <v>0</v>
      </c>
      <c r="J241" s="643">
        <f t="shared" si="131"/>
        <v>0</v>
      </c>
      <c r="K241" s="643">
        <f t="shared" si="131"/>
        <v>0</v>
      </c>
      <c r="L241" s="643">
        <f t="shared" si="131"/>
        <v>0</v>
      </c>
      <c r="M241" s="643">
        <f t="shared" si="131"/>
        <v>0</v>
      </c>
      <c r="N241" s="643">
        <f t="shared" si="131"/>
        <v>0</v>
      </c>
      <c r="O241" s="643">
        <f t="shared" si="131"/>
        <v>0</v>
      </c>
      <c r="P241" s="643">
        <f t="shared" si="131"/>
        <v>0</v>
      </c>
      <c r="Q241" s="643">
        <f t="shared" si="131"/>
        <v>0</v>
      </c>
      <c r="R241" s="643">
        <f t="shared" si="131"/>
        <v>0</v>
      </c>
      <c r="S241" s="643">
        <f t="shared" si="131"/>
        <v>0</v>
      </c>
      <c r="T241" s="643">
        <f t="shared" si="131"/>
        <v>0</v>
      </c>
      <c r="U241" s="643">
        <f t="shared" si="131"/>
        <v>0</v>
      </c>
      <c r="V241" s="643">
        <f t="shared" si="131"/>
        <v>0</v>
      </c>
      <c r="W241" s="643">
        <f t="shared" si="131"/>
        <v>0</v>
      </c>
      <c r="X241" s="643">
        <f t="shared" si="131"/>
        <v>0</v>
      </c>
      <c r="Y241" s="643">
        <f t="shared" si="131"/>
        <v>0</v>
      </c>
      <c r="Z241" s="643">
        <f t="shared" si="131"/>
        <v>0</v>
      </c>
      <c r="AA241" s="643">
        <f t="shared" si="131"/>
        <v>0</v>
      </c>
      <c r="AB241" s="643">
        <f t="shared" si="131"/>
        <v>0</v>
      </c>
      <c r="AC241" s="643">
        <f t="shared" si="131"/>
        <v>0</v>
      </c>
      <c r="AD241" s="643">
        <f t="shared" si="131"/>
        <v>0</v>
      </c>
      <c r="AE241" s="643">
        <f t="shared" si="131"/>
        <v>0</v>
      </c>
      <c r="AF241" s="643">
        <f t="shared" si="131"/>
        <v>0</v>
      </c>
      <c r="AG241" s="644">
        <f t="shared" si="131"/>
        <v>0</v>
      </c>
      <c r="AH241" s="645">
        <f t="shared" si="121"/>
        <v>-695</v>
      </c>
      <c r="AI241" s="645">
        <f t="shared" si="122"/>
        <v>-695</v>
      </c>
    </row>
    <row r="242" spans="1:35" x14ac:dyDescent="0.25">
      <c r="A242" s="18"/>
      <c r="B242" s="681" t="str">
        <f t="shared" si="130"/>
        <v>維持管理費</v>
      </c>
      <c r="C242" s="670">
        <f t="shared" ref="C242:AG242" si="132">-D214/1000000</f>
        <v>0</v>
      </c>
      <c r="D242" s="642">
        <f t="shared" si="132"/>
        <v>-7.3</v>
      </c>
      <c r="E242" s="643">
        <f t="shared" si="132"/>
        <v>-7.3</v>
      </c>
      <c r="F242" s="643">
        <f t="shared" si="132"/>
        <v>-7.3</v>
      </c>
      <c r="G242" s="643">
        <f t="shared" si="132"/>
        <v>-7.3</v>
      </c>
      <c r="H242" s="643">
        <f t="shared" si="132"/>
        <v>-7.3</v>
      </c>
      <c r="I242" s="643">
        <f t="shared" si="132"/>
        <v>-7.3</v>
      </c>
      <c r="J242" s="643">
        <f t="shared" si="132"/>
        <v>-7.3</v>
      </c>
      <c r="K242" s="643">
        <f t="shared" si="132"/>
        <v>-7.3</v>
      </c>
      <c r="L242" s="643">
        <f t="shared" si="132"/>
        <v>-7.3</v>
      </c>
      <c r="M242" s="643">
        <f t="shared" si="132"/>
        <v>-7.3</v>
      </c>
      <c r="N242" s="643">
        <f t="shared" si="132"/>
        <v>-7.3</v>
      </c>
      <c r="O242" s="643">
        <f t="shared" si="132"/>
        <v>-7.3</v>
      </c>
      <c r="P242" s="643">
        <f t="shared" si="132"/>
        <v>-7.3</v>
      </c>
      <c r="Q242" s="643">
        <f t="shared" si="132"/>
        <v>-7.3</v>
      </c>
      <c r="R242" s="643">
        <f t="shared" si="132"/>
        <v>-7.3</v>
      </c>
      <c r="S242" s="643">
        <f t="shared" si="132"/>
        <v>-7.3</v>
      </c>
      <c r="T242" s="643">
        <f t="shared" si="132"/>
        <v>-7.3</v>
      </c>
      <c r="U242" s="643">
        <f t="shared" si="132"/>
        <v>-7.3</v>
      </c>
      <c r="V242" s="643">
        <f t="shared" si="132"/>
        <v>-7.3</v>
      </c>
      <c r="W242" s="643">
        <f t="shared" si="132"/>
        <v>-7.3</v>
      </c>
      <c r="X242" s="643">
        <f t="shared" si="132"/>
        <v>0</v>
      </c>
      <c r="Y242" s="643">
        <f t="shared" si="132"/>
        <v>0</v>
      </c>
      <c r="Z242" s="643">
        <f t="shared" si="132"/>
        <v>0</v>
      </c>
      <c r="AA242" s="643">
        <f t="shared" si="132"/>
        <v>0</v>
      </c>
      <c r="AB242" s="643">
        <f t="shared" si="132"/>
        <v>0</v>
      </c>
      <c r="AC242" s="643">
        <f t="shared" si="132"/>
        <v>0</v>
      </c>
      <c r="AD242" s="643">
        <f t="shared" si="132"/>
        <v>0</v>
      </c>
      <c r="AE242" s="643">
        <f t="shared" si="132"/>
        <v>0</v>
      </c>
      <c r="AF242" s="643">
        <f t="shared" si="132"/>
        <v>0</v>
      </c>
      <c r="AG242" s="644">
        <f t="shared" si="132"/>
        <v>0</v>
      </c>
      <c r="AH242" s="645">
        <f t="shared" si="121"/>
        <v>-146</v>
      </c>
      <c r="AI242" s="645">
        <f t="shared" si="122"/>
        <v>-146</v>
      </c>
    </row>
    <row r="243" spans="1:35" x14ac:dyDescent="0.25">
      <c r="A243" s="18"/>
      <c r="B243" s="681" t="str">
        <f t="shared" si="130"/>
        <v>ユーティリティ費用</v>
      </c>
      <c r="C243" s="670">
        <f t="shared" ref="C243:AG243" si="133">-D215/1000000</f>
        <v>0</v>
      </c>
      <c r="D243" s="642">
        <f t="shared" si="133"/>
        <v>-12.2</v>
      </c>
      <c r="E243" s="643">
        <f t="shared" si="133"/>
        <v>-12.2</v>
      </c>
      <c r="F243" s="643">
        <f t="shared" si="133"/>
        <v>-12.2</v>
      </c>
      <c r="G243" s="643">
        <f t="shared" si="133"/>
        <v>-12.2</v>
      </c>
      <c r="H243" s="643">
        <f t="shared" si="133"/>
        <v>-12.2</v>
      </c>
      <c r="I243" s="643">
        <f t="shared" si="133"/>
        <v>-12.2</v>
      </c>
      <c r="J243" s="643">
        <f t="shared" si="133"/>
        <v>-12.2</v>
      </c>
      <c r="K243" s="643">
        <f t="shared" si="133"/>
        <v>-12.2</v>
      </c>
      <c r="L243" s="643">
        <f t="shared" si="133"/>
        <v>-12.2</v>
      </c>
      <c r="M243" s="643">
        <f t="shared" si="133"/>
        <v>-12.2</v>
      </c>
      <c r="N243" s="643">
        <f t="shared" si="133"/>
        <v>-12.2</v>
      </c>
      <c r="O243" s="643">
        <f t="shared" si="133"/>
        <v>-12.2</v>
      </c>
      <c r="P243" s="643">
        <f t="shared" si="133"/>
        <v>-12.2</v>
      </c>
      <c r="Q243" s="643">
        <f t="shared" si="133"/>
        <v>-12.2</v>
      </c>
      <c r="R243" s="643">
        <f t="shared" si="133"/>
        <v>-12.2</v>
      </c>
      <c r="S243" s="643">
        <f t="shared" si="133"/>
        <v>-12.2</v>
      </c>
      <c r="T243" s="643">
        <f t="shared" si="133"/>
        <v>-12.2</v>
      </c>
      <c r="U243" s="643">
        <f t="shared" si="133"/>
        <v>-12.2</v>
      </c>
      <c r="V243" s="643">
        <f t="shared" si="133"/>
        <v>-12.2</v>
      </c>
      <c r="W243" s="643">
        <f t="shared" si="133"/>
        <v>-12.2</v>
      </c>
      <c r="X243" s="643">
        <f t="shared" si="133"/>
        <v>0</v>
      </c>
      <c r="Y243" s="643">
        <f t="shared" si="133"/>
        <v>0</v>
      </c>
      <c r="Z243" s="643">
        <f t="shared" si="133"/>
        <v>0</v>
      </c>
      <c r="AA243" s="643">
        <f t="shared" si="133"/>
        <v>0</v>
      </c>
      <c r="AB243" s="643">
        <f t="shared" si="133"/>
        <v>0</v>
      </c>
      <c r="AC243" s="643">
        <f t="shared" si="133"/>
        <v>0</v>
      </c>
      <c r="AD243" s="643">
        <f t="shared" si="133"/>
        <v>0</v>
      </c>
      <c r="AE243" s="643">
        <f t="shared" si="133"/>
        <v>0</v>
      </c>
      <c r="AF243" s="643">
        <f t="shared" si="133"/>
        <v>0</v>
      </c>
      <c r="AG243" s="644">
        <f t="shared" si="133"/>
        <v>0</v>
      </c>
      <c r="AH243" s="645">
        <f>SUM(C243:W243)</f>
        <v>-243.99999999999991</v>
      </c>
      <c r="AI243" s="645">
        <f t="shared" si="122"/>
        <v>-243.99999999999991</v>
      </c>
    </row>
    <row r="244" spans="1:35" x14ac:dyDescent="0.25">
      <c r="A244" s="18"/>
      <c r="B244" s="681" t="str">
        <f t="shared" si="130"/>
        <v/>
      </c>
      <c r="C244" s="670">
        <f t="shared" ref="C244:AG245" si="134">-D216/1000000</f>
        <v>0</v>
      </c>
      <c r="D244" s="642">
        <f t="shared" si="134"/>
        <v>0</v>
      </c>
      <c r="E244" s="643">
        <f t="shared" si="134"/>
        <v>0</v>
      </c>
      <c r="F244" s="643">
        <f t="shared" si="134"/>
        <v>0</v>
      </c>
      <c r="G244" s="643">
        <f t="shared" si="134"/>
        <v>0</v>
      </c>
      <c r="H244" s="643">
        <f t="shared" si="134"/>
        <v>0</v>
      </c>
      <c r="I244" s="643">
        <f t="shared" si="134"/>
        <v>0</v>
      </c>
      <c r="J244" s="643">
        <f t="shared" si="134"/>
        <v>0</v>
      </c>
      <c r="K244" s="643">
        <f t="shared" si="134"/>
        <v>0</v>
      </c>
      <c r="L244" s="643">
        <f t="shared" si="134"/>
        <v>0</v>
      </c>
      <c r="M244" s="643">
        <f t="shared" si="134"/>
        <v>0</v>
      </c>
      <c r="N244" s="643">
        <f t="shared" si="134"/>
        <v>0</v>
      </c>
      <c r="O244" s="643">
        <f t="shared" si="134"/>
        <v>0</v>
      </c>
      <c r="P244" s="643">
        <f t="shared" si="134"/>
        <v>0</v>
      </c>
      <c r="Q244" s="643">
        <f t="shared" si="134"/>
        <v>0</v>
      </c>
      <c r="R244" s="643">
        <f t="shared" si="134"/>
        <v>0</v>
      </c>
      <c r="S244" s="643">
        <f t="shared" si="134"/>
        <v>0</v>
      </c>
      <c r="T244" s="643">
        <f t="shared" si="134"/>
        <v>0</v>
      </c>
      <c r="U244" s="643">
        <f t="shared" si="134"/>
        <v>0</v>
      </c>
      <c r="V244" s="643">
        <f t="shared" si="134"/>
        <v>0</v>
      </c>
      <c r="W244" s="643">
        <f t="shared" si="134"/>
        <v>0</v>
      </c>
      <c r="X244" s="643">
        <f t="shared" si="134"/>
        <v>0</v>
      </c>
      <c r="Y244" s="643">
        <f t="shared" si="134"/>
        <v>0</v>
      </c>
      <c r="Z244" s="643">
        <f t="shared" si="134"/>
        <v>0</v>
      </c>
      <c r="AA244" s="643">
        <f t="shared" si="134"/>
        <v>0</v>
      </c>
      <c r="AB244" s="643">
        <f t="shared" si="134"/>
        <v>0</v>
      </c>
      <c r="AC244" s="643">
        <f t="shared" si="134"/>
        <v>0</v>
      </c>
      <c r="AD244" s="643">
        <f t="shared" si="134"/>
        <v>0</v>
      </c>
      <c r="AE244" s="643">
        <f t="shared" si="134"/>
        <v>0</v>
      </c>
      <c r="AF244" s="643">
        <f t="shared" si="134"/>
        <v>0</v>
      </c>
      <c r="AG244" s="644">
        <f t="shared" si="134"/>
        <v>0</v>
      </c>
      <c r="AH244" s="645">
        <f t="shared" si="121"/>
        <v>0</v>
      </c>
      <c r="AI244" s="645">
        <f t="shared" si="122"/>
        <v>0</v>
      </c>
    </row>
    <row r="245" spans="1:35" x14ac:dyDescent="0.25">
      <c r="A245" s="18"/>
      <c r="B245" s="681" t="str">
        <f t="shared" si="130"/>
        <v/>
      </c>
      <c r="C245" s="670">
        <f t="shared" ref="C245" si="135">-D217/1000000</f>
        <v>0</v>
      </c>
      <c r="D245" s="642">
        <f t="shared" si="134"/>
        <v>0</v>
      </c>
      <c r="E245" s="643">
        <f t="shared" si="134"/>
        <v>0</v>
      </c>
      <c r="F245" s="643">
        <f t="shared" si="134"/>
        <v>0</v>
      </c>
      <c r="G245" s="643">
        <f t="shared" si="134"/>
        <v>0</v>
      </c>
      <c r="H245" s="643">
        <f t="shared" si="134"/>
        <v>0</v>
      </c>
      <c r="I245" s="643">
        <f t="shared" si="134"/>
        <v>-5</v>
      </c>
      <c r="J245" s="643">
        <f t="shared" si="134"/>
        <v>0</v>
      </c>
      <c r="K245" s="643">
        <f t="shared" si="134"/>
        <v>0</v>
      </c>
      <c r="L245" s="643">
        <f t="shared" si="134"/>
        <v>0</v>
      </c>
      <c r="M245" s="643">
        <f t="shared" si="134"/>
        <v>0</v>
      </c>
      <c r="N245" s="643">
        <f t="shared" si="134"/>
        <v>0</v>
      </c>
      <c r="O245" s="643">
        <f t="shared" si="134"/>
        <v>0</v>
      </c>
      <c r="P245" s="643">
        <f t="shared" si="134"/>
        <v>0</v>
      </c>
      <c r="Q245" s="643">
        <f t="shared" si="134"/>
        <v>0</v>
      </c>
      <c r="R245" s="643">
        <f t="shared" si="134"/>
        <v>0</v>
      </c>
      <c r="S245" s="643">
        <f t="shared" si="134"/>
        <v>0</v>
      </c>
      <c r="T245" s="643">
        <f t="shared" si="134"/>
        <v>0</v>
      </c>
      <c r="U245" s="643">
        <f t="shared" si="134"/>
        <v>0</v>
      </c>
      <c r="V245" s="643">
        <f t="shared" si="134"/>
        <v>0</v>
      </c>
      <c r="W245" s="643">
        <f t="shared" si="134"/>
        <v>0</v>
      </c>
      <c r="X245" s="643">
        <f t="shared" si="134"/>
        <v>0</v>
      </c>
      <c r="Y245" s="643">
        <f t="shared" si="134"/>
        <v>0</v>
      </c>
      <c r="Z245" s="643">
        <f t="shared" si="134"/>
        <v>0</v>
      </c>
      <c r="AA245" s="643">
        <f t="shared" si="134"/>
        <v>0</v>
      </c>
      <c r="AB245" s="643">
        <f t="shared" si="134"/>
        <v>0</v>
      </c>
      <c r="AC245" s="643">
        <f t="shared" si="134"/>
        <v>0</v>
      </c>
      <c r="AD245" s="643">
        <f t="shared" si="134"/>
        <v>0</v>
      </c>
      <c r="AE245" s="643">
        <f t="shared" si="134"/>
        <v>0</v>
      </c>
      <c r="AF245" s="643">
        <f t="shared" si="134"/>
        <v>0</v>
      </c>
      <c r="AG245" s="644">
        <f t="shared" si="134"/>
        <v>0</v>
      </c>
      <c r="AH245" s="645">
        <f t="shared" si="121"/>
        <v>-5</v>
      </c>
      <c r="AI245" s="645">
        <f t="shared" si="122"/>
        <v>-5</v>
      </c>
    </row>
    <row r="246" spans="1:35" x14ac:dyDescent="0.25">
      <c r="A246" s="18"/>
      <c r="B246" s="678" t="str">
        <f t="shared" si="130"/>
        <v/>
      </c>
      <c r="C246" s="670">
        <f t="shared" ref="C246:C255" si="136">-D218/1000000</f>
        <v>0</v>
      </c>
      <c r="D246" s="642">
        <f t="shared" ref="D246:D255" si="137">-E218/1000000</f>
        <v>0</v>
      </c>
      <c r="E246" s="643">
        <f t="shared" ref="E246:E255" si="138">-F218/1000000</f>
        <v>0</v>
      </c>
      <c r="F246" s="643">
        <f t="shared" ref="F246:F255" si="139">-G218/1000000</f>
        <v>0</v>
      </c>
      <c r="G246" s="643">
        <f t="shared" ref="G246:G255" si="140">-H218/1000000</f>
        <v>0</v>
      </c>
      <c r="H246" s="643">
        <f t="shared" ref="H246:H255" si="141">-I218/1000000</f>
        <v>0</v>
      </c>
      <c r="I246" s="643">
        <f t="shared" ref="I246:I255" si="142">-J218/1000000</f>
        <v>0</v>
      </c>
      <c r="J246" s="643">
        <f t="shared" ref="J246:J255" si="143">-K218/1000000</f>
        <v>0</v>
      </c>
      <c r="K246" s="643">
        <f t="shared" ref="K246:K255" si="144">-L218/1000000</f>
        <v>0</v>
      </c>
      <c r="L246" s="643">
        <f t="shared" ref="L246:L255" si="145">-M218/1000000</f>
        <v>0</v>
      </c>
      <c r="M246" s="643">
        <f t="shared" ref="M246:M255" si="146">-N218/1000000</f>
        <v>0</v>
      </c>
      <c r="N246" s="643">
        <f t="shared" ref="N246:N255" si="147">-O218/1000000</f>
        <v>0</v>
      </c>
      <c r="O246" s="643">
        <f t="shared" ref="O246:O255" si="148">-P218/1000000</f>
        <v>0</v>
      </c>
      <c r="P246" s="643">
        <f t="shared" ref="P246:P255" si="149">-Q218/1000000</f>
        <v>0</v>
      </c>
      <c r="Q246" s="643">
        <f t="shared" ref="Q246:Q255" si="150">-R218/1000000</f>
        <v>0</v>
      </c>
      <c r="R246" s="643">
        <f t="shared" ref="R246:R255" si="151">-S218/1000000</f>
        <v>0</v>
      </c>
      <c r="S246" s="643">
        <f t="shared" ref="S246:S255" si="152">-T218/1000000</f>
        <v>0</v>
      </c>
      <c r="T246" s="643">
        <f t="shared" ref="T246:T255" si="153">-U218/1000000</f>
        <v>0</v>
      </c>
      <c r="U246" s="643">
        <f t="shared" ref="U246:U255" si="154">-V218/1000000</f>
        <v>0</v>
      </c>
      <c r="V246" s="643">
        <f t="shared" ref="V246:V255" si="155">-W218/1000000</f>
        <v>0</v>
      </c>
      <c r="W246" s="643">
        <f t="shared" ref="W246:W255" si="156">-X218/1000000</f>
        <v>0</v>
      </c>
      <c r="X246" s="643">
        <f t="shared" ref="X246:X255" si="157">-Y218/1000000</f>
        <v>0</v>
      </c>
      <c r="Y246" s="643">
        <f t="shared" ref="Y246:Y255" si="158">-Z218/1000000</f>
        <v>0</v>
      </c>
      <c r="Z246" s="643">
        <f t="shared" ref="Z246:Z255" si="159">-AA218/1000000</f>
        <v>0</v>
      </c>
      <c r="AA246" s="643">
        <f t="shared" ref="AA246:AA255" si="160">-AB218/1000000</f>
        <v>0</v>
      </c>
      <c r="AB246" s="643">
        <f t="shared" ref="AB246:AB255" si="161">-AC218/1000000</f>
        <v>0</v>
      </c>
      <c r="AC246" s="643">
        <f t="shared" ref="AC246:AC255" si="162">-AD218/1000000</f>
        <v>0</v>
      </c>
      <c r="AD246" s="643">
        <f t="shared" ref="AD246:AD255" si="163">-AE218/1000000</f>
        <v>0</v>
      </c>
      <c r="AE246" s="643">
        <f t="shared" ref="AE246:AE255" si="164">-AF218/1000000</f>
        <v>0</v>
      </c>
      <c r="AF246" s="643">
        <f t="shared" ref="AF246:AF255" si="165">-AG218/1000000</f>
        <v>0</v>
      </c>
      <c r="AG246" s="644">
        <f t="shared" ref="AG246:AG255" si="166">-AH218/1000000</f>
        <v>0</v>
      </c>
      <c r="AH246" s="645">
        <f t="shared" si="121"/>
        <v>0</v>
      </c>
      <c r="AI246" s="645">
        <f t="shared" si="122"/>
        <v>0</v>
      </c>
    </row>
    <row r="247" spans="1:35" x14ac:dyDescent="0.25">
      <c r="A247" s="18"/>
      <c r="B247" s="678" t="str">
        <f t="shared" si="130"/>
        <v/>
      </c>
      <c r="C247" s="670">
        <f t="shared" si="136"/>
        <v>0</v>
      </c>
      <c r="D247" s="642">
        <f t="shared" si="137"/>
        <v>0</v>
      </c>
      <c r="E247" s="643">
        <f t="shared" si="138"/>
        <v>0</v>
      </c>
      <c r="F247" s="643">
        <f t="shared" si="139"/>
        <v>0</v>
      </c>
      <c r="G247" s="643">
        <f t="shared" si="140"/>
        <v>0</v>
      </c>
      <c r="H247" s="643">
        <f t="shared" si="141"/>
        <v>0</v>
      </c>
      <c r="I247" s="643">
        <f t="shared" si="142"/>
        <v>0</v>
      </c>
      <c r="J247" s="643">
        <f t="shared" si="143"/>
        <v>0</v>
      </c>
      <c r="K247" s="643">
        <f t="shared" si="144"/>
        <v>0</v>
      </c>
      <c r="L247" s="643">
        <f t="shared" si="145"/>
        <v>0</v>
      </c>
      <c r="M247" s="643">
        <f t="shared" si="146"/>
        <v>0</v>
      </c>
      <c r="N247" s="643">
        <f t="shared" si="147"/>
        <v>0</v>
      </c>
      <c r="O247" s="643">
        <f t="shared" si="148"/>
        <v>0</v>
      </c>
      <c r="P247" s="643">
        <f t="shared" si="149"/>
        <v>0</v>
      </c>
      <c r="Q247" s="643">
        <f t="shared" si="150"/>
        <v>0</v>
      </c>
      <c r="R247" s="643">
        <f t="shared" si="151"/>
        <v>0</v>
      </c>
      <c r="S247" s="643">
        <f t="shared" si="152"/>
        <v>0</v>
      </c>
      <c r="T247" s="643">
        <f t="shared" si="153"/>
        <v>0</v>
      </c>
      <c r="U247" s="643">
        <f t="shared" si="154"/>
        <v>0</v>
      </c>
      <c r="V247" s="643">
        <f t="shared" si="155"/>
        <v>0</v>
      </c>
      <c r="W247" s="643">
        <f t="shared" si="156"/>
        <v>0</v>
      </c>
      <c r="X247" s="643">
        <f t="shared" si="157"/>
        <v>0</v>
      </c>
      <c r="Y247" s="643">
        <f t="shared" si="158"/>
        <v>0</v>
      </c>
      <c r="Z247" s="643">
        <f t="shared" si="159"/>
        <v>0</v>
      </c>
      <c r="AA247" s="643">
        <f t="shared" si="160"/>
        <v>0</v>
      </c>
      <c r="AB247" s="643">
        <f t="shared" si="161"/>
        <v>0</v>
      </c>
      <c r="AC247" s="643">
        <f t="shared" si="162"/>
        <v>0</v>
      </c>
      <c r="AD247" s="643">
        <f t="shared" si="163"/>
        <v>0</v>
      </c>
      <c r="AE247" s="643">
        <f t="shared" si="164"/>
        <v>0</v>
      </c>
      <c r="AF247" s="643">
        <f t="shared" si="165"/>
        <v>0</v>
      </c>
      <c r="AG247" s="643">
        <f t="shared" si="166"/>
        <v>0</v>
      </c>
      <c r="AH247" s="645">
        <f t="shared" si="121"/>
        <v>0</v>
      </c>
      <c r="AI247" s="645">
        <f t="shared" si="122"/>
        <v>0</v>
      </c>
    </row>
    <row r="248" spans="1:35" x14ac:dyDescent="0.25">
      <c r="A248" s="18"/>
      <c r="B248" s="678" t="str">
        <f t="shared" si="130"/>
        <v>人件費</v>
      </c>
      <c r="C248" s="670">
        <f t="shared" si="136"/>
        <v>0</v>
      </c>
      <c r="D248" s="642">
        <f t="shared" si="137"/>
        <v>-4.8</v>
      </c>
      <c r="E248" s="643">
        <f t="shared" si="138"/>
        <v>-4.8</v>
      </c>
      <c r="F248" s="643">
        <f t="shared" si="139"/>
        <v>-4.8</v>
      </c>
      <c r="G248" s="643">
        <f t="shared" si="140"/>
        <v>-4.8</v>
      </c>
      <c r="H248" s="643">
        <f t="shared" si="141"/>
        <v>-4.8</v>
      </c>
      <c r="I248" s="643">
        <f t="shared" si="142"/>
        <v>-4.8</v>
      </c>
      <c r="J248" s="643">
        <f t="shared" si="143"/>
        <v>-4.8</v>
      </c>
      <c r="K248" s="643">
        <f t="shared" si="144"/>
        <v>-4.8</v>
      </c>
      <c r="L248" s="643">
        <f t="shared" si="145"/>
        <v>-4.8</v>
      </c>
      <c r="M248" s="643">
        <f t="shared" si="146"/>
        <v>-4.8</v>
      </c>
      <c r="N248" s="643">
        <f t="shared" si="147"/>
        <v>-4.8</v>
      </c>
      <c r="O248" s="643">
        <f t="shared" si="148"/>
        <v>-4.8</v>
      </c>
      <c r="P248" s="643">
        <f t="shared" si="149"/>
        <v>-4.8</v>
      </c>
      <c r="Q248" s="643">
        <f t="shared" si="150"/>
        <v>-4.8</v>
      </c>
      <c r="R248" s="643">
        <f t="shared" si="151"/>
        <v>-4.8</v>
      </c>
      <c r="S248" s="643">
        <f t="shared" si="152"/>
        <v>-4.8</v>
      </c>
      <c r="T248" s="643">
        <f t="shared" si="153"/>
        <v>-4.8</v>
      </c>
      <c r="U248" s="643">
        <f t="shared" si="154"/>
        <v>-4.8</v>
      </c>
      <c r="V248" s="643">
        <f t="shared" si="155"/>
        <v>-4.8</v>
      </c>
      <c r="W248" s="643">
        <f t="shared" si="156"/>
        <v>-4.8</v>
      </c>
      <c r="X248" s="643">
        <f t="shared" si="157"/>
        <v>-4.8</v>
      </c>
      <c r="Y248" s="643">
        <f t="shared" si="158"/>
        <v>-4.8</v>
      </c>
      <c r="Z248" s="643">
        <f t="shared" si="159"/>
        <v>-4.8</v>
      </c>
      <c r="AA248" s="643">
        <f t="shared" si="160"/>
        <v>-4.8</v>
      </c>
      <c r="AB248" s="643">
        <f t="shared" si="161"/>
        <v>-4.8</v>
      </c>
      <c r="AC248" s="643">
        <f t="shared" si="162"/>
        <v>-4.8</v>
      </c>
      <c r="AD248" s="643">
        <f t="shared" si="163"/>
        <v>-4.8</v>
      </c>
      <c r="AE248" s="643">
        <f t="shared" si="164"/>
        <v>-4.8</v>
      </c>
      <c r="AF248" s="643">
        <f t="shared" si="165"/>
        <v>-4.8</v>
      </c>
      <c r="AG248" s="643">
        <f t="shared" si="166"/>
        <v>-4.8</v>
      </c>
      <c r="AH248" s="645">
        <f t="shared" si="121"/>
        <v>-95.999999999999972</v>
      </c>
      <c r="AI248" s="645">
        <f t="shared" si="122"/>
        <v>-144</v>
      </c>
    </row>
    <row r="249" spans="1:35" x14ac:dyDescent="0.25">
      <c r="A249" s="18"/>
      <c r="B249" s="678" t="str">
        <f t="shared" si="130"/>
        <v>補修費</v>
      </c>
      <c r="C249" s="670">
        <f t="shared" si="136"/>
        <v>0</v>
      </c>
      <c r="D249" s="642">
        <f t="shared" si="137"/>
        <v>0</v>
      </c>
      <c r="E249" s="643">
        <f t="shared" si="138"/>
        <v>0</v>
      </c>
      <c r="F249" s="643">
        <f t="shared" si="139"/>
        <v>0</v>
      </c>
      <c r="G249" s="643">
        <f t="shared" si="140"/>
        <v>0</v>
      </c>
      <c r="H249" s="643">
        <f t="shared" si="141"/>
        <v>0</v>
      </c>
      <c r="I249" s="643">
        <f t="shared" si="142"/>
        <v>0</v>
      </c>
      <c r="J249" s="643">
        <f t="shared" si="143"/>
        <v>0</v>
      </c>
      <c r="K249" s="643">
        <f t="shared" si="144"/>
        <v>0</v>
      </c>
      <c r="L249" s="643">
        <f t="shared" si="145"/>
        <v>0</v>
      </c>
      <c r="M249" s="643">
        <f t="shared" si="146"/>
        <v>0</v>
      </c>
      <c r="N249" s="643">
        <f t="shared" si="147"/>
        <v>0</v>
      </c>
      <c r="O249" s="643">
        <f t="shared" si="148"/>
        <v>0</v>
      </c>
      <c r="P249" s="643">
        <f t="shared" si="149"/>
        <v>0</v>
      </c>
      <c r="Q249" s="643">
        <f t="shared" si="150"/>
        <v>0</v>
      </c>
      <c r="R249" s="643">
        <f t="shared" si="151"/>
        <v>0</v>
      </c>
      <c r="S249" s="643">
        <f t="shared" si="152"/>
        <v>0</v>
      </c>
      <c r="T249" s="643">
        <f t="shared" si="153"/>
        <v>0</v>
      </c>
      <c r="U249" s="643">
        <f t="shared" si="154"/>
        <v>0</v>
      </c>
      <c r="V249" s="643">
        <f t="shared" si="155"/>
        <v>0</v>
      </c>
      <c r="W249" s="643">
        <f t="shared" si="156"/>
        <v>0</v>
      </c>
      <c r="X249" s="643">
        <f t="shared" si="157"/>
        <v>0</v>
      </c>
      <c r="Y249" s="643">
        <f t="shared" si="158"/>
        <v>0</v>
      </c>
      <c r="Z249" s="643">
        <f t="shared" si="159"/>
        <v>0</v>
      </c>
      <c r="AA249" s="643">
        <f t="shared" si="160"/>
        <v>0</v>
      </c>
      <c r="AB249" s="643">
        <f t="shared" si="161"/>
        <v>0</v>
      </c>
      <c r="AC249" s="643">
        <f t="shared" si="162"/>
        <v>0</v>
      </c>
      <c r="AD249" s="643">
        <f t="shared" si="163"/>
        <v>0</v>
      </c>
      <c r="AE249" s="643">
        <f t="shared" si="164"/>
        <v>0</v>
      </c>
      <c r="AF249" s="643">
        <f t="shared" si="165"/>
        <v>0</v>
      </c>
      <c r="AG249" s="643">
        <f t="shared" si="166"/>
        <v>0</v>
      </c>
      <c r="AH249" s="646">
        <f t="shared" si="121"/>
        <v>0</v>
      </c>
      <c r="AI249" s="646">
        <f t="shared" si="122"/>
        <v>0</v>
      </c>
    </row>
    <row r="250" spans="1:35" x14ac:dyDescent="0.25">
      <c r="A250" s="18"/>
      <c r="B250" s="678" t="str">
        <f t="shared" si="130"/>
        <v/>
      </c>
      <c r="C250" s="670">
        <f t="shared" si="136"/>
        <v>0</v>
      </c>
      <c r="D250" s="642">
        <f t="shared" si="137"/>
        <v>-7.3</v>
      </c>
      <c r="E250" s="643">
        <f t="shared" si="138"/>
        <v>-7.3</v>
      </c>
      <c r="F250" s="643">
        <f t="shared" si="139"/>
        <v>-7.3</v>
      </c>
      <c r="G250" s="643">
        <f t="shared" si="140"/>
        <v>-7.3</v>
      </c>
      <c r="H250" s="643">
        <f t="shared" si="141"/>
        <v>-7.3</v>
      </c>
      <c r="I250" s="643">
        <f t="shared" si="142"/>
        <v>-7.3</v>
      </c>
      <c r="J250" s="643">
        <f t="shared" si="143"/>
        <v>-7.3</v>
      </c>
      <c r="K250" s="643">
        <f t="shared" si="144"/>
        <v>-7.3</v>
      </c>
      <c r="L250" s="643">
        <f t="shared" si="145"/>
        <v>-7.3</v>
      </c>
      <c r="M250" s="643">
        <f t="shared" si="146"/>
        <v>-7.3</v>
      </c>
      <c r="N250" s="643">
        <f t="shared" si="147"/>
        <v>-7.3</v>
      </c>
      <c r="O250" s="643">
        <f t="shared" si="148"/>
        <v>-7.3</v>
      </c>
      <c r="P250" s="643">
        <f t="shared" si="149"/>
        <v>-7.3</v>
      </c>
      <c r="Q250" s="643">
        <f t="shared" si="150"/>
        <v>-7.3</v>
      </c>
      <c r="R250" s="643">
        <f t="shared" si="151"/>
        <v>-7.3</v>
      </c>
      <c r="S250" s="643">
        <f t="shared" si="152"/>
        <v>-7.3</v>
      </c>
      <c r="T250" s="643">
        <f t="shared" si="153"/>
        <v>-7.3</v>
      </c>
      <c r="U250" s="643">
        <f t="shared" si="154"/>
        <v>-7.3</v>
      </c>
      <c r="V250" s="643">
        <f t="shared" si="155"/>
        <v>-7.3</v>
      </c>
      <c r="W250" s="643">
        <f t="shared" si="156"/>
        <v>-7.3</v>
      </c>
      <c r="X250" s="643">
        <f t="shared" si="157"/>
        <v>-7.3</v>
      </c>
      <c r="Y250" s="643">
        <f t="shared" si="158"/>
        <v>-7.3</v>
      </c>
      <c r="Z250" s="643">
        <f t="shared" si="159"/>
        <v>-7.3</v>
      </c>
      <c r="AA250" s="643">
        <f t="shared" si="160"/>
        <v>-7.3</v>
      </c>
      <c r="AB250" s="643">
        <f t="shared" si="161"/>
        <v>-7.3</v>
      </c>
      <c r="AC250" s="643">
        <f t="shared" si="162"/>
        <v>-7.3</v>
      </c>
      <c r="AD250" s="643">
        <f t="shared" si="163"/>
        <v>-7.3</v>
      </c>
      <c r="AE250" s="643">
        <f t="shared" si="164"/>
        <v>-7.3</v>
      </c>
      <c r="AF250" s="643">
        <f t="shared" si="165"/>
        <v>-7.3</v>
      </c>
      <c r="AG250" s="643">
        <f t="shared" si="166"/>
        <v>-7.3</v>
      </c>
      <c r="AH250" s="645">
        <f t="shared" si="121"/>
        <v>-146</v>
      </c>
      <c r="AI250" s="645">
        <f t="shared" si="122"/>
        <v>-219.00000000000011</v>
      </c>
    </row>
    <row r="251" spans="1:35" x14ac:dyDescent="0.25">
      <c r="A251" s="18"/>
      <c r="B251" s="678" t="str">
        <f t="shared" si="130"/>
        <v/>
      </c>
      <c r="C251" s="670">
        <f t="shared" si="136"/>
        <v>0</v>
      </c>
      <c r="D251" s="642">
        <f t="shared" si="137"/>
        <v>0</v>
      </c>
      <c r="E251" s="643">
        <f t="shared" si="138"/>
        <v>0</v>
      </c>
      <c r="F251" s="643">
        <f t="shared" si="139"/>
        <v>0</v>
      </c>
      <c r="G251" s="643">
        <f t="shared" si="140"/>
        <v>0</v>
      </c>
      <c r="H251" s="643">
        <f t="shared" si="141"/>
        <v>0</v>
      </c>
      <c r="I251" s="643">
        <f t="shared" si="142"/>
        <v>0</v>
      </c>
      <c r="J251" s="643">
        <f t="shared" si="143"/>
        <v>0</v>
      </c>
      <c r="K251" s="643">
        <f t="shared" si="144"/>
        <v>0</v>
      </c>
      <c r="L251" s="643">
        <f t="shared" si="145"/>
        <v>0</v>
      </c>
      <c r="M251" s="643">
        <f t="shared" si="146"/>
        <v>0</v>
      </c>
      <c r="N251" s="643">
        <f t="shared" si="147"/>
        <v>0</v>
      </c>
      <c r="O251" s="643">
        <f t="shared" si="148"/>
        <v>0</v>
      </c>
      <c r="P251" s="643">
        <f t="shared" si="149"/>
        <v>0</v>
      </c>
      <c r="Q251" s="643">
        <f t="shared" si="150"/>
        <v>0</v>
      </c>
      <c r="R251" s="643">
        <f t="shared" si="151"/>
        <v>0</v>
      </c>
      <c r="S251" s="643">
        <f t="shared" si="152"/>
        <v>0</v>
      </c>
      <c r="T251" s="643">
        <f t="shared" si="153"/>
        <v>0</v>
      </c>
      <c r="U251" s="643">
        <f t="shared" si="154"/>
        <v>0</v>
      </c>
      <c r="V251" s="643">
        <f t="shared" si="155"/>
        <v>0</v>
      </c>
      <c r="W251" s="643">
        <f t="shared" si="156"/>
        <v>0</v>
      </c>
      <c r="X251" s="643">
        <f t="shared" si="157"/>
        <v>0</v>
      </c>
      <c r="Y251" s="643">
        <f t="shared" si="158"/>
        <v>0</v>
      </c>
      <c r="Z251" s="643">
        <f t="shared" si="159"/>
        <v>0</v>
      </c>
      <c r="AA251" s="643">
        <f t="shared" si="160"/>
        <v>0</v>
      </c>
      <c r="AB251" s="643">
        <f t="shared" si="161"/>
        <v>0</v>
      </c>
      <c r="AC251" s="643">
        <f t="shared" si="162"/>
        <v>0</v>
      </c>
      <c r="AD251" s="643">
        <f t="shared" si="163"/>
        <v>0</v>
      </c>
      <c r="AE251" s="643">
        <f t="shared" si="164"/>
        <v>0</v>
      </c>
      <c r="AF251" s="643">
        <f t="shared" si="165"/>
        <v>0</v>
      </c>
      <c r="AG251" s="643">
        <f t="shared" si="166"/>
        <v>0</v>
      </c>
      <c r="AH251" s="645">
        <f t="shared" si="121"/>
        <v>0</v>
      </c>
      <c r="AI251" s="645">
        <f t="shared" si="122"/>
        <v>0</v>
      </c>
    </row>
    <row r="252" spans="1:35" x14ac:dyDescent="0.25">
      <c r="A252" s="18"/>
      <c r="B252" s="678" t="str">
        <f t="shared" si="130"/>
        <v/>
      </c>
      <c r="C252" s="670">
        <f t="shared" si="136"/>
        <v>0</v>
      </c>
      <c r="D252" s="647">
        <f t="shared" si="137"/>
        <v>0</v>
      </c>
      <c r="E252" s="643">
        <f t="shared" si="138"/>
        <v>0</v>
      </c>
      <c r="F252" s="643">
        <f t="shared" si="139"/>
        <v>0</v>
      </c>
      <c r="G252" s="643">
        <f t="shared" si="140"/>
        <v>0</v>
      </c>
      <c r="H252" s="643">
        <f t="shared" si="141"/>
        <v>0</v>
      </c>
      <c r="I252" s="643">
        <f t="shared" si="142"/>
        <v>0</v>
      </c>
      <c r="J252" s="643">
        <f t="shared" si="143"/>
        <v>0</v>
      </c>
      <c r="K252" s="643">
        <f t="shared" si="144"/>
        <v>0</v>
      </c>
      <c r="L252" s="643">
        <f t="shared" si="145"/>
        <v>0</v>
      </c>
      <c r="M252" s="643">
        <f t="shared" si="146"/>
        <v>0</v>
      </c>
      <c r="N252" s="643">
        <f t="shared" si="147"/>
        <v>0</v>
      </c>
      <c r="O252" s="643">
        <f t="shared" si="148"/>
        <v>0</v>
      </c>
      <c r="P252" s="643">
        <f t="shared" si="149"/>
        <v>0</v>
      </c>
      <c r="Q252" s="643">
        <f t="shared" si="150"/>
        <v>0</v>
      </c>
      <c r="R252" s="643">
        <f t="shared" si="151"/>
        <v>0</v>
      </c>
      <c r="S252" s="643">
        <f t="shared" si="152"/>
        <v>0</v>
      </c>
      <c r="T252" s="643">
        <f t="shared" si="153"/>
        <v>0</v>
      </c>
      <c r="U252" s="643">
        <f t="shared" si="154"/>
        <v>0</v>
      </c>
      <c r="V252" s="643">
        <f t="shared" si="155"/>
        <v>0</v>
      </c>
      <c r="W252" s="643">
        <f t="shared" si="156"/>
        <v>0</v>
      </c>
      <c r="X252" s="643">
        <f t="shared" si="157"/>
        <v>0</v>
      </c>
      <c r="Y252" s="643">
        <f t="shared" si="158"/>
        <v>0</v>
      </c>
      <c r="Z252" s="643">
        <f t="shared" si="159"/>
        <v>0</v>
      </c>
      <c r="AA252" s="643">
        <f t="shared" si="160"/>
        <v>0</v>
      </c>
      <c r="AB252" s="643">
        <f t="shared" si="161"/>
        <v>0</v>
      </c>
      <c r="AC252" s="643">
        <f t="shared" si="162"/>
        <v>0</v>
      </c>
      <c r="AD252" s="643">
        <f t="shared" si="163"/>
        <v>0</v>
      </c>
      <c r="AE252" s="643">
        <f t="shared" si="164"/>
        <v>0</v>
      </c>
      <c r="AF252" s="643">
        <f t="shared" si="165"/>
        <v>0</v>
      </c>
      <c r="AG252" s="644">
        <f t="shared" si="166"/>
        <v>0</v>
      </c>
      <c r="AH252" s="645">
        <f t="shared" si="121"/>
        <v>0</v>
      </c>
      <c r="AI252" s="645">
        <f t="shared" si="122"/>
        <v>0</v>
      </c>
    </row>
    <row r="253" spans="1:35" x14ac:dyDescent="0.25">
      <c r="A253" s="18"/>
      <c r="B253" s="681" t="str">
        <f t="shared" si="130"/>
        <v>固定資産税等</v>
      </c>
      <c r="C253" s="670">
        <f t="shared" si="136"/>
        <v>0</v>
      </c>
      <c r="D253" s="648">
        <f t="shared" si="137"/>
        <v>-9.73</v>
      </c>
      <c r="E253" s="649">
        <f t="shared" si="138"/>
        <v>-9.0965000000000007</v>
      </c>
      <c r="F253" s="649">
        <f t="shared" si="139"/>
        <v>-8.4629999999999992</v>
      </c>
      <c r="G253" s="649">
        <f t="shared" si="140"/>
        <v>-7.8295000000000003</v>
      </c>
      <c r="H253" s="649">
        <f t="shared" si="141"/>
        <v>-7.1959999999999997</v>
      </c>
      <c r="I253" s="650">
        <f t="shared" si="142"/>
        <v>-6.5625</v>
      </c>
      <c r="J253" s="649">
        <f t="shared" si="143"/>
        <v>-5.9290000000000003</v>
      </c>
      <c r="K253" s="649">
        <f t="shared" si="144"/>
        <v>-5.2954999999999988</v>
      </c>
      <c r="L253" s="649">
        <f t="shared" si="145"/>
        <v>-4.6619999999999999</v>
      </c>
      <c r="M253" s="649">
        <f t="shared" si="146"/>
        <v>-4.0285000000000002</v>
      </c>
      <c r="N253" s="649">
        <f t="shared" si="147"/>
        <v>-3.395</v>
      </c>
      <c r="O253" s="649">
        <f t="shared" si="148"/>
        <v>-2.7614999999999994</v>
      </c>
      <c r="P253" s="649">
        <f t="shared" si="149"/>
        <v>-7.8011257749999965</v>
      </c>
      <c r="Q253" s="649">
        <f t="shared" si="150"/>
        <v>-13.360020962499998</v>
      </c>
      <c r="R253" s="649">
        <f t="shared" si="151"/>
        <v>-13.304020962499999</v>
      </c>
      <c r="S253" s="649">
        <f t="shared" si="152"/>
        <v>-13.248020962499998</v>
      </c>
      <c r="T253" s="649">
        <f t="shared" si="153"/>
        <v>-13.192020962499999</v>
      </c>
      <c r="U253" s="649">
        <f t="shared" si="154"/>
        <v>-13.136020962499998</v>
      </c>
      <c r="V253" s="649">
        <f t="shared" si="155"/>
        <v>-13.080020962499999</v>
      </c>
      <c r="W253" s="649">
        <f t="shared" si="156"/>
        <v>-13.024020962499998</v>
      </c>
      <c r="X253" s="649">
        <f t="shared" si="157"/>
        <v>-1.68</v>
      </c>
      <c r="Y253" s="649">
        <f t="shared" si="158"/>
        <v>-1.6240000000000001</v>
      </c>
      <c r="Z253" s="649">
        <f t="shared" si="159"/>
        <v>-1.5680000000000001</v>
      </c>
      <c r="AA253" s="649">
        <f t="shared" si="160"/>
        <v>-1.512</v>
      </c>
      <c r="AB253" s="649">
        <f t="shared" si="161"/>
        <v>-1.456</v>
      </c>
      <c r="AC253" s="649">
        <f t="shared" si="162"/>
        <v>-1.4</v>
      </c>
      <c r="AD253" s="649">
        <f t="shared" si="163"/>
        <v>-1.3440000000000001</v>
      </c>
      <c r="AE253" s="649">
        <f t="shared" si="164"/>
        <v>-1.288</v>
      </c>
      <c r="AF253" s="649">
        <f t="shared" si="165"/>
        <v>-1.232</v>
      </c>
      <c r="AG253" s="651">
        <f t="shared" si="166"/>
        <v>-1.1759999999999999</v>
      </c>
      <c r="AH253" s="646">
        <f t="shared" si="121"/>
        <v>-175.0942725125</v>
      </c>
      <c r="AI253" s="646">
        <f t="shared" si="122"/>
        <v>-189.3742725125</v>
      </c>
    </row>
    <row r="254" spans="1:35" x14ac:dyDescent="0.25">
      <c r="A254" s="18"/>
      <c r="B254" s="678" t="str">
        <f t="shared" si="130"/>
        <v>金利</v>
      </c>
      <c r="C254" s="670">
        <f t="shared" si="136"/>
        <v>0</v>
      </c>
      <c r="D254" s="642">
        <f t="shared" si="137"/>
        <v>-1</v>
      </c>
      <c r="E254" s="649">
        <f t="shared" si="138"/>
        <v>-0.9</v>
      </c>
      <c r="F254" s="649">
        <f t="shared" si="139"/>
        <v>-0.8</v>
      </c>
      <c r="G254" s="649">
        <f t="shared" si="140"/>
        <v>-0.7</v>
      </c>
      <c r="H254" s="649">
        <f t="shared" si="141"/>
        <v>-0.6</v>
      </c>
      <c r="I254" s="649">
        <f t="shared" si="142"/>
        <v>-0.5</v>
      </c>
      <c r="J254" s="649">
        <f t="shared" si="143"/>
        <v>-0.4</v>
      </c>
      <c r="K254" s="649">
        <f t="shared" si="144"/>
        <v>-0.3</v>
      </c>
      <c r="L254" s="649">
        <f t="shared" si="145"/>
        <v>-0.2</v>
      </c>
      <c r="M254" s="649">
        <f t="shared" si="146"/>
        <v>-0.1</v>
      </c>
      <c r="N254" s="649">
        <f t="shared" si="147"/>
        <v>0</v>
      </c>
      <c r="O254" s="649">
        <f t="shared" si="148"/>
        <v>0</v>
      </c>
      <c r="P254" s="649">
        <f t="shared" si="149"/>
        <v>0</v>
      </c>
      <c r="Q254" s="649">
        <f t="shared" si="150"/>
        <v>0</v>
      </c>
      <c r="R254" s="649">
        <f t="shared" si="151"/>
        <v>0</v>
      </c>
      <c r="S254" s="649">
        <f t="shared" si="152"/>
        <v>0</v>
      </c>
      <c r="T254" s="649">
        <f t="shared" si="153"/>
        <v>0</v>
      </c>
      <c r="U254" s="649">
        <f t="shared" si="154"/>
        <v>0</v>
      </c>
      <c r="V254" s="649">
        <f t="shared" si="155"/>
        <v>0</v>
      </c>
      <c r="W254" s="649">
        <f t="shared" si="156"/>
        <v>0</v>
      </c>
      <c r="X254" s="649">
        <f t="shared" si="157"/>
        <v>0</v>
      </c>
      <c r="Y254" s="649">
        <f t="shared" si="158"/>
        <v>0</v>
      </c>
      <c r="Z254" s="649">
        <f t="shared" si="159"/>
        <v>0</v>
      </c>
      <c r="AA254" s="649">
        <f t="shared" si="160"/>
        <v>0</v>
      </c>
      <c r="AB254" s="649">
        <f t="shared" si="161"/>
        <v>0</v>
      </c>
      <c r="AC254" s="649">
        <f t="shared" si="162"/>
        <v>0</v>
      </c>
      <c r="AD254" s="649">
        <f t="shared" si="163"/>
        <v>0</v>
      </c>
      <c r="AE254" s="649">
        <f t="shared" si="164"/>
        <v>0</v>
      </c>
      <c r="AF254" s="649">
        <f t="shared" si="165"/>
        <v>0</v>
      </c>
      <c r="AG254" s="651">
        <f t="shared" si="166"/>
        <v>0</v>
      </c>
      <c r="AH254" s="646">
        <f t="shared" si="121"/>
        <v>-5.5</v>
      </c>
      <c r="AI254" s="646">
        <f t="shared" si="122"/>
        <v>-5.5</v>
      </c>
    </row>
    <row r="255" spans="1:35" x14ac:dyDescent="0.25">
      <c r="A255" s="18"/>
      <c r="B255" s="682" t="s">
        <v>830</v>
      </c>
      <c r="C255" s="673">
        <f t="shared" si="136"/>
        <v>0</v>
      </c>
      <c r="D255" s="652">
        <f t="shared" si="137"/>
        <v>0</v>
      </c>
      <c r="E255" s="653">
        <f t="shared" si="138"/>
        <v>0</v>
      </c>
      <c r="F255" s="653">
        <f t="shared" si="139"/>
        <v>0</v>
      </c>
      <c r="G255" s="653">
        <f t="shared" si="140"/>
        <v>0</v>
      </c>
      <c r="H255" s="653">
        <f t="shared" si="141"/>
        <v>0</v>
      </c>
      <c r="I255" s="653">
        <f t="shared" si="142"/>
        <v>0</v>
      </c>
      <c r="J255" s="653">
        <f t="shared" si="143"/>
        <v>0</v>
      </c>
      <c r="K255" s="653">
        <f t="shared" si="144"/>
        <v>0</v>
      </c>
      <c r="L255" s="653">
        <f t="shared" si="145"/>
        <v>0</v>
      </c>
      <c r="M255" s="653">
        <f t="shared" si="146"/>
        <v>0</v>
      </c>
      <c r="N255" s="653">
        <f t="shared" si="147"/>
        <v>0</v>
      </c>
      <c r="O255" s="653">
        <f t="shared" si="148"/>
        <v>0</v>
      </c>
      <c r="P255" s="653">
        <f t="shared" si="149"/>
        <v>0</v>
      </c>
      <c r="Q255" s="653">
        <f t="shared" si="150"/>
        <v>0</v>
      </c>
      <c r="R255" s="653">
        <f t="shared" si="151"/>
        <v>0</v>
      </c>
      <c r="S255" s="653">
        <f t="shared" si="152"/>
        <v>0</v>
      </c>
      <c r="T255" s="653">
        <f t="shared" si="153"/>
        <v>0</v>
      </c>
      <c r="U255" s="653">
        <f t="shared" si="154"/>
        <v>0</v>
      </c>
      <c r="V255" s="653">
        <f t="shared" si="155"/>
        <v>0</v>
      </c>
      <c r="W255" s="653">
        <f t="shared" si="156"/>
        <v>0</v>
      </c>
      <c r="X255" s="653">
        <f t="shared" si="157"/>
        <v>0</v>
      </c>
      <c r="Y255" s="653">
        <f t="shared" si="158"/>
        <v>0</v>
      </c>
      <c r="Z255" s="653">
        <f t="shared" si="159"/>
        <v>0</v>
      </c>
      <c r="AA255" s="653">
        <f t="shared" si="160"/>
        <v>0</v>
      </c>
      <c r="AB255" s="653">
        <f t="shared" si="161"/>
        <v>0</v>
      </c>
      <c r="AC255" s="653">
        <f t="shared" si="162"/>
        <v>0</v>
      </c>
      <c r="AD255" s="653">
        <f t="shared" si="163"/>
        <v>0</v>
      </c>
      <c r="AE255" s="653">
        <f t="shared" si="164"/>
        <v>0</v>
      </c>
      <c r="AF255" s="653">
        <f t="shared" si="165"/>
        <v>0</v>
      </c>
      <c r="AG255" s="654">
        <f t="shared" si="166"/>
        <v>0</v>
      </c>
      <c r="AH255" s="655">
        <f t="shared" si="121"/>
        <v>0</v>
      </c>
      <c r="AI255" s="655">
        <f t="shared" si="122"/>
        <v>0</v>
      </c>
    </row>
    <row r="256" spans="1:35" x14ac:dyDescent="0.25">
      <c r="A256" s="18"/>
      <c r="B256" s="636" t="s">
        <v>663</v>
      </c>
      <c r="C256" s="674">
        <f t="shared" ref="C256:AG256" si="167">SUM(C232:C255)</f>
        <v>-395</v>
      </c>
      <c r="D256" s="635">
        <f t="shared" si="167"/>
        <v>30.896736541666673</v>
      </c>
      <c r="E256" s="633">
        <f t="shared" si="167"/>
        <v>31.630236541666676</v>
      </c>
      <c r="F256" s="633">
        <f t="shared" si="167"/>
        <v>32.363736541666675</v>
      </c>
      <c r="G256" s="633">
        <f t="shared" si="167"/>
        <v>33.097236541666668</v>
      </c>
      <c r="H256" s="633">
        <f t="shared" si="167"/>
        <v>33.830736541666674</v>
      </c>
      <c r="I256" s="633">
        <f t="shared" si="167"/>
        <v>29.564236541666673</v>
      </c>
      <c r="J256" s="633">
        <f t="shared" si="167"/>
        <v>35.297736541666673</v>
      </c>
      <c r="K256" s="633">
        <f t="shared" si="167"/>
        <v>36.031236541666679</v>
      </c>
      <c r="L256" s="633">
        <f t="shared" si="167"/>
        <v>36.764736541666672</v>
      </c>
      <c r="M256" s="633">
        <f t="shared" si="167"/>
        <v>37.498236541666671</v>
      </c>
      <c r="N256" s="633">
        <f t="shared" si="167"/>
        <v>38.23173654166667</v>
      </c>
      <c r="O256" s="633">
        <f t="shared" si="167"/>
        <v>38.865236541666675</v>
      </c>
      <c r="P256" s="633">
        <f t="shared" si="167"/>
        <v>33.825610766666678</v>
      </c>
      <c r="Q256" s="633">
        <f t="shared" si="167"/>
        <v>28.266715579166675</v>
      </c>
      <c r="R256" s="633">
        <f t="shared" si="167"/>
        <v>28.322715579166676</v>
      </c>
      <c r="S256" s="633">
        <f t="shared" si="167"/>
        <v>28.378715579166673</v>
      </c>
      <c r="T256" s="633">
        <f t="shared" si="167"/>
        <v>28.434715579166674</v>
      </c>
      <c r="U256" s="633">
        <f t="shared" si="167"/>
        <v>28.490715579166675</v>
      </c>
      <c r="V256" s="633">
        <f t="shared" si="167"/>
        <v>28.546715579166673</v>
      </c>
      <c r="W256" s="633">
        <f t="shared" si="167"/>
        <v>28.602715579166677</v>
      </c>
      <c r="X256" s="633">
        <f t="shared" si="167"/>
        <v>-13.78</v>
      </c>
      <c r="Y256" s="633">
        <f t="shared" si="167"/>
        <v>-13.724</v>
      </c>
      <c r="Z256" s="633">
        <f t="shared" si="167"/>
        <v>-13.667999999999999</v>
      </c>
      <c r="AA256" s="633">
        <f t="shared" si="167"/>
        <v>-13.612</v>
      </c>
      <c r="AB256" s="633">
        <f t="shared" si="167"/>
        <v>-13.555999999999999</v>
      </c>
      <c r="AC256" s="633">
        <f t="shared" si="167"/>
        <v>-13.5</v>
      </c>
      <c r="AD256" s="633">
        <f t="shared" si="167"/>
        <v>-13.443999999999999</v>
      </c>
      <c r="AE256" s="633">
        <f t="shared" si="167"/>
        <v>-13.388</v>
      </c>
      <c r="AF256" s="633">
        <f t="shared" si="167"/>
        <v>-13.331999999999999</v>
      </c>
      <c r="AG256" s="634">
        <f t="shared" si="167"/>
        <v>-13.276</v>
      </c>
      <c r="AH256" s="666">
        <f>SUM(D256:W256)</f>
        <v>646.94045832083339</v>
      </c>
      <c r="AI256" s="666">
        <f>SUM(E256:AG256)</f>
        <v>480.76372177916687</v>
      </c>
    </row>
    <row r="257" spans="2:35" ht="13" thickBot="1" x14ac:dyDescent="0.3">
      <c r="B257" s="637" t="s">
        <v>664</v>
      </c>
      <c r="C257" s="675">
        <f>C256</f>
        <v>-395</v>
      </c>
      <c r="D257" s="664">
        <f>C257+D256</f>
        <v>-364.10326345833334</v>
      </c>
      <c r="E257" s="664">
        <f t="shared" ref="E257:AG257" si="168">D257+E256</f>
        <v>-332.47302691666664</v>
      </c>
      <c r="F257" s="664">
        <f t="shared" si="168"/>
        <v>-300.10929037499994</v>
      </c>
      <c r="G257" s="664">
        <f t="shared" si="168"/>
        <v>-267.01205383333325</v>
      </c>
      <c r="H257" s="664">
        <f t="shared" si="168"/>
        <v>-233.18131729166657</v>
      </c>
      <c r="I257" s="664">
        <f t="shared" si="168"/>
        <v>-203.6170807499999</v>
      </c>
      <c r="J257" s="664">
        <f t="shared" si="168"/>
        <v>-168.31934420833323</v>
      </c>
      <c r="K257" s="664">
        <f t="shared" si="168"/>
        <v>-132.28810766666655</v>
      </c>
      <c r="L257" s="664">
        <f t="shared" si="168"/>
        <v>-95.523371124999869</v>
      </c>
      <c r="M257" s="664">
        <f t="shared" si="168"/>
        <v>-58.025134583333198</v>
      </c>
      <c r="N257" s="664">
        <f t="shared" si="168"/>
        <v>-19.793398041666528</v>
      </c>
      <c r="O257" s="664">
        <f t="shared" si="168"/>
        <v>19.071838500000148</v>
      </c>
      <c r="P257" s="664">
        <f t="shared" si="168"/>
        <v>52.897449266666825</v>
      </c>
      <c r="Q257" s="664">
        <f t="shared" si="168"/>
        <v>81.164164845833497</v>
      </c>
      <c r="R257" s="664">
        <f t="shared" si="168"/>
        <v>109.48688042500018</v>
      </c>
      <c r="S257" s="664">
        <f t="shared" si="168"/>
        <v>137.86559600416686</v>
      </c>
      <c r="T257" s="664">
        <f t="shared" si="168"/>
        <v>166.30031158333352</v>
      </c>
      <c r="U257" s="664">
        <f t="shared" si="168"/>
        <v>194.7910271625002</v>
      </c>
      <c r="V257" s="664">
        <f t="shared" si="168"/>
        <v>223.33774274166689</v>
      </c>
      <c r="W257" s="664">
        <f t="shared" si="168"/>
        <v>251.94045832083356</v>
      </c>
      <c r="X257" s="664">
        <f t="shared" si="168"/>
        <v>238.16045832083356</v>
      </c>
      <c r="Y257" s="664">
        <f t="shared" si="168"/>
        <v>224.43645832083357</v>
      </c>
      <c r="Z257" s="664">
        <f t="shared" si="168"/>
        <v>210.76845832083356</v>
      </c>
      <c r="AA257" s="664">
        <f t="shared" si="168"/>
        <v>197.15645832083356</v>
      </c>
      <c r="AB257" s="664">
        <f t="shared" si="168"/>
        <v>183.60045832083355</v>
      </c>
      <c r="AC257" s="664">
        <f t="shared" si="168"/>
        <v>170.10045832083355</v>
      </c>
      <c r="AD257" s="664">
        <f t="shared" si="168"/>
        <v>156.65645832083356</v>
      </c>
      <c r="AE257" s="664">
        <f t="shared" si="168"/>
        <v>143.26845832083356</v>
      </c>
      <c r="AF257" s="664">
        <f t="shared" si="168"/>
        <v>129.93645832083357</v>
      </c>
      <c r="AG257" s="665">
        <f t="shared" si="168"/>
        <v>116.66045832083357</v>
      </c>
      <c r="AH257" s="667">
        <f>W257</f>
        <v>251.94045832083356</v>
      </c>
      <c r="AI257" s="667">
        <f>AG257</f>
        <v>116.66045832083357</v>
      </c>
    </row>
  </sheetData>
  <sheetProtection password="B437" sheet="1" objects="1" scenarios="1"/>
  <autoFilter ref="B211:AH227" xr:uid="{00000000-0009-0000-0000-00000C000000}"/>
  <mergeCells count="1">
    <mergeCell ref="B4:C4"/>
  </mergeCells>
  <phoneticPr fontId="4"/>
  <pageMargins left="0.7" right="0.7" top="0.75" bottom="0.75" header="0.3" footer="0.3"/>
  <pageSetup paperSize="8" scale="53" orientation="landscape" r:id="rId1"/>
  <rowBreaks count="1" manualBreakCount="1">
    <brk id="132" max="16383" man="1"/>
  </rowBreaks>
  <colBreaks count="1" manualBreakCount="1">
    <brk id="22"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8"/>
  <sheetViews>
    <sheetView workbookViewId="0"/>
    <sheetView workbookViewId="1"/>
  </sheetViews>
  <sheetFormatPr defaultColWidth="8.7265625" defaultRowHeight="13" x14ac:dyDescent="0.2"/>
  <cols>
    <col min="1" max="1" width="2.453125" style="758" customWidth="1"/>
    <col min="2" max="16384" width="8.7265625" style="758"/>
  </cols>
  <sheetData>
    <row r="1" spans="1:38" ht="28" x14ac:dyDescent="0.2">
      <c r="A1" s="762"/>
      <c r="B1" s="763" t="s">
        <v>947</v>
      </c>
      <c r="C1" s="764"/>
      <c r="D1" s="764"/>
      <c r="E1" s="764"/>
      <c r="F1" s="764"/>
      <c r="G1" s="764"/>
      <c r="H1" s="764"/>
      <c r="I1" s="764"/>
      <c r="J1" s="764"/>
      <c r="K1" s="764"/>
      <c r="L1" s="764"/>
      <c r="M1" s="764"/>
      <c r="N1" s="764"/>
      <c r="O1" s="764"/>
      <c r="P1" s="764"/>
      <c r="Q1" s="764"/>
      <c r="R1" s="764"/>
      <c r="S1" s="764"/>
      <c r="T1" s="764"/>
      <c r="U1" s="764"/>
      <c r="V1" s="764"/>
      <c r="W1" s="764"/>
      <c r="X1" s="764"/>
      <c r="Y1" s="764"/>
      <c r="Z1" s="764"/>
      <c r="AA1" s="764"/>
      <c r="AB1" s="764"/>
      <c r="AC1" s="764"/>
      <c r="AD1" s="764"/>
      <c r="AE1" s="764"/>
      <c r="AF1" s="764"/>
      <c r="AG1" s="764"/>
      <c r="AH1" s="764"/>
      <c r="AI1" s="764"/>
      <c r="AJ1" s="764"/>
      <c r="AK1" s="764"/>
      <c r="AL1" s="764"/>
    </row>
    <row r="3" spans="1:38" x14ac:dyDescent="0.2">
      <c r="B3" s="758" t="s">
        <v>1076</v>
      </c>
    </row>
    <row r="4" spans="1:38" x14ac:dyDescent="0.2">
      <c r="B4" s="558"/>
      <c r="C4" s="758" t="s">
        <v>948</v>
      </c>
      <c r="D4" s="758" t="s">
        <v>949</v>
      </c>
    </row>
    <row r="5" spans="1:38" x14ac:dyDescent="0.2">
      <c r="B5" s="731"/>
      <c r="C5" s="758" t="s">
        <v>950</v>
      </c>
      <c r="D5" s="758" t="s">
        <v>951</v>
      </c>
    </row>
    <row r="6" spans="1:38" x14ac:dyDescent="0.2">
      <c r="B6" s="754"/>
      <c r="C6" s="758" t="s">
        <v>952</v>
      </c>
      <c r="D6" s="758" t="s">
        <v>953</v>
      </c>
    </row>
    <row r="7" spans="1:38" x14ac:dyDescent="0.2">
      <c r="B7" s="758" t="s">
        <v>1060</v>
      </c>
    </row>
    <row r="9" spans="1:38" x14ac:dyDescent="0.2">
      <c r="B9" s="758" t="s">
        <v>954</v>
      </c>
    </row>
    <row r="10" spans="1:38" x14ac:dyDescent="0.2">
      <c r="B10" s="758" t="s">
        <v>955</v>
      </c>
      <c r="U10" s="758" t="s">
        <v>956</v>
      </c>
    </row>
    <row r="11" spans="1:38" ht="15.75" customHeight="1" x14ac:dyDescent="0.2">
      <c r="B11" s="765"/>
      <c r="S11" s="766"/>
      <c r="U11" s="766" t="s">
        <v>1077</v>
      </c>
    </row>
    <row r="12" spans="1:38" x14ac:dyDescent="0.2">
      <c r="U12" s="758" t="s">
        <v>1078</v>
      </c>
    </row>
    <row r="13" spans="1:38" ht="15" customHeight="1" x14ac:dyDescent="0.2">
      <c r="U13" s="758" t="s">
        <v>1079</v>
      </c>
    </row>
    <row r="14" spans="1:38" ht="15" customHeight="1" x14ac:dyDescent="0.2"/>
    <row r="23" spans="2:2" x14ac:dyDescent="0.2">
      <c r="B23" s="765"/>
    </row>
    <row r="35" spans="21:21" x14ac:dyDescent="0.2">
      <c r="U35" s="758" t="s">
        <v>1192</v>
      </c>
    </row>
    <row r="36" spans="21:21" x14ac:dyDescent="0.2">
      <c r="U36" s="766" t="s">
        <v>1193</v>
      </c>
    </row>
    <row r="37" spans="21:21" x14ac:dyDescent="0.2">
      <c r="U37" s="758" t="s">
        <v>1194</v>
      </c>
    </row>
    <row r="38" spans="21:21" x14ac:dyDescent="0.2">
      <c r="U38" s="758" t="s">
        <v>1195</v>
      </c>
    </row>
    <row r="57" spans="2:25" x14ac:dyDescent="0.2">
      <c r="B57" s="758" t="s">
        <v>958</v>
      </c>
    </row>
    <row r="58" spans="2:25" x14ac:dyDescent="0.2">
      <c r="Y58" s="1331"/>
    </row>
  </sheetData>
  <sheetProtection password="B437" sheet="1" objects="1" scenarios="1"/>
  <phoneticPr fontId="4"/>
  <pageMargins left="0.7" right="0.7" top="0.75" bottom="0.75" header="0.3" footer="0.3"/>
  <pageSetup paperSize="8" scale="87" orientation="landscape" r:id="rId1"/>
  <rowBreaks count="1" manualBreakCount="1">
    <brk id="55"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pageSetUpPr fitToPage="1"/>
  </sheetPr>
  <dimension ref="A1:XFC266"/>
  <sheetViews>
    <sheetView topLeftCell="A74" zoomScale="55" zoomScaleNormal="55" workbookViewId="0">
      <selection activeCell="F96" sqref="B96:F100"/>
    </sheetView>
    <sheetView tabSelected="1" workbookViewId="1">
      <selection activeCell="F5" sqref="F5"/>
    </sheetView>
  </sheetViews>
  <sheetFormatPr defaultColWidth="9" defaultRowHeight="12.5" x14ac:dyDescent="0.2"/>
  <cols>
    <col min="1" max="1" width="3.453125" style="770" customWidth="1"/>
    <col min="2" max="2" width="23.08984375" style="770" customWidth="1"/>
    <col min="3" max="3" width="18.6328125" style="770" customWidth="1"/>
    <col min="4" max="4" width="15.7265625" style="770" customWidth="1"/>
    <col min="5" max="5" width="13.26953125" style="770" customWidth="1"/>
    <col min="6" max="6" width="16.453125" style="770" customWidth="1"/>
    <col min="7" max="7" width="8.453125" style="942" customWidth="1"/>
    <col min="8" max="8" width="6.453125" style="942" customWidth="1"/>
    <col min="9" max="9" width="25.453125" style="770" customWidth="1"/>
    <col min="10" max="10" width="11.90625" style="770" customWidth="1"/>
    <col min="11" max="11" width="13.7265625" style="770" customWidth="1"/>
    <col min="12" max="12" width="13.26953125" style="770" customWidth="1"/>
    <col min="13" max="14" width="18.1796875" style="770" customWidth="1"/>
    <col min="15" max="15" width="10.08984375" style="770" customWidth="1"/>
    <col min="16" max="16" width="12.453125" style="770" customWidth="1"/>
    <col min="17" max="17" width="7" style="770" customWidth="1"/>
    <col min="18" max="18" width="21.08984375" style="770" customWidth="1"/>
    <col min="19" max="19" width="9.90625" style="770" customWidth="1"/>
    <col min="20" max="20" width="16.08984375" style="770" customWidth="1"/>
    <col min="21" max="21" width="6.453125" style="770" customWidth="1"/>
    <col min="22" max="22" width="8.6328125" style="770" customWidth="1"/>
    <col min="23" max="23" width="20.08984375" style="770" hidden="1" customWidth="1"/>
    <col min="24" max="29" width="14.90625" style="1184" hidden="1" customWidth="1"/>
    <col min="30" max="31" width="9" style="1184" hidden="1" customWidth="1"/>
    <col min="32" max="34" width="9" style="770" hidden="1" customWidth="1"/>
    <col min="35" max="43" width="0" style="770" hidden="1" customWidth="1"/>
    <col min="44" max="16384" width="9" style="770"/>
  </cols>
  <sheetData>
    <row r="1" spans="1:37" ht="33" customHeight="1" x14ac:dyDescent="0.2">
      <c r="A1" s="767"/>
      <c r="B1" s="768" t="s">
        <v>916</v>
      </c>
      <c r="C1" s="769"/>
      <c r="D1" s="769"/>
      <c r="E1" s="769"/>
      <c r="F1" s="769"/>
      <c r="G1" s="767"/>
      <c r="H1" s="767"/>
      <c r="I1" s="768" t="s">
        <v>917</v>
      </c>
      <c r="J1" s="769"/>
      <c r="K1" s="769"/>
      <c r="L1" s="769"/>
      <c r="M1" s="769"/>
      <c r="N1" s="769"/>
      <c r="O1" s="769"/>
      <c r="P1" s="769"/>
      <c r="Q1" s="769"/>
      <c r="R1" s="769"/>
      <c r="S1" s="769"/>
      <c r="T1" s="769"/>
      <c r="U1" s="769"/>
      <c r="V1" s="767"/>
      <c r="AA1" s="1185" t="s">
        <v>154</v>
      </c>
      <c r="AB1" s="1186">
        <f>計算シート!C140</f>
        <v>5.5074966780464196E-2</v>
      </c>
    </row>
    <row r="2" spans="1:37" ht="23.5" customHeight="1" x14ac:dyDescent="0.25">
      <c r="A2" s="772"/>
      <c r="B2" s="823" t="s">
        <v>810</v>
      </c>
      <c r="C2" s="824"/>
      <c r="D2" s="825"/>
      <c r="E2" s="851" t="s">
        <v>1</v>
      </c>
      <c r="F2" s="827" t="s">
        <v>941</v>
      </c>
      <c r="G2" s="777"/>
      <c r="H2" s="772"/>
      <c r="I2" s="778" t="s">
        <v>716</v>
      </c>
      <c r="J2" s="779"/>
      <c r="K2" s="780"/>
      <c r="L2" s="779"/>
      <c r="M2" s="780"/>
      <c r="N2" s="781"/>
      <c r="O2" s="781"/>
      <c r="P2" s="781"/>
      <c r="Q2" s="781"/>
      <c r="R2" s="781"/>
      <c r="S2" s="781"/>
      <c r="T2" s="781"/>
      <c r="U2" s="772"/>
      <c r="V2" s="772"/>
      <c r="AA2" s="1187" t="s">
        <v>168</v>
      </c>
      <c r="AB2" s="1187">
        <f>MIN(計算シート!D142:AH142)</f>
        <v>12</v>
      </c>
    </row>
    <row r="3" spans="1:37" ht="15.5" customHeight="1" x14ac:dyDescent="0.2">
      <c r="A3" s="772"/>
      <c r="B3" s="853"/>
      <c r="C3" s="784" t="s">
        <v>806</v>
      </c>
      <c r="D3" s="785"/>
      <c r="E3" s="835"/>
      <c r="F3" s="854"/>
      <c r="G3" s="777"/>
      <c r="H3" s="772"/>
      <c r="I3" s="788"/>
      <c r="J3" s="788"/>
      <c r="K3" s="788"/>
      <c r="L3" s="788"/>
      <c r="M3" s="788"/>
      <c r="N3" s="788"/>
      <c r="O3" s="788"/>
      <c r="P3" s="781"/>
      <c r="Q3" s="781"/>
      <c r="R3" s="792" t="s">
        <v>722</v>
      </c>
      <c r="S3" s="781"/>
      <c r="T3" s="793"/>
      <c r="U3" s="772"/>
      <c r="V3" s="772"/>
    </row>
    <row r="4" spans="1:37" ht="15.5" customHeight="1" x14ac:dyDescent="0.2">
      <c r="A4" s="772"/>
      <c r="B4" s="804" t="s">
        <v>191</v>
      </c>
      <c r="C4" s="805" t="str">
        <f>計算条件入力シート!B6</f>
        <v>乳牛排泄物</v>
      </c>
      <c r="D4" s="855" t="s">
        <v>119</v>
      </c>
      <c r="E4" s="835" t="s">
        <v>1050</v>
      </c>
      <c r="F4" s="856">
        <f>計算条件入力シート!E6</f>
        <v>-1288</v>
      </c>
      <c r="G4" s="777"/>
      <c r="H4" s="772"/>
      <c r="I4" s="788"/>
      <c r="J4" s="788"/>
      <c r="K4" s="788"/>
      <c r="L4" s="788"/>
      <c r="M4" s="788"/>
      <c r="N4" s="788"/>
      <c r="O4" s="788"/>
      <c r="P4" s="781"/>
      <c r="Q4" s="781"/>
      <c r="R4" s="1437">
        <f>計算シート!AI200/1000</f>
        <v>13326.223166666665</v>
      </c>
      <c r="S4" s="1437"/>
      <c r="T4" s="792" t="s">
        <v>170</v>
      </c>
      <c r="U4" s="772"/>
      <c r="V4" s="772"/>
      <c r="X4" s="1188" t="s">
        <v>719</v>
      </c>
      <c r="Y4" s="1189">
        <f>K59/1000*20</f>
        <v>1512.5942725125003</v>
      </c>
      <c r="Z4" s="1188"/>
      <c r="AA4" s="1188"/>
      <c r="AB4" s="1188"/>
    </row>
    <row r="5" spans="1:37" ht="15.5" customHeight="1" x14ac:dyDescent="0.2">
      <c r="A5" s="772"/>
      <c r="B5" s="804"/>
      <c r="C5" s="805"/>
      <c r="D5" s="855" t="s">
        <v>811</v>
      </c>
      <c r="E5" s="857" t="s">
        <v>1049</v>
      </c>
      <c r="F5" s="1290">
        <f>計算条件入力シート!E7</f>
        <v>102</v>
      </c>
      <c r="G5" s="798"/>
      <c r="H5" s="772"/>
      <c r="I5" s="788"/>
      <c r="J5" s="788"/>
      <c r="K5" s="788"/>
      <c r="L5" s="788"/>
      <c r="M5" s="788"/>
      <c r="N5" s="788"/>
      <c r="O5" s="788"/>
      <c r="P5" s="781"/>
      <c r="Q5" s="781"/>
      <c r="R5" s="781"/>
      <c r="S5" s="781"/>
      <c r="T5" s="781"/>
      <c r="U5" s="772"/>
      <c r="V5" s="772"/>
      <c r="X5" s="1188" t="s">
        <v>717</v>
      </c>
      <c r="Z5" s="1189">
        <f>K43/1000*20</f>
        <v>1764.5347308333335</v>
      </c>
      <c r="AA5" s="1188"/>
      <c r="AB5" s="1188"/>
    </row>
    <row r="6" spans="1:37" ht="15.5" customHeight="1" x14ac:dyDescent="0.2">
      <c r="A6" s="772"/>
      <c r="B6" s="794"/>
      <c r="C6" s="805"/>
      <c r="D6" s="858" t="s">
        <v>1061</v>
      </c>
      <c r="E6" s="859" t="s">
        <v>991</v>
      </c>
      <c r="F6" s="856">
        <f>計算条件入力シート!E8</f>
        <v>35</v>
      </c>
      <c r="G6" s="800"/>
      <c r="H6" s="772"/>
      <c r="I6" s="788"/>
      <c r="J6" s="788"/>
      <c r="K6" s="788"/>
      <c r="L6" s="788"/>
      <c r="M6" s="788"/>
      <c r="N6" s="788"/>
      <c r="O6" s="788"/>
      <c r="P6" s="781"/>
      <c r="Q6" s="781"/>
      <c r="R6" s="792" t="s">
        <v>723</v>
      </c>
      <c r="S6" s="781"/>
      <c r="T6" s="792"/>
      <c r="U6" s="772"/>
      <c r="V6" s="772"/>
      <c r="X6" s="1190" t="s">
        <v>718</v>
      </c>
      <c r="Z6" s="1189">
        <f>Z5</f>
        <v>1764.5347308333335</v>
      </c>
      <c r="AA6" s="1189">
        <f>SUM(D211,D213,D217,D221,D223,D225,D229)</f>
        <v>321.76718517358984</v>
      </c>
      <c r="AB6" s="1188"/>
    </row>
    <row r="7" spans="1:37" ht="15.5" customHeight="1" x14ac:dyDescent="0.2">
      <c r="A7" s="772"/>
      <c r="B7" s="794" t="s">
        <v>812</v>
      </c>
      <c r="C7" s="805" t="str">
        <f>計算条件入力シート!B9</f>
        <v>＜資源名を入力＞</v>
      </c>
      <c r="D7" s="858" t="s">
        <v>119</v>
      </c>
      <c r="E7" s="835" t="s">
        <v>1050</v>
      </c>
      <c r="F7" s="856">
        <f>計算条件入力シート!E9</f>
        <v>0</v>
      </c>
      <c r="G7" s="803"/>
      <c r="H7" s="772"/>
      <c r="I7" s="788"/>
      <c r="J7" s="788"/>
      <c r="K7" s="788"/>
      <c r="L7" s="788"/>
      <c r="M7" s="788"/>
      <c r="N7" s="788"/>
      <c r="O7" s="788"/>
      <c r="P7" s="781"/>
      <c r="Q7" s="781"/>
      <c r="R7" s="1434">
        <f>計算シート!AI202/1000</f>
        <v>28270.03666666666</v>
      </c>
      <c r="S7" s="1434"/>
      <c r="T7" s="792" t="s">
        <v>170</v>
      </c>
      <c r="U7" s="772"/>
      <c r="V7" s="772"/>
      <c r="X7" s="1190" t="s">
        <v>908</v>
      </c>
      <c r="Y7" s="1188"/>
      <c r="Z7" s="1189">
        <f>Z5-Y4</f>
        <v>251.94045832083316</v>
      </c>
      <c r="AA7" s="1188"/>
      <c r="AB7" s="1188"/>
    </row>
    <row r="8" spans="1:37" ht="15.5" customHeight="1" x14ac:dyDescent="0.2">
      <c r="A8" s="772"/>
      <c r="B8" s="794"/>
      <c r="C8" s="805"/>
      <c r="D8" s="858" t="s">
        <v>811</v>
      </c>
      <c r="E8" s="857" t="s">
        <v>1049</v>
      </c>
      <c r="F8" s="856">
        <f>計算条件入力シート!E10</f>
        <v>0</v>
      </c>
      <c r="G8" s="803"/>
      <c r="H8" s="809"/>
      <c r="I8" s="788"/>
      <c r="J8" s="788"/>
      <c r="K8" s="788"/>
      <c r="L8" s="788"/>
      <c r="M8" s="788"/>
      <c r="N8" s="788"/>
      <c r="O8" s="788"/>
      <c r="P8" s="781"/>
      <c r="Q8" s="781"/>
      <c r="R8" s="781"/>
      <c r="S8" s="781"/>
      <c r="T8" s="781"/>
      <c r="U8" s="772"/>
      <c r="V8" s="772"/>
      <c r="X8" s="1190" t="s">
        <v>720</v>
      </c>
      <c r="Y8" s="1191">
        <f>(Y10*計算結果確認シート!R7+Y9*計算結果確認シート!R4*1000)</f>
        <v>8114.5889953333317</v>
      </c>
      <c r="Z8" s="1188"/>
      <c r="AA8" s="1188"/>
      <c r="AB8" s="1188"/>
    </row>
    <row r="9" spans="1:37" ht="15.5" customHeight="1" x14ac:dyDescent="0.2">
      <c r="A9" s="772"/>
      <c r="B9" s="794"/>
      <c r="C9" s="805"/>
      <c r="D9" s="858" t="s">
        <v>1061</v>
      </c>
      <c r="E9" s="859" t="s">
        <v>991</v>
      </c>
      <c r="F9" s="856">
        <f>計算条件入力シート!E11</f>
        <v>0</v>
      </c>
      <c r="G9" s="777"/>
      <c r="H9" s="772"/>
      <c r="I9" s="788"/>
      <c r="J9" s="788"/>
      <c r="K9" s="788"/>
      <c r="L9" s="788"/>
      <c r="M9" s="788"/>
      <c r="N9" s="788"/>
      <c r="O9" s="788"/>
      <c r="P9" s="781"/>
      <c r="Q9" s="781"/>
      <c r="R9" s="792" t="s">
        <v>1186</v>
      </c>
      <c r="S9" s="781"/>
      <c r="T9" s="813"/>
      <c r="U9" s="772"/>
      <c r="V9" s="772"/>
      <c r="X9" s="1192" t="s">
        <v>791</v>
      </c>
      <c r="Y9" s="1193">
        <v>4.8799999999999999E-4</v>
      </c>
      <c r="Z9" s="1184" t="s">
        <v>792</v>
      </c>
      <c r="AA9" s="1193" t="s">
        <v>788</v>
      </c>
      <c r="AB9" s="1193"/>
    </row>
    <row r="10" spans="1:37" ht="15.5" customHeight="1" x14ac:dyDescent="0.2">
      <c r="A10" s="772"/>
      <c r="B10" s="794" t="s">
        <v>813</v>
      </c>
      <c r="C10" s="805" t="str">
        <f>計算条件入力シート!B12</f>
        <v>＜資源名を入力＞</v>
      </c>
      <c r="D10" s="858" t="s">
        <v>119</v>
      </c>
      <c r="E10" s="835" t="s">
        <v>1050</v>
      </c>
      <c r="F10" s="856">
        <f>計算条件入力シート!E12</f>
        <v>0</v>
      </c>
      <c r="G10" s="777"/>
      <c r="H10" s="772"/>
      <c r="I10" s="788"/>
      <c r="J10" s="788"/>
      <c r="K10" s="788"/>
      <c r="L10" s="788"/>
      <c r="M10" s="812"/>
      <c r="N10" s="812"/>
      <c r="O10" s="781"/>
      <c r="P10" s="781"/>
      <c r="Q10" s="781"/>
      <c r="R10" s="1437">
        <f>計算シート!C140*100</f>
        <v>5.5074966780464196</v>
      </c>
      <c r="S10" s="1437"/>
      <c r="T10" s="813" t="s">
        <v>32</v>
      </c>
      <c r="U10" s="772"/>
      <c r="V10" s="772"/>
      <c r="X10" s="1192" t="s">
        <v>790</v>
      </c>
      <c r="Y10" s="1193">
        <v>5.7000000000000002E-2</v>
      </c>
      <c r="Z10" s="1184" t="s">
        <v>793</v>
      </c>
      <c r="AA10" s="1193" t="s">
        <v>789</v>
      </c>
      <c r="AB10" s="1193"/>
    </row>
    <row r="11" spans="1:37" s="822" customFormat="1" ht="15.5" customHeight="1" x14ac:dyDescent="0.2">
      <c r="A11" s="814"/>
      <c r="B11" s="794"/>
      <c r="C11" s="805"/>
      <c r="D11" s="858" t="s">
        <v>811</v>
      </c>
      <c r="E11" s="857" t="s">
        <v>1049</v>
      </c>
      <c r="F11" s="856">
        <f>計算条件入力シート!E13</f>
        <v>0</v>
      </c>
      <c r="G11" s="820"/>
      <c r="H11" s="772"/>
      <c r="I11" s="788"/>
      <c r="J11" s="788"/>
      <c r="K11" s="788"/>
      <c r="L11" s="788"/>
      <c r="M11" s="812"/>
      <c r="N11" s="812"/>
      <c r="O11" s="821"/>
      <c r="P11" s="821"/>
      <c r="Q11" s="821"/>
      <c r="R11" s="792" t="s">
        <v>1187</v>
      </c>
      <c r="S11" s="781"/>
      <c r="T11" s="813"/>
      <c r="U11" s="772"/>
      <c r="V11" s="772"/>
      <c r="W11" s="770"/>
      <c r="X11" s="1193"/>
      <c r="Y11" s="1193"/>
      <c r="Z11" s="1193"/>
      <c r="AA11" s="1193"/>
      <c r="AB11" s="1193"/>
      <c r="AC11" s="1184"/>
      <c r="AD11" s="1184"/>
      <c r="AE11" s="1184"/>
      <c r="AF11" s="770"/>
      <c r="AG11" s="770"/>
      <c r="AH11" s="770"/>
      <c r="AI11" s="770"/>
      <c r="AJ11" s="770"/>
      <c r="AK11" s="770"/>
    </row>
    <row r="12" spans="1:37" s="822" customFormat="1" ht="15.5" customHeight="1" x14ac:dyDescent="0.2">
      <c r="A12" s="814"/>
      <c r="B12" s="794"/>
      <c r="C12" s="805"/>
      <c r="D12" s="858" t="s">
        <v>1061</v>
      </c>
      <c r="E12" s="859" t="s">
        <v>991</v>
      </c>
      <c r="F12" s="856">
        <f>計算条件入力シート!E14</f>
        <v>0</v>
      </c>
      <c r="G12" s="828"/>
      <c r="H12" s="772"/>
      <c r="I12" s="788"/>
      <c r="J12" s="788"/>
      <c r="K12" s="788"/>
      <c r="L12" s="788"/>
      <c r="M12" s="812"/>
      <c r="N12" s="812"/>
      <c r="O12" s="821"/>
      <c r="P12" s="821"/>
      <c r="Q12" s="821"/>
      <c r="R12" s="1437">
        <f>計算シート!C149*100</f>
        <v>1.0159821599280638</v>
      </c>
      <c r="S12" s="1437"/>
      <c r="T12" s="813" t="s">
        <v>32</v>
      </c>
      <c r="U12" s="772"/>
      <c r="V12" s="772"/>
      <c r="W12" s="770"/>
      <c r="X12" s="1184"/>
      <c r="Y12" s="1184"/>
      <c r="Z12" s="1184"/>
      <c r="AA12" s="1184"/>
      <c r="AB12" s="1184"/>
      <c r="AC12" s="1184"/>
      <c r="AD12" s="1184"/>
      <c r="AE12" s="1184"/>
      <c r="AF12" s="770"/>
      <c r="AG12" s="770"/>
      <c r="AH12" s="770"/>
      <c r="AI12" s="770"/>
      <c r="AJ12" s="770"/>
      <c r="AK12" s="770"/>
    </row>
    <row r="13" spans="1:37" ht="15.5" customHeight="1" x14ac:dyDescent="0.2">
      <c r="A13" s="772"/>
      <c r="B13" s="794" t="s">
        <v>814</v>
      </c>
      <c r="C13" s="805" t="str">
        <f>計算条件入力シート!B15</f>
        <v>＜資源名を入力＞</v>
      </c>
      <c r="D13" s="858" t="s">
        <v>119</v>
      </c>
      <c r="E13" s="835" t="s">
        <v>1050</v>
      </c>
      <c r="F13" s="856">
        <f>計算条件入力シート!E15</f>
        <v>0</v>
      </c>
      <c r="G13" s="828"/>
      <c r="H13" s="772"/>
      <c r="I13" s="788"/>
      <c r="J13" s="788"/>
      <c r="K13" s="788"/>
      <c r="L13" s="788"/>
      <c r="M13" s="812"/>
      <c r="N13" s="812"/>
      <c r="O13" s="821"/>
      <c r="P13" s="821"/>
      <c r="Q13" s="821"/>
      <c r="R13" s="834" t="s">
        <v>721</v>
      </c>
      <c r="S13" s="821"/>
      <c r="T13" s="813"/>
      <c r="U13" s="772"/>
      <c r="V13" s="772"/>
    </row>
    <row r="14" spans="1:37" s="822" customFormat="1" ht="15.5" customHeight="1" x14ac:dyDescent="0.2">
      <c r="A14" s="814"/>
      <c r="B14" s="794"/>
      <c r="C14" s="805"/>
      <c r="D14" s="858" t="s">
        <v>811</v>
      </c>
      <c r="E14" s="857" t="s">
        <v>1049</v>
      </c>
      <c r="F14" s="856">
        <f>計算条件入力シート!E16</f>
        <v>0</v>
      </c>
      <c r="G14" s="836"/>
      <c r="H14" s="772"/>
      <c r="I14" s="788"/>
      <c r="J14" s="788"/>
      <c r="K14" s="788"/>
      <c r="L14" s="788"/>
      <c r="M14" s="812"/>
      <c r="N14" s="812"/>
      <c r="O14" s="821"/>
      <c r="P14" s="821"/>
      <c r="Q14" s="821"/>
      <c r="R14" s="1438">
        <f>MIN(計算シート!D142:AG142)</f>
        <v>12</v>
      </c>
      <c r="S14" s="1438"/>
      <c r="T14" s="834" t="s">
        <v>126</v>
      </c>
      <c r="U14" s="772"/>
      <c r="V14" s="772"/>
      <c r="W14" s="770"/>
      <c r="X14" s="1184"/>
      <c r="Y14" s="1184"/>
      <c r="Z14" s="1184"/>
      <c r="AA14" s="1184"/>
      <c r="AB14" s="1184"/>
      <c r="AC14" s="1184"/>
      <c r="AD14" s="1184"/>
      <c r="AE14" s="1184"/>
      <c r="AF14" s="770"/>
      <c r="AG14" s="770"/>
      <c r="AH14" s="770"/>
      <c r="AI14" s="770"/>
      <c r="AJ14" s="770"/>
      <c r="AK14" s="770"/>
    </row>
    <row r="15" spans="1:37" s="822" customFormat="1" ht="15.5" customHeight="1" x14ac:dyDescent="0.2">
      <c r="A15" s="814"/>
      <c r="B15" s="794"/>
      <c r="C15" s="805"/>
      <c r="D15" s="858" t="s">
        <v>1061</v>
      </c>
      <c r="E15" s="859" t="s">
        <v>991</v>
      </c>
      <c r="F15" s="856">
        <f>計算条件入力シート!E17</f>
        <v>0</v>
      </c>
      <c r="G15" s="836"/>
      <c r="H15" s="772"/>
      <c r="I15" s="788"/>
      <c r="J15" s="788"/>
      <c r="K15" s="788"/>
      <c r="L15" s="788"/>
      <c r="M15" s="812"/>
      <c r="N15" s="812"/>
      <c r="O15" s="821"/>
      <c r="P15" s="821"/>
      <c r="Q15" s="821"/>
      <c r="R15" s="813"/>
      <c r="S15" s="838"/>
      <c r="T15" s="813"/>
      <c r="U15" s="772"/>
      <c r="V15" s="772"/>
      <c r="W15" s="770"/>
      <c r="X15" s="1184"/>
      <c r="Y15" s="1184"/>
      <c r="Z15" s="1184"/>
      <c r="AA15" s="1184"/>
      <c r="AB15" s="1184"/>
      <c r="AC15" s="1184"/>
      <c r="AD15" s="1184"/>
      <c r="AE15" s="1184"/>
      <c r="AF15" s="770"/>
      <c r="AG15" s="770"/>
      <c r="AH15" s="770"/>
      <c r="AI15" s="770"/>
      <c r="AJ15" s="770"/>
      <c r="AK15" s="770"/>
    </row>
    <row r="16" spans="1:37" s="822" customFormat="1" ht="15.5" customHeight="1" x14ac:dyDescent="0.2">
      <c r="A16" s="814"/>
      <c r="B16" s="794" t="s">
        <v>122</v>
      </c>
      <c r="C16" s="805" t="str">
        <f>計算条件入力シート!B18</f>
        <v>＜資源名を入力＞</v>
      </c>
      <c r="D16" s="858" t="s">
        <v>119</v>
      </c>
      <c r="E16" s="835" t="s">
        <v>1050</v>
      </c>
      <c r="F16" s="856">
        <f>計算条件入力シート!E18</f>
        <v>0</v>
      </c>
      <c r="G16" s="828"/>
      <c r="H16" s="772"/>
      <c r="I16" s="788"/>
      <c r="J16" s="788"/>
      <c r="K16" s="788"/>
      <c r="L16" s="788"/>
      <c r="M16" s="812"/>
      <c r="N16" s="812"/>
      <c r="O16" s="781"/>
      <c r="P16" s="781"/>
      <c r="Q16" s="781"/>
      <c r="R16" s="1324" t="s">
        <v>1036</v>
      </c>
      <c r="S16" s="821"/>
      <c r="T16" s="813"/>
      <c r="U16" s="772"/>
      <c r="V16" s="772"/>
      <c r="W16" s="770"/>
      <c r="X16" s="1184"/>
      <c r="Y16" s="1184"/>
      <c r="Z16" s="1184"/>
      <c r="AA16" s="1184"/>
      <c r="AB16" s="1184"/>
      <c r="AC16" s="1184"/>
      <c r="AD16" s="1184"/>
      <c r="AE16" s="1184"/>
      <c r="AF16" s="770"/>
      <c r="AG16" s="770"/>
      <c r="AH16" s="770"/>
      <c r="AI16" s="770"/>
      <c r="AJ16" s="770"/>
      <c r="AK16" s="770"/>
    </row>
    <row r="17" spans="1:37" s="822" customFormat="1" ht="15.5" customHeight="1" x14ac:dyDescent="0.2">
      <c r="A17" s="814"/>
      <c r="B17" s="794"/>
      <c r="C17" s="805"/>
      <c r="D17" s="858" t="s">
        <v>811</v>
      </c>
      <c r="E17" s="857" t="s">
        <v>1049</v>
      </c>
      <c r="F17" s="856">
        <f>計算条件入力シート!E19</f>
        <v>0</v>
      </c>
      <c r="G17" s="828"/>
      <c r="H17" s="772"/>
      <c r="I17" s="788"/>
      <c r="J17" s="788"/>
      <c r="K17" s="788"/>
      <c r="L17" s="788"/>
      <c r="M17" s="812"/>
      <c r="N17" s="812"/>
      <c r="O17" s="821"/>
      <c r="P17" s="821"/>
      <c r="Q17" s="821"/>
      <c r="R17" s="1434">
        <f>計算結果確認シート!AA6</f>
        <v>321.76718517358984</v>
      </c>
      <c r="S17" s="1434"/>
      <c r="T17" s="834" t="s">
        <v>316</v>
      </c>
      <c r="U17" s="772"/>
      <c r="V17" s="772"/>
      <c r="W17" s="770"/>
      <c r="X17" s="1184"/>
      <c r="Y17" s="1184"/>
      <c r="Z17" s="1184"/>
      <c r="AA17" s="1184"/>
      <c r="AB17" s="1184"/>
      <c r="AC17" s="1184"/>
      <c r="AD17" s="1184"/>
      <c r="AE17" s="1184"/>
      <c r="AF17" s="770"/>
      <c r="AG17" s="770"/>
      <c r="AH17" s="770"/>
      <c r="AI17" s="770"/>
      <c r="AJ17" s="770"/>
      <c r="AK17" s="770"/>
    </row>
    <row r="18" spans="1:37" s="822" customFormat="1" ht="15.5" customHeight="1" x14ac:dyDescent="0.2">
      <c r="A18" s="814"/>
      <c r="B18" s="794"/>
      <c r="C18" s="805"/>
      <c r="D18" s="858" t="s">
        <v>1061</v>
      </c>
      <c r="E18" s="859" t="s">
        <v>991</v>
      </c>
      <c r="F18" s="856">
        <f>計算条件入力シート!E20</f>
        <v>0</v>
      </c>
      <c r="G18" s="828"/>
      <c r="H18" s="772"/>
      <c r="I18" s="788"/>
      <c r="J18" s="788"/>
      <c r="K18" s="788"/>
      <c r="L18" s="788"/>
      <c r="M18" s="812"/>
      <c r="N18" s="812"/>
      <c r="O18" s="821"/>
      <c r="P18" s="821"/>
      <c r="Q18" s="821"/>
      <c r="R18" s="813"/>
      <c r="S18" s="801"/>
      <c r="T18" s="813"/>
      <c r="U18" s="772"/>
      <c r="V18" s="772"/>
      <c r="W18" s="770"/>
      <c r="X18" s="1184"/>
      <c r="Y18" s="1184"/>
      <c r="Z18" s="1184"/>
      <c r="AA18" s="1184"/>
      <c r="AB18" s="1184"/>
      <c r="AC18" s="1184"/>
      <c r="AD18" s="1184"/>
      <c r="AE18" s="1184"/>
      <c r="AF18" s="770"/>
      <c r="AG18" s="770"/>
      <c r="AH18" s="770"/>
      <c r="AI18" s="770"/>
      <c r="AJ18" s="770"/>
      <c r="AK18" s="770"/>
    </row>
    <row r="19" spans="1:37" s="822" customFormat="1" ht="15.5" customHeight="1" x14ac:dyDescent="0.2">
      <c r="A19" s="814"/>
      <c r="B19" s="794" t="s">
        <v>818</v>
      </c>
      <c r="C19" s="805" t="str">
        <f>計算条件入力シート!B21</f>
        <v>＜資源名を入力＞</v>
      </c>
      <c r="D19" s="858" t="s">
        <v>119</v>
      </c>
      <c r="E19" s="835" t="s">
        <v>1050</v>
      </c>
      <c r="F19" s="856">
        <f>計算条件入力シート!E21</f>
        <v>0</v>
      </c>
      <c r="G19" s="828"/>
      <c r="H19" s="772"/>
      <c r="I19" s="788"/>
      <c r="J19" s="788"/>
      <c r="K19" s="788"/>
      <c r="L19" s="788"/>
      <c r="M19" s="812"/>
      <c r="N19" s="812"/>
      <c r="O19" s="821"/>
      <c r="P19" s="821"/>
      <c r="Q19" s="821"/>
      <c r="R19" s="813" t="s">
        <v>726</v>
      </c>
      <c r="S19" s="821"/>
      <c r="T19" s="834"/>
      <c r="U19" s="772"/>
      <c r="V19" s="772"/>
      <c r="W19" s="770"/>
      <c r="X19" s="1184"/>
      <c r="Y19" s="1184"/>
      <c r="Z19" s="1184"/>
      <c r="AA19" s="1184"/>
      <c r="AB19" s="1184"/>
      <c r="AC19" s="1184"/>
      <c r="AD19" s="1184"/>
      <c r="AE19" s="1184"/>
      <c r="AF19" s="770"/>
      <c r="AG19" s="770"/>
      <c r="AH19" s="770"/>
      <c r="AI19" s="770"/>
      <c r="AJ19" s="770"/>
      <c r="AK19" s="770"/>
    </row>
    <row r="20" spans="1:37" s="822" customFormat="1" ht="15.5" customHeight="1" x14ac:dyDescent="0.2">
      <c r="A20" s="814"/>
      <c r="B20" s="794"/>
      <c r="C20" s="805"/>
      <c r="D20" s="858" t="s">
        <v>811</v>
      </c>
      <c r="E20" s="857" t="s">
        <v>1049</v>
      </c>
      <c r="F20" s="856">
        <f>計算条件入力シート!E22</f>
        <v>0</v>
      </c>
      <c r="G20" s="828"/>
      <c r="H20" s="772"/>
      <c r="I20" s="839"/>
      <c r="J20" s="788"/>
      <c r="K20" s="788"/>
      <c r="L20" s="788"/>
      <c r="M20" s="812"/>
      <c r="N20" s="812"/>
      <c r="O20" s="821"/>
      <c r="P20" s="821"/>
      <c r="Q20" s="801"/>
      <c r="R20" s="1434">
        <f>計算結果確認シート!Y8</f>
        <v>8114.5889953333317</v>
      </c>
      <c r="S20" s="1434"/>
      <c r="T20" s="834" t="s">
        <v>725</v>
      </c>
      <c r="U20" s="772"/>
      <c r="V20" s="772"/>
      <c r="W20" s="770"/>
      <c r="X20" s="1184"/>
      <c r="Y20" s="1184"/>
      <c r="Z20" s="1184"/>
      <c r="AA20" s="1184"/>
      <c r="AB20" s="1184"/>
      <c r="AC20" s="1184"/>
      <c r="AD20" s="1184"/>
      <c r="AE20" s="1184"/>
      <c r="AF20" s="770"/>
      <c r="AG20" s="770"/>
      <c r="AH20" s="770"/>
      <c r="AI20" s="770"/>
      <c r="AJ20" s="770"/>
      <c r="AK20" s="770"/>
    </row>
    <row r="21" spans="1:37" s="822" customFormat="1" ht="15.5" customHeight="1" x14ac:dyDescent="0.2">
      <c r="A21" s="814"/>
      <c r="B21" s="794"/>
      <c r="C21" s="805"/>
      <c r="D21" s="858" t="s">
        <v>1061</v>
      </c>
      <c r="E21" s="859" t="s">
        <v>991</v>
      </c>
      <c r="F21" s="856">
        <f>計算条件入力シート!E23</f>
        <v>0</v>
      </c>
      <c r="G21" s="828"/>
      <c r="H21" s="772"/>
      <c r="I21" s="788"/>
      <c r="J21" s="788"/>
      <c r="K21" s="788"/>
      <c r="L21" s="788"/>
      <c r="M21" s="812"/>
      <c r="N21" s="812"/>
      <c r="O21" s="821"/>
      <c r="P21" s="821"/>
      <c r="Q21" s="821"/>
      <c r="R21" s="821"/>
      <c r="S21" s="801"/>
      <c r="T21" s="834"/>
      <c r="U21" s="809"/>
      <c r="V21" s="772"/>
      <c r="W21" s="770"/>
      <c r="X21" s="1184"/>
      <c r="Y21" s="1184"/>
      <c r="Z21" s="1184"/>
      <c r="AA21" s="1184"/>
      <c r="AB21" s="1184"/>
      <c r="AC21" s="1184"/>
      <c r="AD21" s="1184"/>
      <c r="AE21" s="1184"/>
      <c r="AF21" s="770"/>
      <c r="AG21" s="770"/>
      <c r="AH21" s="770"/>
      <c r="AI21" s="770"/>
      <c r="AJ21" s="770"/>
      <c r="AK21" s="770"/>
    </row>
    <row r="22" spans="1:37" s="822" customFormat="1" ht="16.5" x14ac:dyDescent="0.2">
      <c r="A22" s="814"/>
      <c r="B22" s="794" t="s">
        <v>644</v>
      </c>
      <c r="C22" s="805" t="str">
        <f>計算条件入力シート!B24</f>
        <v>＜資源名を入力＞</v>
      </c>
      <c r="D22" s="858" t="s">
        <v>119</v>
      </c>
      <c r="E22" s="835" t="s">
        <v>1050</v>
      </c>
      <c r="F22" s="856">
        <f>計算条件入力シート!E24</f>
        <v>0</v>
      </c>
      <c r="G22" s="840"/>
      <c r="H22" s="772"/>
      <c r="I22" s="1416" t="s">
        <v>1182</v>
      </c>
      <c r="J22" s="842"/>
      <c r="K22" s="842"/>
      <c r="L22" s="842"/>
      <c r="M22" s="842"/>
      <c r="N22" s="842"/>
      <c r="O22" s="842"/>
      <c r="P22" s="842"/>
      <c r="Q22" s="842"/>
      <c r="R22" s="842"/>
      <c r="S22" s="842"/>
      <c r="T22" s="843"/>
      <c r="U22" s="809"/>
      <c r="V22" s="772"/>
      <c r="W22" s="770"/>
      <c r="X22" s="1184"/>
      <c r="Y22" s="1184"/>
      <c r="Z22" s="1184"/>
      <c r="AA22" s="1184"/>
      <c r="AB22" s="1184"/>
      <c r="AC22" s="1184"/>
      <c r="AD22" s="1184"/>
      <c r="AE22" s="1184"/>
      <c r="AF22" s="770"/>
      <c r="AG22" s="770"/>
    </row>
    <row r="23" spans="1:37" s="822" customFormat="1" ht="14" x14ac:dyDescent="0.2">
      <c r="A23" s="814"/>
      <c r="B23" s="794"/>
      <c r="C23" s="805"/>
      <c r="D23" s="858" t="s">
        <v>811</v>
      </c>
      <c r="E23" s="857" t="s">
        <v>1049</v>
      </c>
      <c r="F23" s="856">
        <f>計算条件入力シート!E25</f>
        <v>0</v>
      </c>
      <c r="G23" s="840"/>
      <c r="H23" s="772"/>
      <c r="I23" s="1417" t="s">
        <v>1183</v>
      </c>
      <c r="J23" s="845"/>
      <c r="K23" s="845"/>
      <c r="L23" s="845"/>
      <c r="M23" s="845"/>
      <c r="N23" s="845"/>
      <c r="O23" s="845"/>
      <c r="P23" s="845"/>
      <c r="Q23" s="845"/>
      <c r="R23" s="845"/>
      <c r="S23" s="845"/>
      <c r="T23" s="846"/>
      <c r="U23" s="809"/>
      <c r="V23" s="772"/>
      <c r="W23" s="770"/>
      <c r="X23" s="1184"/>
      <c r="Y23" s="1184"/>
      <c r="Z23" s="1184"/>
      <c r="AA23" s="1184"/>
      <c r="AB23" s="1184"/>
      <c r="AC23" s="1184"/>
      <c r="AD23" s="1184"/>
      <c r="AE23" s="1184"/>
    </row>
    <row r="24" spans="1:37" s="822" customFormat="1" ht="14.5" thickBot="1" x14ac:dyDescent="0.25">
      <c r="A24" s="814"/>
      <c r="B24" s="887"/>
      <c r="C24" s="888"/>
      <c r="D24" s="889" t="s">
        <v>1061</v>
      </c>
      <c r="E24" s="859" t="s">
        <v>991</v>
      </c>
      <c r="F24" s="890">
        <f>計算条件入力シート!E26</f>
        <v>0</v>
      </c>
      <c r="G24" s="840"/>
      <c r="H24" s="772"/>
      <c r="I24" s="1417" t="s">
        <v>1184</v>
      </c>
      <c r="J24" s="845"/>
      <c r="K24" s="845"/>
      <c r="L24" s="845"/>
      <c r="M24" s="845"/>
      <c r="N24" s="845"/>
      <c r="O24" s="845"/>
      <c r="P24" s="845"/>
      <c r="Q24" s="845"/>
      <c r="R24" s="845"/>
      <c r="S24" s="845"/>
      <c r="T24" s="846"/>
      <c r="U24" s="809"/>
      <c r="V24" s="772"/>
      <c r="W24" s="770"/>
      <c r="X24" s="1184"/>
      <c r="Y24" s="1184"/>
      <c r="Z24" s="1184"/>
      <c r="AA24" s="1184"/>
      <c r="AB24" s="1184"/>
      <c r="AC24" s="1184"/>
      <c r="AD24" s="1184"/>
      <c r="AE24" s="1184"/>
      <c r="AH24" s="770"/>
      <c r="AI24" s="770"/>
      <c r="AJ24" s="770"/>
      <c r="AK24" s="770"/>
    </row>
    <row r="25" spans="1:37" s="822" customFormat="1" ht="14.5" thickBot="1" x14ac:dyDescent="0.25">
      <c r="A25" s="814"/>
      <c r="B25" s="773" t="s">
        <v>800</v>
      </c>
      <c r="C25" s="774"/>
      <c r="D25" s="774"/>
      <c r="E25" s="775" t="s">
        <v>1</v>
      </c>
      <c r="F25" s="776" t="s">
        <v>941</v>
      </c>
      <c r="G25" s="777"/>
      <c r="H25" s="772"/>
      <c r="I25" s="1418" t="s">
        <v>1185</v>
      </c>
      <c r="J25" s="845"/>
      <c r="K25" s="845"/>
      <c r="L25" s="845"/>
      <c r="M25" s="845"/>
      <c r="N25" s="845"/>
      <c r="O25" s="845"/>
      <c r="P25" s="845"/>
      <c r="Q25" s="845"/>
      <c r="R25" s="845"/>
      <c r="S25" s="845"/>
      <c r="T25" s="846"/>
      <c r="U25" s="809"/>
      <c r="V25" s="772"/>
      <c r="W25" s="770"/>
      <c r="X25" s="1184"/>
      <c r="Y25" s="1184"/>
      <c r="Z25" s="1184"/>
      <c r="AA25" s="1184"/>
      <c r="AB25" s="1184"/>
      <c r="AC25" s="1184"/>
      <c r="AD25" s="1184"/>
      <c r="AE25" s="1184"/>
      <c r="AF25" s="770"/>
      <c r="AG25" s="770"/>
    </row>
    <row r="26" spans="1:37" s="822" customFormat="1" ht="13" x14ac:dyDescent="0.2">
      <c r="A26" s="814"/>
      <c r="B26" s="783" t="s">
        <v>1062</v>
      </c>
      <c r="C26" s="784"/>
      <c r="D26" s="785"/>
      <c r="E26" s="786" t="s">
        <v>981</v>
      </c>
      <c r="F26" s="787">
        <f>計算条件入力シート!E28</f>
        <v>20.9</v>
      </c>
      <c r="G26" s="840"/>
      <c r="H26" s="772"/>
      <c r="I26" s="844" t="s">
        <v>795</v>
      </c>
      <c r="J26" s="845"/>
      <c r="K26" s="845"/>
      <c r="L26" s="845"/>
      <c r="M26" s="845"/>
      <c r="N26" s="845"/>
      <c r="O26" s="845"/>
      <c r="P26" s="845"/>
      <c r="Q26" s="845"/>
      <c r="R26" s="845"/>
      <c r="S26" s="845"/>
      <c r="T26" s="846"/>
      <c r="U26" s="809"/>
      <c r="V26" s="772"/>
      <c r="W26" s="770"/>
      <c r="X26" s="1184"/>
      <c r="Y26" s="1194" t="s">
        <v>4</v>
      </c>
      <c r="Z26" s="1194" t="s">
        <v>826</v>
      </c>
      <c r="AA26" s="1184"/>
      <c r="AB26" s="1184"/>
      <c r="AC26" s="1184"/>
      <c r="AD26" s="1184"/>
      <c r="AE26" s="1184"/>
    </row>
    <row r="27" spans="1:37" s="822" customFormat="1" ht="13" x14ac:dyDescent="0.2">
      <c r="A27" s="814"/>
      <c r="B27" s="794" t="s">
        <v>801</v>
      </c>
      <c r="C27" s="795" t="s">
        <v>2</v>
      </c>
      <c r="D27" s="796"/>
      <c r="E27" s="797" t="s">
        <v>185</v>
      </c>
      <c r="F27" s="799">
        <f>計算条件入力シート!E31</f>
        <v>0.123</v>
      </c>
      <c r="G27" s="840"/>
      <c r="H27" s="772"/>
      <c r="I27" s="844" t="s">
        <v>1093</v>
      </c>
      <c r="J27" s="845"/>
      <c r="K27" s="845"/>
      <c r="L27" s="845"/>
      <c r="M27" s="845"/>
      <c r="N27" s="845"/>
      <c r="O27" s="845"/>
      <c r="P27" s="845"/>
      <c r="Q27" s="845"/>
      <c r="R27" s="845"/>
      <c r="S27" s="845"/>
      <c r="T27" s="846"/>
      <c r="U27" s="809"/>
      <c r="V27" s="772"/>
      <c r="W27" s="770"/>
      <c r="X27" s="1195" t="str">
        <f>I38</f>
        <v>売電収益</v>
      </c>
      <c r="Y27" s="1196"/>
      <c r="Z27" s="1196">
        <f>K38</f>
        <v>9994.6673749999991</v>
      </c>
      <c r="AA27" s="1195" t="str">
        <f>$I$38</f>
        <v>売電収益</v>
      </c>
      <c r="AB27" s="1197">
        <f>L38</f>
        <v>0.11328388385169201</v>
      </c>
      <c r="AC27" s="1184"/>
      <c r="AD27" s="1184"/>
      <c r="AE27" s="1184"/>
    </row>
    <row r="28" spans="1:37" s="822" customFormat="1" ht="13" x14ac:dyDescent="0.2">
      <c r="A28" s="814"/>
      <c r="B28" s="802"/>
      <c r="C28" s="795" t="s">
        <v>3</v>
      </c>
      <c r="D28" s="796"/>
      <c r="E28" s="797" t="s">
        <v>185</v>
      </c>
      <c r="F28" s="799">
        <f>計算条件入力シート!E32</f>
        <v>0.22</v>
      </c>
      <c r="G28" s="840"/>
      <c r="H28" s="772"/>
      <c r="I28" s="844" t="s">
        <v>794</v>
      </c>
      <c r="J28" s="845"/>
      <c r="K28" s="845"/>
      <c r="L28" s="845"/>
      <c r="M28" s="845"/>
      <c r="N28" s="845"/>
      <c r="O28" s="845"/>
      <c r="P28" s="845"/>
      <c r="Q28" s="845"/>
      <c r="R28" s="845"/>
      <c r="S28" s="845"/>
      <c r="T28" s="846"/>
      <c r="U28" s="809"/>
      <c r="V28" s="809"/>
      <c r="W28" s="770"/>
      <c r="X28" s="1195" t="str">
        <f>I39</f>
        <v>売熱収益</v>
      </c>
      <c r="Y28" s="1196"/>
      <c r="Z28" s="1196">
        <f>K39</f>
        <v>7067.5091666666676</v>
      </c>
      <c r="AA28" s="1195" t="str">
        <f>$I$39</f>
        <v>売熱収益</v>
      </c>
      <c r="AB28" s="1197">
        <f>L39</f>
        <v>8.0106206391629464E-2</v>
      </c>
      <c r="AC28" s="1184"/>
      <c r="AD28" s="1184"/>
      <c r="AE28" s="1184"/>
    </row>
    <row r="29" spans="1:37" s="822" customFormat="1" ht="13" x14ac:dyDescent="0.2">
      <c r="A29" s="814"/>
      <c r="B29" s="804" t="s">
        <v>802</v>
      </c>
      <c r="C29" s="805" t="s">
        <v>2</v>
      </c>
      <c r="D29" s="806"/>
      <c r="E29" s="807" t="s">
        <v>185</v>
      </c>
      <c r="F29" s="808">
        <f>計算条件入力シート!E33</f>
        <v>0.15686274509803921</v>
      </c>
      <c r="G29" s="840"/>
      <c r="H29" s="772"/>
      <c r="I29" s="844" t="s">
        <v>1092</v>
      </c>
      <c r="J29" s="845"/>
      <c r="K29" s="845"/>
      <c r="L29" s="845"/>
      <c r="M29" s="845"/>
      <c r="N29" s="845"/>
      <c r="O29" s="845"/>
      <c r="P29" s="845"/>
      <c r="Q29" s="845"/>
      <c r="R29" s="845"/>
      <c r="S29" s="845"/>
      <c r="T29" s="846"/>
      <c r="U29" s="809"/>
      <c r="V29" s="772"/>
      <c r="W29" s="770"/>
      <c r="X29" s="1195" t="str">
        <f>I40</f>
        <v>燃料費</v>
      </c>
      <c r="Y29" s="1196"/>
      <c r="Z29" s="1196">
        <f>K40</f>
        <v>40726.559999999998</v>
      </c>
      <c r="AA29" s="1195" t="s">
        <v>114</v>
      </c>
      <c r="AB29" s="1198">
        <f>L40</f>
        <v>0.46161244988095124</v>
      </c>
      <c r="AC29" s="1184"/>
      <c r="AD29" s="1184"/>
      <c r="AE29" s="1184"/>
    </row>
    <row r="30" spans="1:37" s="822" customFormat="1" ht="13" x14ac:dyDescent="0.2">
      <c r="A30" s="814"/>
      <c r="B30" s="810"/>
      <c r="C30" s="805" t="s">
        <v>3</v>
      </c>
      <c r="D30" s="806"/>
      <c r="E30" s="807" t="s">
        <v>185</v>
      </c>
      <c r="F30" s="808">
        <f>計算条件入力シート!E34</f>
        <v>0</v>
      </c>
      <c r="G30" s="860"/>
      <c r="H30" s="772"/>
      <c r="I30" s="844" t="s">
        <v>967</v>
      </c>
      <c r="J30" s="845"/>
      <c r="K30" s="845"/>
      <c r="L30" s="845"/>
      <c r="M30" s="845"/>
      <c r="N30" s="845"/>
      <c r="O30" s="845"/>
      <c r="P30" s="845"/>
      <c r="Q30" s="845"/>
      <c r="R30" s="845"/>
      <c r="S30" s="845"/>
      <c r="T30" s="846"/>
      <c r="U30" s="809"/>
      <c r="V30" s="772"/>
      <c r="W30" s="770"/>
      <c r="X30" s="1195" t="str">
        <f>I41</f>
        <v>その他収益</v>
      </c>
      <c r="Y30" s="1196"/>
      <c r="Z30" s="1196">
        <f>K41</f>
        <v>15438</v>
      </c>
      <c r="AA30" s="1195" t="str">
        <f>$I$41</f>
        <v>その他収益</v>
      </c>
      <c r="AB30" s="1198">
        <f>L41</f>
        <v>0.17498097068011945</v>
      </c>
      <c r="AC30" s="1184"/>
      <c r="AD30" s="1184"/>
      <c r="AE30" s="1184"/>
    </row>
    <row r="31" spans="1:37" s="822" customFormat="1" ht="13" x14ac:dyDescent="0.2">
      <c r="A31" s="814"/>
      <c r="B31" s="804" t="s">
        <v>118</v>
      </c>
      <c r="C31" s="805" t="s">
        <v>803</v>
      </c>
      <c r="D31" s="806"/>
      <c r="E31" s="807" t="s">
        <v>1051</v>
      </c>
      <c r="F31" s="811">
        <f>計算条件入力シート!E35</f>
        <v>310</v>
      </c>
      <c r="G31" s="840"/>
      <c r="H31" s="772"/>
      <c r="I31" s="844" t="s">
        <v>1091</v>
      </c>
      <c r="J31" s="845"/>
      <c r="K31" s="845"/>
      <c r="L31" s="845"/>
      <c r="M31" s="845"/>
      <c r="N31" s="845"/>
      <c r="O31" s="845"/>
      <c r="P31" s="845"/>
      <c r="Q31" s="845"/>
      <c r="R31" s="845"/>
      <c r="S31" s="845"/>
      <c r="T31" s="846"/>
      <c r="U31" s="809"/>
      <c r="V31" s="772"/>
      <c r="W31" s="770"/>
      <c r="X31" s="1195" t="str">
        <f>I42</f>
        <v>助成金等</v>
      </c>
      <c r="Y31" s="1196"/>
      <c r="Z31" s="1196">
        <f>K42</f>
        <v>15000</v>
      </c>
      <c r="AA31" s="1184" t="str">
        <f>X31</f>
        <v>助成金等</v>
      </c>
      <c r="AB31" s="1198">
        <f>L42</f>
        <v>0.17001648919560772</v>
      </c>
      <c r="AC31" s="1184"/>
      <c r="AD31" s="1184"/>
      <c r="AE31" s="1184"/>
    </row>
    <row r="32" spans="1:37" s="822" customFormat="1" ht="13" x14ac:dyDescent="0.25">
      <c r="A32" s="814"/>
      <c r="B32" s="815"/>
      <c r="C32" s="816" t="s">
        <v>804</v>
      </c>
      <c r="D32" s="817"/>
      <c r="E32" s="818" t="s">
        <v>1052</v>
      </c>
      <c r="F32" s="819">
        <f>計算条件入力シート!E36</f>
        <v>24</v>
      </c>
      <c r="G32" s="840"/>
      <c r="H32" s="772"/>
      <c r="I32" s="844" t="s">
        <v>796</v>
      </c>
      <c r="J32" s="845"/>
      <c r="K32" s="845"/>
      <c r="L32" s="845"/>
      <c r="M32" s="845"/>
      <c r="N32" s="845"/>
      <c r="O32" s="845"/>
      <c r="P32" s="845"/>
      <c r="Q32" s="845"/>
      <c r="R32" s="845"/>
      <c r="S32" s="845"/>
      <c r="T32" s="846"/>
      <c r="U32" s="809"/>
      <c r="V32" s="772"/>
      <c r="W32" s="770"/>
      <c r="X32" s="1199" t="str">
        <f t="shared" ref="X32:X44" si="0">I45</f>
        <v>燃料費</v>
      </c>
      <c r="Y32" s="1196">
        <f t="shared" ref="Y32:Y44" si="1">K45</f>
        <v>0</v>
      </c>
      <c r="Z32" s="1196"/>
      <c r="AA32" s="1199" t="str">
        <f>$I$45</f>
        <v>燃料費</v>
      </c>
      <c r="AB32" s="1197">
        <f t="shared" ref="AB32:AB44" si="2">L45</f>
        <v>0</v>
      </c>
      <c r="AC32" s="1184"/>
      <c r="AD32" s="1184"/>
      <c r="AE32" s="1184"/>
    </row>
    <row r="33" spans="1:40" s="822" customFormat="1" ht="13" x14ac:dyDescent="0.25">
      <c r="A33" s="814"/>
      <c r="B33" s="823" t="s">
        <v>171</v>
      </c>
      <c r="C33" s="824"/>
      <c r="D33" s="825"/>
      <c r="E33" s="826" t="s">
        <v>1</v>
      </c>
      <c r="F33" s="827" t="s">
        <v>941</v>
      </c>
      <c r="G33" s="840"/>
      <c r="H33" s="772"/>
      <c r="I33" s="861" t="s">
        <v>1090</v>
      </c>
      <c r="J33" s="862"/>
      <c r="K33" s="862"/>
      <c r="L33" s="862"/>
      <c r="M33" s="862"/>
      <c r="N33" s="862"/>
      <c r="O33" s="862"/>
      <c r="P33" s="862"/>
      <c r="Q33" s="862"/>
      <c r="R33" s="862"/>
      <c r="S33" s="862"/>
      <c r="T33" s="863"/>
      <c r="U33" s="864"/>
      <c r="V33" s="772"/>
      <c r="W33" s="770"/>
      <c r="X33" s="1199" t="str">
        <f t="shared" si="0"/>
        <v>初期投資費用</v>
      </c>
      <c r="Y33" s="1196">
        <f t="shared" si="1"/>
        <v>34750</v>
      </c>
      <c r="Z33" s="1196"/>
      <c r="AA33" s="1195" t="str">
        <f>$I$46</f>
        <v>初期投資費用</v>
      </c>
      <c r="AB33" s="1197">
        <f t="shared" si="2"/>
        <v>0.45947549361374201</v>
      </c>
      <c r="AC33" s="1184"/>
      <c r="AD33" s="1184"/>
      <c r="AE33" s="1184"/>
    </row>
    <row r="34" spans="1:40" s="822" customFormat="1" ht="12.65" customHeight="1" x14ac:dyDescent="0.25">
      <c r="A34" s="814"/>
      <c r="B34" s="829" t="s">
        <v>2</v>
      </c>
      <c r="C34" s="830" t="s">
        <v>28</v>
      </c>
      <c r="D34" s="831"/>
      <c r="E34" s="832" t="s">
        <v>1053</v>
      </c>
      <c r="F34" s="833">
        <f>計算条件入力シート!E38</f>
        <v>15</v>
      </c>
      <c r="G34" s="840"/>
      <c r="H34" s="865"/>
      <c r="I34" s="772"/>
      <c r="J34" s="772"/>
      <c r="K34" s="772"/>
      <c r="L34" s="772"/>
      <c r="M34" s="772"/>
      <c r="N34" s="772"/>
      <c r="O34" s="772"/>
      <c r="P34" s="772"/>
      <c r="Q34" s="772"/>
      <c r="R34" s="772"/>
      <c r="S34" s="772"/>
      <c r="T34" s="772"/>
      <c r="U34" s="809"/>
      <c r="V34" s="772"/>
      <c r="W34" s="770"/>
      <c r="X34" s="1199" t="str">
        <f t="shared" si="0"/>
        <v>維持管理費</v>
      </c>
      <c r="Y34" s="1196">
        <f t="shared" si="1"/>
        <v>7300</v>
      </c>
      <c r="Z34" s="1196"/>
      <c r="AA34" s="1195" t="str">
        <f>$I$47</f>
        <v>維持管理費</v>
      </c>
      <c r="AB34" s="1197">
        <f t="shared" si="2"/>
        <v>9.652290944979329E-2</v>
      </c>
      <c r="AC34" s="1184"/>
      <c r="AD34" s="1184"/>
      <c r="AE34" s="1184"/>
    </row>
    <row r="35" spans="1:40" s="822" customFormat="1" ht="12.65" customHeight="1" x14ac:dyDescent="0.25">
      <c r="A35" s="814"/>
      <c r="B35" s="783" t="s">
        <v>3</v>
      </c>
      <c r="C35" s="784" t="s">
        <v>805</v>
      </c>
      <c r="D35" s="785"/>
      <c r="E35" s="835" t="s">
        <v>1054</v>
      </c>
      <c r="F35" s="1339">
        <f>計算条件入力シート!E39</f>
        <v>5</v>
      </c>
      <c r="G35" s="840"/>
      <c r="H35" s="865"/>
      <c r="I35" s="1436" t="s">
        <v>1032</v>
      </c>
      <c r="J35" s="1436"/>
      <c r="K35" s="1436"/>
      <c r="L35" s="1436"/>
      <c r="M35" s="1436"/>
      <c r="N35" s="1436"/>
      <c r="O35" s="1436"/>
      <c r="P35" s="1436"/>
      <c r="Q35" s="814"/>
      <c r="R35" s="814"/>
      <c r="S35" s="814"/>
      <c r="T35" s="814"/>
      <c r="U35" s="866"/>
      <c r="V35" s="772"/>
      <c r="W35" s="770"/>
      <c r="X35" s="1199" t="str">
        <f t="shared" si="0"/>
        <v>ユーティリティ費用</v>
      </c>
      <c r="Y35" s="1196">
        <f t="shared" si="1"/>
        <v>12200</v>
      </c>
      <c r="Z35" s="1196"/>
      <c r="AA35" s="1195" t="str">
        <f>$I$48</f>
        <v>ユーティリティ費用</v>
      </c>
      <c r="AB35" s="1197">
        <f t="shared" si="2"/>
        <v>0.16131225962842166</v>
      </c>
      <c r="AC35" s="1184"/>
      <c r="AD35" s="1184"/>
      <c r="AE35" s="1184"/>
    </row>
    <row r="36" spans="1:40" s="822" customFormat="1" ht="13.5" customHeight="1" thickBot="1" x14ac:dyDescent="0.3">
      <c r="A36" s="814"/>
      <c r="B36" s="783"/>
      <c r="C36" s="784" t="s">
        <v>819</v>
      </c>
      <c r="D36" s="785"/>
      <c r="E36" s="835"/>
      <c r="F36" s="837"/>
      <c r="G36" s="840"/>
      <c r="H36" s="865"/>
      <c r="I36" s="1436"/>
      <c r="J36" s="1436"/>
      <c r="K36" s="1436"/>
      <c r="L36" s="1436"/>
      <c r="M36" s="1436"/>
      <c r="N36" s="1436"/>
      <c r="O36" s="1436"/>
      <c r="P36" s="1436"/>
      <c r="Q36" s="772"/>
      <c r="R36" s="772"/>
      <c r="S36" s="772"/>
      <c r="T36" s="772"/>
      <c r="U36" s="772"/>
      <c r="V36" s="772"/>
      <c r="W36" s="770"/>
      <c r="X36" s="1199" t="str">
        <f t="shared" si="0"/>
        <v/>
      </c>
      <c r="Y36" s="1196">
        <f t="shared" si="1"/>
        <v>0</v>
      </c>
      <c r="Z36" s="1196"/>
      <c r="AA36" s="1195" t="str">
        <f t="shared" ref="AA36:AA44" si="3">$I49</f>
        <v/>
      </c>
      <c r="AB36" s="1197">
        <f t="shared" si="2"/>
        <v>0</v>
      </c>
      <c r="AC36" s="1184"/>
      <c r="AD36" s="1184"/>
      <c r="AE36" s="1184"/>
    </row>
    <row r="37" spans="1:40" s="822" customFormat="1" ht="13" x14ac:dyDescent="0.3">
      <c r="A37" s="814"/>
      <c r="B37" s="783" t="s">
        <v>807</v>
      </c>
      <c r="C37" s="784" t="str">
        <f>計算条件入力シート!B41</f>
        <v>完熟堆肥</v>
      </c>
      <c r="D37" s="785" t="s">
        <v>171</v>
      </c>
      <c r="E37" s="835" t="s">
        <v>1054</v>
      </c>
      <c r="F37" s="895">
        <f>計算条件入力シート!E41</f>
        <v>600</v>
      </c>
      <c r="G37" s="867"/>
      <c r="H37" s="865"/>
      <c r="I37" s="868" t="s">
        <v>155</v>
      </c>
      <c r="J37" s="869"/>
      <c r="K37" s="870" t="s">
        <v>158</v>
      </c>
      <c r="L37" s="871" t="s">
        <v>159</v>
      </c>
      <c r="M37" s="772"/>
      <c r="N37" s="772"/>
      <c r="O37" s="772"/>
      <c r="P37" s="772"/>
      <c r="Q37" s="772"/>
      <c r="R37" s="772"/>
      <c r="S37" s="772"/>
      <c r="T37" s="772"/>
      <c r="U37" s="772"/>
      <c r="V37" s="772"/>
      <c r="W37" s="770"/>
      <c r="X37" s="1199" t="str">
        <f t="shared" si="0"/>
        <v/>
      </c>
      <c r="Y37" s="1196">
        <f t="shared" si="1"/>
        <v>250</v>
      </c>
      <c r="Z37" s="1196"/>
      <c r="AA37" s="1195" t="str">
        <f t="shared" si="3"/>
        <v/>
      </c>
      <c r="AB37" s="1197">
        <f t="shared" si="2"/>
        <v>3.3055790907463452E-3</v>
      </c>
      <c r="AC37" s="1184"/>
      <c r="AD37" s="1184"/>
      <c r="AE37" s="1184"/>
    </row>
    <row r="38" spans="1:40" x14ac:dyDescent="0.25">
      <c r="A38" s="772"/>
      <c r="B38" s="783"/>
      <c r="C38" s="784"/>
      <c r="D38" s="785" t="s">
        <v>172</v>
      </c>
      <c r="E38" s="835" t="s">
        <v>1055</v>
      </c>
      <c r="F38" s="895">
        <f>計算条件入力シート!E42</f>
        <v>22.6</v>
      </c>
      <c r="G38" s="840"/>
      <c r="H38" s="865"/>
      <c r="I38" s="1312" t="s">
        <v>156</v>
      </c>
      <c r="J38" s="1313" t="s">
        <v>1057</v>
      </c>
      <c r="K38" s="872">
        <f>計算シート!AI201/1000/20</f>
        <v>9994.6673749999991</v>
      </c>
      <c r="L38" s="873">
        <f>K38/$K$43</f>
        <v>0.11328388385169201</v>
      </c>
      <c r="M38" s="772"/>
      <c r="N38" s="772"/>
      <c r="O38" s="772"/>
      <c r="P38" s="772"/>
      <c r="Q38" s="772"/>
      <c r="R38" s="772"/>
      <c r="S38" s="772"/>
      <c r="T38" s="772"/>
      <c r="U38" s="772"/>
      <c r="V38" s="772"/>
      <c r="X38" s="1199" t="str">
        <f t="shared" si="0"/>
        <v/>
      </c>
      <c r="Y38" s="1196">
        <f t="shared" si="1"/>
        <v>0</v>
      </c>
      <c r="Z38" s="1196"/>
      <c r="AA38" s="1195" t="str">
        <f t="shared" si="3"/>
        <v/>
      </c>
      <c r="AB38" s="1197">
        <f t="shared" si="2"/>
        <v>0</v>
      </c>
      <c r="AF38" s="822"/>
      <c r="AG38" s="822"/>
      <c r="AH38" s="822"/>
      <c r="AI38" s="822"/>
      <c r="AJ38" s="822"/>
      <c r="AK38" s="822"/>
      <c r="AL38" s="822"/>
      <c r="AM38" s="822"/>
      <c r="AN38" s="822"/>
    </row>
    <row r="39" spans="1:40" x14ac:dyDescent="0.25">
      <c r="A39" s="772"/>
      <c r="B39" s="783" t="s">
        <v>808</v>
      </c>
      <c r="C39" s="784" t="str">
        <f>計算条件入力シート!B43</f>
        <v>液肥</v>
      </c>
      <c r="D39" s="785" t="s">
        <v>171</v>
      </c>
      <c r="E39" s="835" t="s">
        <v>1056</v>
      </c>
      <c r="F39" s="895">
        <f>計算条件入力シート!E43</f>
        <v>200</v>
      </c>
      <c r="G39" s="874"/>
      <c r="H39" s="865"/>
      <c r="I39" s="1314" t="s">
        <v>157</v>
      </c>
      <c r="J39" s="1315" t="s">
        <v>1057</v>
      </c>
      <c r="K39" s="875">
        <f>計算シート!AI203/1000/20</f>
        <v>7067.5091666666676</v>
      </c>
      <c r="L39" s="876">
        <f>K39/$K$43</f>
        <v>8.0106206391629464E-2</v>
      </c>
      <c r="M39" s="772"/>
      <c r="N39" s="772"/>
      <c r="O39" s="772"/>
      <c r="P39" s="772"/>
      <c r="Q39" s="772"/>
      <c r="R39" s="772"/>
      <c r="S39" s="772"/>
      <c r="T39" s="772"/>
      <c r="U39" s="772"/>
      <c r="V39" s="772"/>
      <c r="X39" s="1199" t="str">
        <f t="shared" si="0"/>
        <v/>
      </c>
      <c r="Y39" s="1196">
        <f t="shared" si="1"/>
        <v>0</v>
      </c>
      <c r="Z39" s="1196"/>
      <c r="AA39" s="1195" t="str">
        <f t="shared" si="3"/>
        <v/>
      </c>
      <c r="AB39" s="1197">
        <f t="shared" si="2"/>
        <v>0</v>
      </c>
      <c r="AF39" s="822"/>
      <c r="AG39" s="822"/>
      <c r="AH39" s="822"/>
      <c r="AI39" s="822"/>
      <c r="AJ39" s="822"/>
      <c r="AK39" s="822"/>
    </row>
    <row r="40" spans="1:40" x14ac:dyDescent="0.25">
      <c r="A40" s="772"/>
      <c r="B40" s="783"/>
      <c r="C40" s="784"/>
      <c r="D40" s="785" t="s">
        <v>172</v>
      </c>
      <c r="E40" s="835" t="s">
        <v>1012</v>
      </c>
      <c r="F40" s="895">
        <f>計算条件入力シート!E44</f>
        <v>91.2</v>
      </c>
      <c r="G40" s="877"/>
      <c r="H40" s="865"/>
      <c r="I40" s="1314" t="s">
        <v>114</v>
      </c>
      <c r="J40" s="1315" t="s">
        <v>1057</v>
      </c>
      <c r="K40" s="878">
        <f>IF(計算シート!AI212&lt;0,-計算シート!AI212/1000/20,0)</f>
        <v>40726.559999999998</v>
      </c>
      <c r="L40" s="873">
        <f>K40/$K$43</f>
        <v>0.46161244988095124</v>
      </c>
      <c r="M40" s="772"/>
      <c r="N40" s="772"/>
      <c r="O40" s="772"/>
      <c r="P40" s="772"/>
      <c r="Q40" s="772"/>
      <c r="R40" s="772"/>
      <c r="S40" s="772"/>
      <c r="T40" s="772"/>
      <c r="U40" s="772"/>
      <c r="V40" s="772"/>
      <c r="X40" s="1199" t="str">
        <f t="shared" si="0"/>
        <v>人件費</v>
      </c>
      <c r="Y40" s="1196">
        <f t="shared" si="1"/>
        <v>4800</v>
      </c>
      <c r="Z40" s="1196"/>
      <c r="AA40" s="1195" t="str">
        <f t="shared" si="3"/>
        <v>人件費</v>
      </c>
      <c r="AB40" s="1197">
        <f t="shared" si="2"/>
        <v>6.3467118542329837E-2</v>
      </c>
      <c r="AF40" s="822"/>
      <c r="AG40" s="822"/>
      <c r="AH40" s="822"/>
      <c r="AI40" s="822"/>
      <c r="AJ40" s="822"/>
      <c r="AK40" s="822"/>
    </row>
    <row r="41" spans="1:40" x14ac:dyDescent="0.25">
      <c r="A41" s="772"/>
      <c r="B41" s="783" t="s">
        <v>809</v>
      </c>
      <c r="C41" s="784" t="str">
        <f>計算条件入力シート!B45</f>
        <v>再生敷料</v>
      </c>
      <c r="D41" s="785" t="s">
        <v>171</v>
      </c>
      <c r="E41" s="835" t="s">
        <v>1054</v>
      </c>
      <c r="F41" s="895">
        <f>計算条件入力シート!E45</f>
        <v>3000</v>
      </c>
      <c r="G41" s="840"/>
      <c r="H41" s="865"/>
      <c r="I41" s="1314" t="s">
        <v>175</v>
      </c>
      <c r="J41" s="1315" t="s">
        <v>1057</v>
      </c>
      <c r="K41" s="878">
        <f>SUM(計算シート!AI204:AI208)/1000/20</f>
        <v>15438</v>
      </c>
      <c r="L41" s="873">
        <f>K41/$K$43</f>
        <v>0.17498097068011945</v>
      </c>
      <c r="M41" s="772"/>
      <c r="N41" s="772"/>
      <c r="O41" s="772"/>
      <c r="P41" s="772"/>
      <c r="Q41" s="772"/>
      <c r="R41" s="772"/>
      <c r="S41" s="772"/>
      <c r="T41" s="772"/>
      <c r="U41" s="772"/>
      <c r="V41" s="772"/>
      <c r="X41" s="1199" t="str">
        <f t="shared" si="0"/>
        <v>補修費</v>
      </c>
      <c r="Y41" s="1196">
        <f t="shared" si="1"/>
        <v>0</v>
      </c>
      <c r="Z41" s="1196"/>
      <c r="AA41" s="1195" t="str">
        <f t="shared" si="3"/>
        <v>補修費</v>
      </c>
      <c r="AB41" s="1197">
        <f t="shared" si="2"/>
        <v>0</v>
      </c>
      <c r="AF41" s="822"/>
      <c r="AG41" s="822"/>
      <c r="AH41" s="822"/>
      <c r="AI41" s="822"/>
      <c r="AJ41" s="822"/>
      <c r="AK41" s="822"/>
    </row>
    <row r="42" spans="1:40" x14ac:dyDescent="0.25">
      <c r="A42" s="772"/>
      <c r="B42" s="783"/>
      <c r="C42" s="784"/>
      <c r="D42" s="785" t="s">
        <v>172</v>
      </c>
      <c r="E42" s="835" t="s">
        <v>1055</v>
      </c>
      <c r="F42" s="895">
        <f>計算条件入力シート!E46</f>
        <v>6</v>
      </c>
      <c r="G42" s="874"/>
      <c r="H42" s="865"/>
      <c r="I42" s="1314" t="s">
        <v>824</v>
      </c>
      <c r="J42" s="1315" t="s">
        <v>1057</v>
      </c>
      <c r="K42" s="878">
        <f>計算シート!AI209/1000/20</f>
        <v>15000</v>
      </c>
      <c r="L42" s="873">
        <f>K42/$K$43</f>
        <v>0.17001648919560772</v>
      </c>
      <c r="M42" s="772"/>
      <c r="N42" s="772"/>
      <c r="O42" s="772"/>
      <c r="P42" s="772"/>
      <c r="Q42" s="772"/>
      <c r="R42" s="772"/>
      <c r="S42" s="772"/>
      <c r="T42" s="772"/>
      <c r="U42" s="772"/>
      <c r="V42" s="772"/>
      <c r="X42" s="1199" t="str">
        <f t="shared" si="0"/>
        <v/>
      </c>
      <c r="Y42" s="1196">
        <f t="shared" si="1"/>
        <v>7300</v>
      </c>
      <c r="Z42" s="1196"/>
      <c r="AA42" s="1195" t="str">
        <f t="shared" si="3"/>
        <v/>
      </c>
      <c r="AB42" s="1197">
        <f t="shared" si="2"/>
        <v>9.652290944979329E-2</v>
      </c>
      <c r="AG42" s="822"/>
      <c r="AH42" s="822"/>
      <c r="AI42" s="822"/>
      <c r="AJ42" s="822"/>
      <c r="AK42" s="822"/>
    </row>
    <row r="43" spans="1:40" ht="13" thickBot="1" x14ac:dyDescent="0.3">
      <c r="A43" s="772"/>
      <c r="B43" s="783" t="s">
        <v>820</v>
      </c>
      <c r="C43" s="784" t="str">
        <f>計算条件入力シート!B47</f>
        <v>＜名称を入力＞</v>
      </c>
      <c r="D43" s="785" t="s">
        <v>171</v>
      </c>
      <c r="E43" s="835" t="s">
        <v>1056</v>
      </c>
      <c r="F43" s="895">
        <f>計算条件入力シート!E47</f>
        <v>0</v>
      </c>
      <c r="G43" s="828"/>
      <c r="H43" s="865"/>
      <c r="I43" s="879" t="s">
        <v>113</v>
      </c>
      <c r="J43" s="1316" t="s">
        <v>1057</v>
      </c>
      <c r="K43" s="880">
        <f>SUM(K38:K42)</f>
        <v>88226.736541666673</v>
      </c>
      <c r="L43" s="881"/>
      <c r="M43" s="772"/>
      <c r="N43" s="772"/>
      <c r="O43" s="772"/>
      <c r="P43" s="772"/>
      <c r="Q43" s="772"/>
      <c r="R43" s="772"/>
      <c r="S43" s="772"/>
      <c r="T43" s="772"/>
      <c r="U43" s="772"/>
      <c r="V43" s="772"/>
      <c r="X43" s="1199" t="str">
        <f t="shared" si="0"/>
        <v/>
      </c>
      <c r="Y43" s="1196">
        <f t="shared" si="1"/>
        <v>0</v>
      </c>
      <c r="Z43" s="1196"/>
      <c r="AA43" s="1195" t="str">
        <f t="shared" si="3"/>
        <v/>
      </c>
      <c r="AB43" s="1197">
        <f t="shared" si="2"/>
        <v>0</v>
      </c>
      <c r="AF43" s="822"/>
      <c r="AG43" s="822"/>
      <c r="AH43" s="822"/>
      <c r="AI43" s="822"/>
      <c r="AJ43" s="822"/>
      <c r="AK43" s="822"/>
    </row>
    <row r="44" spans="1:40" x14ac:dyDescent="0.25">
      <c r="A44" s="772"/>
      <c r="B44" s="783"/>
      <c r="C44" s="784"/>
      <c r="D44" s="785" t="s">
        <v>172</v>
      </c>
      <c r="E44" s="835" t="s">
        <v>1012</v>
      </c>
      <c r="F44" s="895">
        <f>計算条件入力シート!E48</f>
        <v>0</v>
      </c>
      <c r="G44" s="840"/>
      <c r="H44" s="865"/>
      <c r="I44" s="868" t="s">
        <v>4</v>
      </c>
      <c r="J44" s="882"/>
      <c r="K44" s="883" t="s">
        <v>158</v>
      </c>
      <c r="L44" s="884" t="s">
        <v>159</v>
      </c>
      <c r="M44" s="772"/>
      <c r="N44" s="772"/>
      <c r="O44" s="772"/>
      <c r="P44" s="772"/>
      <c r="Q44" s="772"/>
      <c r="R44" s="772"/>
      <c r="S44" s="772"/>
      <c r="T44" s="772"/>
      <c r="U44" s="772"/>
      <c r="V44" s="772"/>
      <c r="X44" s="1199" t="str">
        <f t="shared" si="0"/>
        <v/>
      </c>
      <c r="Y44" s="1196">
        <f t="shared" si="1"/>
        <v>0</v>
      </c>
      <c r="Z44" s="1196"/>
      <c r="AA44" s="1195" t="str">
        <f t="shared" si="3"/>
        <v/>
      </c>
      <c r="AB44" s="1197">
        <f t="shared" si="2"/>
        <v>0</v>
      </c>
      <c r="AF44" s="822"/>
      <c r="AG44" s="822"/>
      <c r="AH44" s="822"/>
      <c r="AI44" s="822"/>
      <c r="AJ44" s="822"/>
      <c r="AK44" s="822"/>
    </row>
    <row r="45" spans="1:40" x14ac:dyDescent="0.25">
      <c r="A45" s="772"/>
      <c r="B45" s="783" t="s">
        <v>821</v>
      </c>
      <c r="C45" s="784" t="str">
        <f>計算条件入力シート!B49</f>
        <v>＜名称を入力＞</v>
      </c>
      <c r="D45" s="785" t="s">
        <v>171</v>
      </c>
      <c r="E45" s="835" t="s">
        <v>1056</v>
      </c>
      <c r="F45" s="895">
        <f>計算条件入力シート!E49</f>
        <v>0</v>
      </c>
      <c r="G45" s="885"/>
      <c r="H45" s="865"/>
      <c r="I45" s="1317" t="str">
        <f>SUBSTITUTE(計算シート!B212,"＜その他・費目を入力＞","")</f>
        <v>燃料費</v>
      </c>
      <c r="J45" s="1318" t="s">
        <v>1057</v>
      </c>
      <c r="K45" s="886">
        <f>IF(計算シート!AI212&gt;0,計算シート!AI212/1000/20,0)</f>
        <v>0</v>
      </c>
      <c r="L45" s="873">
        <f t="shared" ref="L45:L58" si="4">K45/$K$59</f>
        <v>0</v>
      </c>
      <c r="M45" s="772"/>
      <c r="N45" s="772"/>
      <c r="O45" s="772"/>
      <c r="P45" s="772"/>
      <c r="Q45" s="772"/>
      <c r="R45" s="772"/>
      <c r="S45" s="772"/>
      <c r="T45" s="772"/>
      <c r="U45" s="772"/>
      <c r="V45" s="772"/>
      <c r="X45" s="1199" t="e">
        <f>#REF!</f>
        <v>#REF!</v>
      </c>
      <c r="Y45" s="1196" t="e">
        <f>#REF!</f>
        <v>#REF!</v>
      </c>
      <c r="Z45" s="1196"/>
      <c r="AA45" s="1195" t="e">
        <f>#REF!</f>
        <v>#REF!</v>
      </c>
      <c r="AB45" s="1197" t="e">
        <f>#REF!</f>
        <v>#REF!</v>
      </c>
      <c r="AF45" s="822"/>
      <c r="AG45" s="822"/>
      <c r="AH45" s="822"/>
      <c r="AI45" s="822"/>
      <c r="AJ45" s="822"/>
      <c r="AK45" s="822"/>
    </row>
    <row r="46" spans="1:40" x14ac:dyDescent="0.25">
      <c r="A46" s="772"/>
      <c r="B46" s="847"/>
      <c r="C46" s="848"/>
      <c r="D46" s="849" t="s">
        <v>172</v>
      </c>
      <c r="E46" s="850" t="s">
        <v>1012</v>
      </c>
      <c r="F46" s="1340">
        <f>計算条件入力シート!E50</f>
        <v>0</v>
      </c>
      <c r="G46" s="885"/>
      <c r="H46" s="865"/>
      <c r="I46" s="1314" t="str">
        <f>SUBSTITUTE(計算シート!B213,"＜その他・費目を入力＞","")</f>
        <v>初期投資費用</v>
      </c>
      <c r="J46" s="1319" t="s">
        <v>1057</v>
      </c>
      <c r="K46" s="886">
        <f>IF(計算シート!AI213&gt;0,計算シート!AI213/1000/20,0)</f>
        <v>34750</v>
      </c>
      <c r="L46" s="873">
        <f t="shared" si="4"/>
        <v>0.45947549361374201</v>
      </c>
      <c r="M46" s="772"/>
      <c r="N46" s="772"/>
      <c r="O46" s="772"/>
      <c r="P46" s="772"/>
      <c r="Q46" s="772"/>
      <c r="R46" s="772"/>
      <c r="S46" s="772"/>
      <c r="T46" s="772"/>
      <c r="U46" s="772"/>
      <c r="V46" s="772"/>
      <c r="X46" s="1199" t="str">
        <f>I58</f>
        <v>固定資産税等</v>
      </c>
      <c r="Y46" s="1196">
        <f>K58</f>
        <v>9029.7136256250014</v>
      </c>
      <c r="Z46" s="1196"/>
      <c r="AA46" s="1195" t="str">
        <f>$I58</f>
        <v>固定資産税等</v>
      </c>
      <c r="AB46" s="1197">
        <f>L58</f>
        <v>0.11939373022517351</v>
      </c>
      <c r="AF46" s="822"/>
      <c r="AG46" s="822"/>
      <c r="AH46" s="822"/>
      <c r="AI46" s="822"/>
      <c r="AJ46" s="822"/>
      <c r="AK46" s="822"/>
    </row>
    <row r="47" spans="1:40" ht="13" x14ac:dyDescent="0.25">
      <c r="A47" s="772"/>
      <c r="B47" s="823" t="s">
        <v>121</v>
      </c>
      <c r="C47" s="824"/>
      <c r="D47" s="825"/>
      <c r="E47" s="851" t="s">
        <v>1</v>
      </c>
      <c r="F47" s="827" t="s">
        <v>941</v>
      </c>
      <c r="G47" s="772"/>
      <c r="H47" s="865"/>
      <c r="I47" s="1314" t="str">
        <f>SUBSTITUTE(計算シート!B214,"＜その他・費目を入力＞","")</f>
        <v>維持管理費</v>
      </c>
      <c r="J47" s="1320" t="s">
        <v>1057</v>
      </c>
      <c r="K47" s="886">
        <f>IF(計算シート!AI214&gt;0,計算シート!AI214/1000/20,0)</f>
        <v>7300</v>
      </c>
      <c r="L47" s="873">
        <f t="shared" si="4"/>
        <v>9.652290944979329E-2</v>
      </c>
      <c r="M47" s="772"/>
      <c r="N47" s="772"/>
      <c r="O47" s="772"/>
      <c r="P47" s="772"/>
      <c r="Q47" s="772"/>
      <c r="R47" s="772"/>
      <c r="S47" s="772"/>
      <c r="T47" s="772"/>
      <c r="U47" s="772"/>
      <c r="V47" s="772"/>
      <c r="X47" s="1195"/>
      <c r="Y47" s="1200"/>
      <c r="Z47" s="1201"/>
      <c r="AF47" s="822"/>
      <c r="AG47" s="822"/>
      <c r="AH47" s="822"/>
      <c r="AI47" s="822"/>
      <c r="AJ47" s="822"/>
      <c r="AK47" s="822"/>
    </row>
    <row r="48" spans="1:40" x14ac:dyDescent="0.25">
      <c r="A48" s="772"/>
      <c r="B48" s="892" t="s">
        <v>5</v>
      </c>
      <c r="C48" s="784"/>
      <c r="D48" s="893"/>
      <c r="E48" s="894"/>
      <c r="F48" s="895"/>
      <c r="G48" s="840"/>
      <c r="H48" s="865"/>
      <c r="I48" s="1314" t="str">
        <f>SUBSTITUTE(計算シート!B215,"＜その他・費目を入力＞","")</f>
        <v>ユーティリティ費用</v>
      </c>
      <c r="J48" s="1320" t="s">
        <v>1057</v>
      </c>
      <c r="K48" s="886">
        <f>IF(計算シート!AI215&gt;0,計算シート!AI215/1000/20,0)</f>
        <v>12200</v>
      </c>
      <c r="L48" s="873">
        <f t="shared" si="4"/>
        <v>0.16131225962842166</v>
      </c>
      <c r="M48" s="772"/>
      <c r="N48" s="772"/>
      <c r="O48" s="772"/>
      <c r="P48" s="772"/>
      <c r="Q48" s="772"/>
      <c r="R48" s="772"/>
      <c r="S48" s="772"/>
      <c r="T48" s="772"/>
      <c r="U48" s="772"/>
      <c r="V48" s="772"/>
      <c r="AF48" s="822"/>
      <c r="AG48" s="822"/>
      <c r="AH48" s="822"/>
      <c r="AI48" s="822"/>
      <c r="AJ48" s="822"/>
      <c r="AK48" s="822"/>
    </row>
    <row r="49" spans="1:37" ht="13.75" customHeight="1" x14ac:dyDescent="0.25">
      <c r="A49" s="772"/>
      <c r="B49" s="789" t="s">
        <v>176</v>
      </c>
      <c r="C49" s="784" t="str">
        <f>計算条件入力シート!B53</f>
        <v>維持管理費</v>
      </c>
      <c r="D49" s="893" t="s">
        <v>815</v>
      </c>
      <c r="E49" s="894" t="s">
        <v>0</v>
      </c>
      <c r="F49" s="896">
        <f>計算条件入力シート!E53</f>
        <v>7300000</v>
      </c>
      <c r="G49" s="891"/>
      <c r="H49" s="865"/>
      <c r="I49" s="1314" t="str">
        <f>SUBSTITUTE(計算シート!B216,"＜その他・費目を入力＞","")</f>
        <v/>
      </c>
      <c r="J49" s="1320" t="s">
        <v>1057</v>
      </c>
      <c r="K49" s="886">
        <f>IF(計算シート!AI216&gt;0,計算シート!AI216/1000/20,0)</f>
        <v>0</v>
      </c>
      <c r="L49" s="873">
        <f t="shared" si="4"/>
        <v>0</v>
      </c>
      <c r="M49" s="772"/>
      <c r="N49" s="772"/>
      <c r="O49" s="772"/>
      <c r="P49" s="772"/>
      <c r="Q49" s="772"/>
      <c r="R49" s="772"/>
      <c r="S49" s="772"/>
      <c r="T49" s="772"/>
      <c r="U49" s="772"/>
      <c r="V49" s="772"/>
      <c r="AF49" s="822"/>
      <c r="AG49" s="822"/>
      <c r="AH49" s="822"/>
      <c r="AI49" s="822"/>
      <c r="AJ49" s="822"/>
      <c r="AK49" s="822"/>
    </row>
    <row r="50" spans="1:37" x14ac:dyDescent="0.25">
      <c r="A50" s="772"/>
      <c r="B50" s="789" t="s">
        <v>177</v>
      </c>
      <c r="C50" s="784" t="str">
        <f>計算条件入力シート!B54</f>
        <v>ユーティリティ費用</v>
      </c>
      <c r="D50" s="893" t="s">
        <v>815</v>
      </c>
      <c r="E50" s="894" t="s">
        <v>0</v>
      </c>
      <c r="F50" s="896">
        <f>計算条件入力シート!E54</f>
        <v>12200000</v>
      </c>
      <c r="G50" s="828"/>
      <c r="H50" s="865"/>
      <c r="I50" s="1314" t="str">
        <f>SUBSTITUTE(計算シート!B217,"＜その他・費目を入力＞","")</f>
        <v/>
      </c>
      <c r="J50" s="1320" t="s">
        <v>1057</v>
      </c>
      <c r="K50" s="886">
        <f>IF(計算シート!AI217&gt;0,計算シート!AI217/1000/20,0)</f>
        <v>250</v>
      </c>
      <c r="L50" s="873">
        <f t="shared" si="4"/>
        <v>3.3055790907463452E-3</v>
      </c>
      <c r="M50" s="772"/>
      <c r="N50" s="772"/>
      <c r="O50" s="772"/>
      <c r="P50" s="772"/>
      <c r="Q50" s="772"/>
      <c r="R50" s="772"/>
      <c r="S50" s="772"/>
      <c r="T50" s="772"/>
      <c r="U50" s="772"/>
      <c r="V50" s="772"/>
      <c r="AF50" s="822"/>
      <c r="AG50" s="822"/>
    </row>
    <row r="51" spans="1:37" x14ac:dyDescent="0.25">
      <c r="A51" s="772"/>
      <c r="B51" s="789" t="s">
        <v>178</v>
      </c>
      <c r="C51" s="784" t="str">
        <f>計算条件入力シート!B55</f>
        <v>＜その他・費目を入力＞</v>
      </c>
      <c r="D51" s="893" t="s">
        <v>815</v>
      </c>
      <c r="E51" s="897" t="s">
        <v>0</v>
      </c>
      <c r="F51" s="896">
        <f>計算条件入力シート!E55</f>
        <v>0</v>
      </c>
      <c r="G51" s="772"/>
      <c r="H51" s="865"/>
      <c r="I51" s="1314" t="str">
        <f>SUBSTITUTE(計算シート!B218,"＜その他・費目を入力＞","")</f>
        <v/>
      </c>
      <c r="J51" s="1320" t="s">
        <v>1057</v>
      </c>
      <c r="K51" s="886">
        <f>IF(計算シート!AI218&gt;0,計算シート!AI218/1000/20,0)</f>
        <v>0</v>
      </c>
      <c r="L51" s="873">
        <f t="shared" si="4"/>
        <v>0</v>
      </c>
      <c r="M51" s="772"/>
      <c r="N51" s="772"/>
      <c r="O51" s="772"/>
      <c r="P51" s="772"/>
      <c r="Q51" s="772"/>
      <c r="R51" s="772"/>
      <c r="S51" s="772"/>
      <c r="T51" s="772"/>
      <c r="U51" s="772"/>
      <c r="V51" s="772"/>
      <c r="AF51" s="822"/>
    </row>
    <row r="52" spans="1:37" x14ac:dyDescent="0.25">
      <c r="A52" s="772"/>
      <c r="B52" s="789" t="s">
        <v>179</v>
      </c>
      <c r="C52" s="784" t="str">
        <f>計算条件入力シート!B56</f>
        <v>＜その他・費目を入力＞</v>
      </c>
      <c r="D52" s="893" t="s">
        <v>815</v>
      </c>
      <c r="E52" s="894" t="s">
        <v>0</v>
      </c>
      <c r="F52" s="896">
        <f>計算条件入力シート!E56</f>
        <v>0</v>
      </c>
      <c r="G52" s="828"/>
      <c r="H52" s="865"/>
      <c r="I52" s="1314" t="str">
        <f>SUBSTITUTE(計算シート!B219,"＜その他・費目を入力＞","")</f>
        <v/>
      </c>
      <c r="J52" s="1320" t="s">
        <v>1057</v>
      </c>
      <c r="K52" s="886">
        <f>IF(計算シート!AI219&gt;0,計算シート!AI219/1000/20,0)</f>
        <v>0</v>
      </c>
      <c r="L52" s="873">
        <f t="shared" si="4"/>
        <v>0</v>
      </c>
      <c r="M52" s="772"/>
      <c r="N52" s="772"/>
      <c r="O52" s="772"/>
      <c r="P52" s="772"/>
      <c r="Q52" s="772"/>
      <c r="R52" s="772"/>
      <c r="S52" s="772"/>
      <c r="T52" s="772"/>
      <c r="U52" s="772"/>
      <c r="V52" s="772"/>
      <c r="AF52" s="822"/>
    </row>
    <row r="53" spans="1:37" x14ac:dyDescent="0.25">
      <c r="A53" s="772"/>
      <c r="B53" s="789" t="s">
        <v>180</v>
      </c>
      <c r="C53" s="784" t="str">
        <f>計算条件入力シート!B57</f>
        <v>＜その他・費目を入力＞</v>
      </c>
      <c r="D53" s="893" t="s">
        <v>815</v>
      </c>
      <c r="E53" s="894" t="s">
        <v>0</v>
      </c>
      <c r="F53" s="896">
        <f>計算条件入力シート!E57</f>
        <v>0</v>
      </c>
      <c r="G53" s="828"/>
      <c r="H53" s="865"/>
      <c r="I53" s="1314" t="str">
        <f>SUBSTITUTE(計算シート!B220,"＜その他・費目を入力＞","")</f>
        <v>人件費</v>
      </c>
      <c r="J53" s="1320" t="s">
        <v>1057</v>
      </c>
      <c r="K53" s="886">
        <f>IF(計算シート!AI220&gt;0,計算シート!AI220/1000/20,0)</f>
        <v>4800</v>
      </c>
      <c r="L53" s="873">
        <f t="shared" si="4"/>
        <v>6.3467118542329837E-2</v>
      </c>
      <c r="M53" s="772"/>
      <c r="N53" s="772"/>
      <c r="O53" s="772"/>
      <c r="P53" s="772"/>
      <c r="Q53" s="772"/>
      <c r="R53" s="772"/>
      <c r="S53" s="772"/>
      <c r="T53" s="772"/>
      <c r="U53" s="772"/>
      <c r="V53" s="772"/>
      <c r="AF53" s="822"/>
    </row>
    <row r="54" spans="1:37" ht="13.75" customHeight="1" x14ac:dyDescent="0.25">
      <c r="A54" s="772"/>
      <c r="B54" s="789" t="s">
        <v>182</v>
      </c>
      <c r="C54" s="784" t="str">
        <f>計算条件入力シート!B58</f>
        <v>＜その他・費目を入力＞</v>
      </c>
      <c r="D54" s="893" t="s">
        <v>815</v>
      </c>
      <c r="E54" s="894" t="s">
        <v>0</v>
      </c>
      <c r="F54" s="896">
        <f>計算条件入力シート!E58</f>
        <v>0</v>
      </c>
      <c r="G54" s="891"/>
      <c r="H54" s="865"/>
      <c r="I54" s="1314" t="str">
        <f>SUBSTITUTE(計算シート!B221,"＜その他・費目を入力＞","")</f>
        <v>補修費</v>
      </c>
      <c r="J54" s="1320" t="s">
        <v>1057</v>
      </c>
      <c r="K54" s="886">
        <f>IF(計算シート!AI221&gt;0,計算シート!AI221/1000/20,0)</f>
        <v>0</v>
      </c>
      <c r="L54" s="873">
        <f t="shared" si="4"/>
        <v>0</v>
      </c>
      <c r="M54" s="772"/>
      <c r="N54" s="772"/>
      <c r="O54" s="772"/>
      <c r="P54" s="772"/>
      <c r="Q54" s="772"/>
      <c r="R54" s="772"/>
      <c r="S54" s="772"/>
      <c r="T54" s="772"/>
      <c r="U54" s="772"/>
      <c r="V54" s="772"/>
      <c r="AF54" s="822"/>
    </row>
    <row r="55" spans="1:37" x14ac:dyDescent="0.25">
      <c r="A55" s="772"/>
      <c r="B55" s="892" t="s">
        <v>7</v>
      </c>
      <c r="C55" s="790"/>
      <c r="D55" s="791"/>
      <c r="E55" s="897"/>
      <c r="F55" s="896"/>
      <c r="G55" s="891"/>
      <c r="H55" s="865"/>
      <c r="I55" s="1314" t="str">
        <f>SUBSTITUTE(計算シート!B222,"＜その他・費目を入力＞","")</f>
        <v/>
      </c>
      <c r="J55" s="1320" t="s">
        <v>1057</v>
      </c>
      <c r="K55" s="886">
        <f>IF(計算シート!AI222&gt;0,計算シート!AI222/1000/20,0)</f>
        <v>7300</v>
      </c>
      <c r="L55" s="873">
        <f t="shared" si="4"/>
        <v>9.652290944979329E-2</v>
      </c>
      <c r="M55" s="772"/>
      <c r="N55" s="772"/>
      <c r="O55" s="772"/>
      <c r="P55" s="772"/>
      <c r="Q55" s="772"/>
      <c r="R55" s="772"/>
      <c r="S55" s="772"/>
      <c r="T55" s="772"/>
      <c r="U55" s="772"/>
      <c r="V55" s="772"/>
    </row>
    <row r="56" spans="1:37" x14ac:dyDescent="0.25">
      <c r="A56" s="772"/>
      <c r="B56" s="789" t="s">
        <v>647</v>
      </c>
      <c r="C56" s="790" t="str">
        <f>計算条件入力シート!B60</f>
        <v>人件費</v>
      </c>
      <c r="D56" s="893" t="s">
        <v>815</v>
      </c>
      <c r="E56" s="897" t="s">
        <v>0</v>
      </c>
      <c r="F56" s="896">
        <f>計算条件入力シート!E60</f>
        <v>4800000</v>
      </c>
      <c r="G56" s="891"/>
      <c r="H56" s="865"/>
      <c r="I56" s="1314" t="str">
        <f>SUBSTITUTE(計算シート!B223,"＜その他・費目を入力＞","")</f>
        <v/>
      </c>
      <c r="J56" s="1320" t="s">
        <v>1057</v>
      </c>
      <c r="K56" s="886">
        <f>IF(計算シート!AI223&gt;0,計算シート!AI223/1000/20,0)</f>
        <v>0</v>
      </c>
      <c r="L56" s="873">
        <f t="shared" si="4"/>
        <v>0</v>
      </c>
      <c r="M56" s="772"/>
      <c r="N56" s="772"/>
      <c r="O56" s="772"/>
      <c r="P56" s="772"/>
      <c r="Q56" s="772"/>
      <c r="R56" s="772"/>
      <c r="S56" s="772"/>
      <c r="T56" s="772"/>
      <c r="U56" s="772"/>
      <c r="V56" s="772"/>
      <c r="AF56" s="822"/>
    </row>
    <row r="57" spans="1:37" ht="14.25" customHeight="1" x14ac:dyDescent="0.25">
      <c r="A57" s="772"/>
      <c r="B57" s="789" t="s">
        <v>648</v>
      </c>
      <c r="C57" s="790" t="str">
        <f>計算条件入力シート!B61</f>
        <v>補修費</v>
      </c>
      <c r="D57" s="893" t="s">
        <v>815</v>
      </c>
      <c r="E57" s="897" t="s">
        <v>0</v>
      </c>
      <c r="F57" s="896">
        <f>計算条件入力シート!E61</f>
        <v>0</v>
      </c>
      <c r="G57" s="891"/>
      <c r="H57" s="865"/>
      <c r="I57" s="1314" t="str">
        <f>SUBSTITUTE(計算シート!B224,"＜その他・費目を入力＞","")</f>
        <v/>
      </c>
      <c r="J57" s="1320" t="s">
        <v>1057</v>
      </c>
      <c r="K57" s="886">
        <f>IF(計算シート!AI224&gt;0,計算シート!AI224/1000/20,0)</f>
        <v>0</v>
      </c>
      <c r="L57" s="873">
        <f t="shared" si="4"/>
        <v>0</v>
      </c>
      <c r="M57" s="772"/>
      <c r="N57" s="772"/>
      <c r="O57" s="772"/>
      <c r="P57" s="772"/>
      <c r="Q57" s="772"/>
      <c r="R57" s="772"/>
      <c r="S57" s="772"/>
      <c r="T57" s="772"/>
      <c r="U57" s="772"/>
      <c r="V57" s="772"/>
      <c r="AF57" s="822"/>
    </row>
    <row r="58" spans="1:37" x14ac:dyDescent="0.25">
      <c r="A58" s="772"/>
      <c r="B58" s="789" t="s">
        <v>192</v>
      </c>
      <c r="C58" s="790" t="str">
        <f>計算条件入力シート!B62</f>
        <v>＜その他・費目を入力＞</v>
      </c>
      <c r="D58" s="893" t="s">
        <v>815</v>
      </c>
      <c r="E58" s="897" t="s">
        <v>0</v>
      </c>
      <c r="F58" s="896">
        <f>計算条件入力シート!E62</f>
        <v>7300000</v>
      </c>
      <c r="G58" s="891"/>
      <c r="H58" s="865"/>
      <c r="I58" s="1321" t="str">
        <f>SUBSTITUTE(計算シート!B225,"＜その他・費目を入力＞","")</f>
        <v>固定資産税等</v>
      </c>
      <c r="J58" s="1322" t="s">
        <v>1057</v>
      </c>
      <c r="K58" s="898">
        <f>IF(SUM(計算シート!AI225:AI227)&gt;0,SUM(計算シート!AI225:AI227)/1000/20,0)</f>
        <v>9029.7136256250014</v>
      </c>
      <c r="L58" s="899">
        <f t="shared" si="4"/>
        <v>0.11939373022517351</v>
      </c>
      <c r="M58" s="772"/>
      <c r="N58" s="900"/>
      <c r="O58" s="900"/>
      <c r="P58" s="772"/>
      <c r="Q58" s="901"/>
      <c r="R58" s="772"/>
      <c r="S58" s="772"/>
      <c r="T58" s="772"/>
      <c r="U58" s="772"/>
      <c r="V58" s="772"/>
      <c r="AF58" s="822"/>
    </row>
    <row r="59" spans="1:37" ht="13" thickBot="1" x14ac:dyDescent="0.3">
      <c r="A59" s="772"/>
      <c r="B59" s="789" t="s">
        <v>199</v>
      </c>
      <c r="C59" s="790" t="str">
        <f>計算条件入力シート!B63</f>
        <v>＜その他・費目を入力＞</v>
      </c>
      <c r="D59" s="893" t="s">
        <v>815</v>
      </c>
      <c r="E59" s="897" t="s">
        <v>0</v>
      </c>
      <c r="F59" s="896">
        <f>計算条件入力シート!E63</f>
        <v>0</v>
      </c>
      <c r="G59" s="891"/>
      <c r="H59" s="865"/>
      <c r="I59" s="902" t="s">
        <v>64</v>
      </c>
      <c r="J59" s="903" t="s">
        <v>1057</v>
      </c>
      <c r="K59" s="904">
        <f>SUM(K45:K58)</f>
        <v>75629.713625625009</v>
      </c>
      <c r="L59" s="905"/>
      <c r="M59" s="772"/>
      <c r="N59" s="906"/>
      <c r="O59" s="907"/>
      <c r="P59" s="908"/>
      <c r="Q59" s="901"/>
      <c r="R59" s="772"/>
      <c r="S59" s="772"/>
      <c r="T59" s="772"/>
      <c r="U59" s="772"/>
      <c r="V59" s="772"/>
      <c r="AF59" s="822"/>
    </row>
    <row r="60" spans="1:37" ht="14.25" customHeight="1" x14ac:dyDescent="0.25">
      <c r="A60" s="772"/>
      <c r="B60" s="915" t="s">
        <v>649</v>
      </c>
      <c r="C60" s="916" t="str">
        <f>計算条件入力シート!B64</f>
        <v>＜その他・費目を入力＞</v>
      </c>
      <c r="D60" s="917" t="s">
        <v>815</v>
      </c>
      <c r="E60" s="918" t="s">
        <v>0</v>
      </c>
      <c r="F60" s="919">
        <f>計算条件入力シート!E64</f>
        <v>0</v>
      </c>
      <c r="G60" s="772"/>
      <c r="H60" s="865"/>
      <c r="I60" s="909"/>
      <c r="J60" s="909"/>
      <c r="K60" s="910"/>
      <c r="L60" s="911"/>
      <c r="M60" s="772"/>
      <c r="N60" s="906"/>
      <c r="O60" s="907"/>
      <c r="P60" s="908"/>
      <c r="Q60" s="912"/>
      <c r="R60" s="772"/>
      <c r="S60" s="772"/>
      <c r="T60" s="772"/>
      <c r="U60" s="772"/>
      <c r="V60" s="772"/>
      <c r="AD60" s="1186"/>
      <c r="AF60" s="822"/>
    </row>
    <row r="61" spans="1:37" ht="13" x14ac:dyDescent="0.2">
      <c r="A61" s="772"/>
      <c r="B61" s="823" t="s">
        <v>41</v>
      </c>
      <c r="C61" s="824"/>
      <c r="D61" s="825"/>
      <c r="E61" s="851" t="s">
        <v>1</v>
      </c>
      <c r="F61" s="827" t="s">
        <v>941</v>
      </c>
      <c r="G61" s="772"/>
      <c r="H61" s="865"/>
      <c r="I61" s="1435" t="s">
        <v>906</v>
      </c>
      <c r="J61" s="1435"/>
      <c r="K61" s="1435"/>
      <c r="L61" s="1435"/>
      <c r="M61" s="772"/>
      <c r="N61" s="906"/>
      <c r="O61" s="907"/>
      <c r="P61" s="908"/>
      <c r="Q61" s="908"/>
      <c r="R61" s="772"/>
      <c r="S61" s="772"/>
      <c r="T61" s="772"/>
      <c r="U61" s="772"/>
      <c r="V61" s="772"/>
      <c r="X61" s="1202"/>
      <c r="AD61" s="1187"/>
      <c r="AE61" s="1186"/>
      <c r="AF61" s="822"/>
    </row>
    <row r="62" spans="1:37" ht="13" x14ac:dyDescent="0.2">
      <c r="A62" s="772"/>
      <c r="B62" s="783"/>
      <c r="C62" s="784" t="s">
        <v>816</v>
      </c>
      <c r="D62" s="785"/>
      <c r="E62" s="894"/>
      <c r="F62" s="787"/>
      <c r="G62" s="828"/>
      <c r="H62" s="865"/>
      <c r="I62" s="1435"/>
      <c r="J62" s="1435"/>
      <c r="K62" s="1435"/>
      <c r="L62" s="1435"/>
      <c r="M62" s="814"/>
      <c r="N62" s="772"/>
      <c r="O62" s="920"/>
      <c r="P62" s="908"/>
      <c r="Q62" s="908"/>
      <c r="R62" s="908"/>
      <c r="S62" s="908"/>
      <c r="T62" s="908"/>
      <c r="U62" s="908"/>
      <c r="V62" s="772"/>
      <c r="Y62" s="1194"/>
      <c r="Z62" s="1194"/>
      <c r="AD62" s="1187"/>
      <c r="AE62" s="1187"/>
      <c r="AF62" s="822"/>
    </row>
    <row r="63" spans="1:37" ht="13" x14ac:dyDescent="0.25">
      <c r="A63" s="772"/>
      <c r="B63" s="783" t="s">
        <v>123</v>
      </c>
      <c r="C63" s="784" t="str">
        <f>計算条件入力シート!B67</f>
        <v>固液分離設備</v>
      </c>
      <c r="D63" s="785" t="s">
        <v>41</v>
      </c>
      <c r="E63" s="894" t="s">
        <v>0</v>
      </c>
      <c r="F63" s="895">
        <f>計算条件入力シート!E67</f>
        <v>175000000</v>
      </c>
      <c r="G63" s="772"/>
      <c r="H63" s="865"/>
      <c r="I63" s="921"/>
      <c r="J63" s="909"/>
      <c r="K63" s="922"/>
      <c r="L63" s="921"/>
      <c r="M63" s="908"/>
      <c r="N63" s="908"/>
      <c r="O63" s="908"/>
      <c r="P63" s="908"/>
      <c r="Q63" s="908"/>
      <c r="R63" s="908"/>
      <c r="S63" s="908"/>
      <c r="T63" s="908"/>
      <c r="U63" s="908"/>
      <c r="V63" s="772"/>
      <c r="X63" s="1195"/>
      <c r="Y63" s="1200"/>
      <c r="AD63" s="1187"/>
      <c r="AE63" s="1187"/>
      <c r="AF63" s="822"/>
    </row>
    <row r="64" spans="1:37" ht="13" x14ac:dyDescent="0.25">
      <c r="A64" s="772"/>
      <c r="B64" s="927"/>
      <c r="C64" s="784"/>
      <c r="D64" s="928" t="s">
        <v>124</v>
      </c>
      <c r="E64" s="894" t="s">
        <v>183</v>
      </c>
      <c r="F64" s="929">
        <f>計算条件入力シート!E68</f>
        <v>0</v>
      </c>
      <c r="G64" s="923"/>
      <c r="H64" s="865"/>
      <c r="I64" s="909"/>
      <c r="J64" s="909"/>
      <c r="K64" s="922"/>
      <c r="L64" s="924"/>
      <c r="M64" s="908"/>
      <c r="N64" s="908"/>
      <c r="O64" s="908"/>
      <c r="P64" s="908"/>
      <c r="Q64" s="908"/>
      <c r="R64" s="908"/>
      <c r="S64" s="908"/>
      <c r="T64" s="908"/>
      <c r="U64" s="908"/>
      <c r="V64" s="772"/>
      <c r="X64" s="1195"/>
      <c r="Y64" s="1200"/>
      <c r="AD64" s="1187"/>
      <c r="AE64" s="1187"/>
      <c r="AF64" s="822"/>
    </row>
    <row r="65" spans="1:39" ht="13" x14ac:dyDescent="0.25">
      <c r="A65" s="772"/>
      <c r="B65" s="927"/>
      <c r="C65" s="784"/>
      <c r="D65" s="785" t="s">
        <v>125</v>
      </c>
      <c r="E65" s="894" t="s">
        <v>126</v>
      </c>
      <c r="F65" s="895">
        <f>計算条件入力シート!E69</f>
        <v>12</v>
      </c>
      <c r="G65" s="772"/>
      <c r="H65" s="865"/>
      <c r="I65" s="921"/>
      <c r="J65" s="925"/>
      <c r="K65" s="922"/>
      <c r="L65" s="926"/>
      <c r="M65" s="908"/>
      <c r="N65" s="908"/>
      <c r="O65" s="908"/>
      <c r="P65" s="908"/>
      <c r="Q65" s="908"/>
      <c r="R65" s="908"/>
      <c r="S65" s="908"/>
      <c r="T65" s="908"/>
      <c r="U65" s="908"/>
      <c r="V65" s="772"/>
      <c r="X65" s="1195"/>
      <c r="Y65" s="1200"/>
      <c r="AC65" s="1186"/>
      <c r="AD65" s="1187"/>
      <c r="AE65" s="1187"/>
    </row>
    <row r="66" spans="1:39" ht="13" x14ac:dyDescent="0.25">
      <c r="A66" s="772"/>
      <c r="B66" s="783" t="s">
        <v>127</v>
      </c>
      <c r="C66" s="784" t="str">
        <f>計算条件入力シート!B70</f>
        <v>発酵槽設備</v>
      </c>
      <c r="D66" s="785" t="s">
        <v>41</v>
      </c>
      <c r="E66" s="894" t="s">
        <v>0</v>
      </c>
      <c r="F66" s="895">
        <f>計算条件入力シート!E70</f>
        <v>200000000</v>
      </c>
      <c r="G66" s="772"/>
      <c r="H66" s="865"/>
      <c r="I66" s="909"/>
      <c r="J66" s="909"/>
      <c r="K66" s="922"/>
      <c r="L66" s="924"/>
      <c r="M66" s="908"/>
      <c r="N66" s="908"/>
      <c r="O66" s="908"/>
      <c r="P66" s="908"/>
      <c r="Q66" s="908"/>
      <c r="R66" s="908"/>
      <c r="S66" s="908"/>
      <c r="T66" s="908"/>
      <c r="U66" s="908"/>
      <c r="V66" s="772"/>
      <c r="X66" s="1195"/>
      <c r="Y66" s="1200"/>
      <c r="AC66" s="1187"/>
      <c r="AD66" s="1187"/>
      <c r="AE66" s="1187"/>
    </row>
    <row r="67" spans="1:39" ht="13" x14ac:dyDescent="0.25">
      <c r="A67" s="772"/>
      <c r="B67" s="927"/>
      <c r="C67" s="784"/>
      <c r="D67" s="928" t="s">
        <v>124</v>
      </c>
      <c r="E67" s="894" t="s">
        <v>183</v>
      </c>
      <c r="F67" s="929">
        <f>計算条件入力シート!E71</f>
        <v>0</v>
      </c>
      <c r="G67" s="772"/>
      <c r="H67" s="865"/>
      <c r="I67" s="909"/>
      <c r="J67" s="909"/>
      <c r="K67" s="922"/>
      <c r="L67" s="930"/>
      <c r="M67" s="908"/>
      <c r="N67" s="908"/>
      <c r="O67" s="908"/>
      <c r="P67" s="908"/>
      <c r="Q67" s="908"/>
      <c r="R67" s="908"/>
      <c r="S67" s="908"/>
      <c r="T67" s="908"/>
      <c r="U67" s="908"/>
      <c r="V67" s="772"/>
      <c r="X67" s="1199"/>
      <c r="Y67" s="1200"/>
      <c r="Z67" s="1201"/>
      <c r="AB67" s="1186"/>
      <c r="AC67" s="1187"/>
      <c r="AD67" s="1187"/>
      <c r="AE67" s="1187"/>
    </row>
    <row r="68" spans="1:39" ht="13" x14ac:dyDescent="0.25">
      <c r="A68" s="772"/>
      <c r="B68" s="927"/>
      <c r="C68" s="784"/>
      <c r="D68" s="785" t="s">
        <v>125</v>
      </c>
      <c r="E68" s="894" t="s">
        <v>126</v>
      </c>
      <c r="F68" s="895">
        <f>計算条件入力シート!E72</f>
        <v>12</v>
      </c>
      <c r="G68" s="772"/>
      <c r="H68" s="865"/>
      <c r="I68" s="921"/>
      <c r="J68" s="931"/>
      <c r="K68" s="922"/>
      <c r="L68" s="932"/>
      <c r="M68" s="908"/>
      <c r="N68" s="908"/>
      <c r="O68" s="908"/>
      <c r="P68" s="908"/>
      <c r="Q68" s="908"/>
      <c r="R68" s="908"/>
      <c r="S68" s="908"/>
      <c r="T68" s="908"/>
      <c r="U68" s="908"/>
      <c r="V68" s="772"/>
      <c r="X68" s="1195"/>
      <c r="Y68" s="1200"/>
      <c r="AB68" s="1187"/>
      <c r="AC68" s="1187"/>
      <c r="AD68" s="1187"/>
      <c r="AE68" s="1187"/>
    </row>
    <row r="69" spans="1:39" ht="13" x14ac:dyDescent="0.25">
      <c r="A69" s="772"/>
      <c r="B69" s="783" t="s">
        <v>128</v>
      </c>
      <c r="C69" s="784" t="str">
        <f>計算条件入力シート!B73</f>
        <v>土木建設工事</v>
      </c>
      <c r="D69" s="785" t="s">
        <v>41</v>
      </c>
      <c r="E69" s="894" t="s">
        <v>0</v>
      </c>
      <c r="F69" s="895">
        <f>計算条件入力シート!E73</f>
        <v>200000000</v>
      </c>
      <c r="G69" s="772"/>
      <c r="H69" s="865"/>
      <c r="I69" s="933"/>
      <c r="J69" s="934"/>
      <c r="K69" s="935"/>
      <c r="L69" s="935"/>
      <c r="M69" s="908"/>
      <c r="N69" s="908"/>
      <c r="O69" s="908"/>
      <c r="P69" s="908"/>
      <c r="Q69" s="908"/>
      <c r="R69" s="908"/>
      <c r="S69" s="908"/>
      <c r="T69" s="908"/>
      <c r="U69" s="908"/>
      <c r="V69" s="772"/>
      <c r="X69" s="1195"/>
      <c r="Y69" s="1200"/>
      <c r="Z69" s="1201"/>
      <c r="AB69" s="1187"/>
      <c r="AC69" s="1187"/>
      <c r="AD69" s="1187"/>
      <c r="AE69" s="1187"/>
    </row>
    <row r="70" spans="1:39" ht="13" x14ac:dyDescent="0.25">
      <c r="A70" s="772"/>
      <c r="B70" s="927"/>
      <c r="C70" s="784"/>
      <c r="D70" s="928" t="s">
        <v>124</v>
      </c>
      <c r="E70" s="894" t="s">
        <v>183</v>
      </c>
      <c r="F70" s="929">
        <f>計算条件入力シート!E74</f>
        <v>0</v>
      </c>
      <c r="G70" s="772"/>
      <c r="H70" s="865"/>
      <c r="I70" s="933"/>
      <c r="J70" s="934"/>
      <c r="K70" s="935"/>
      <c r="L70" s="935"/>
      <c r="M70" s="908"/>
      <c r="N70" s="908"/>
      <c r="O70" s="908"/>
      <c r="P70" s="908"/>
      <c r="Q70" s="908"/>
      <c r="R70" s="908"/>
      <c r="S70" s="908"/>
      <c r="T70" s="908"/>
      <c r="U70" s="908"/>
      <c r="V70" s="772"/>
      <c r="X70" s="1195"/>
      <c r="Y70" s="1200"/>
      <c r="Z70" s="1201"/>
      <c r="AB70" s="1187"/>
      <c r="AC70" s="1187"/>
      <c r="AD70" s="1187"/>
      <c r="AE70" s="1187"/>
    </row>
    <row r="71" spans="1:39" ht="13" x14ac:dyDescent="0.25">
      <c r="A71" s="772"/>
      <c r="B71" s="927"/>
      <c r="C71" s="784"/>
      <c r="D71" s="785" t="s">
        <v>125</v>
      </c>
      <c r="E71" s="894" t="s">
        <v>126</v>
      </c>
      <c r="F71" s="895">
        <f>計算条件入力シート!E75</f>
        <v>50</v>
      </c>
      <c r="G71" s="772"/>
      <c r="H71" s="865"/>
      <c r="I71" s="933"/>
      <c r="J71" s="934"/>
      <c r="K71" s="935"/>
      <c r="L71" s="935"/>
      <c r="M71" s="908"/>
      <c r="N71" s="908"/>
      <c r="O71" s="908"/>
      <c r="P71" s="908"/>
      <c r="Q71" s="908"/>
      <c r="R71" s="908"/>
      <c r="S71" s="908"/>
      <c r="T71" s="908"/>
      <c r="U71" s="908"/>
      <c r="V71" s="772"/>
      <c r="X71" s="1195"/>
      <c r="Y71" s="1200"/>
      <c r="Z71" s="1201"/>
      <c r="AB71" s="1187"/>
      <c r="AC71" s="1187"/>
      <c r="AD71" s="1187"/>
      <c r="AE71" s="1187"/>
    </row>
    <row r="72" spans="1:39" ht="13" x14ac:dyDescent="0.25">
      <c r="A72" s="772"/>
      <c r="B72" s="783" t="s">
        <v>129</v>
      </c>
      <c r="C72" s="784" t="str">
        <f>計算条件入力シート!B76</f>
        <v>電気計装設備</v>
      </c>
      <c r="D72" s="785" t="s">
        <v>41</v>
      </c>
      <c r="E72" s="894" t="s">
        <v>0</v>
      </c>
      <c r="F72" s="895">
        <f>計算条件入力シート!E76</f>
        <v>50000000</v>
      </c>
      <c r="G72" s="772"/>
      <c r="H72" s="865"/>
      <c r="I72" s="933"/>
      <c r="J72" s="934"/>
      <c r="K72" s="935"/>
      <c r="L72" s="935"/>
      <c r="M72" s="908"/>
      <c r="N72" s="908"/>
      <c r="O72" s="908"/>
      <c r="P72" s="908"/>
      <c r="Q72" s="908"/>
      <c r="R72" s="908"/>
      <c r="S72" s="908"/>
      <c r="T72" s="908"/>
      <c r="U72" s="908"/>
      <c r="V72" s="772"/>
      <c r="X72" s="1195"/>
      <c r="AD72" s="1187"/>
      <c r="AE72" s="1187"/>
      <c r="AL72" s="782"/>
      <c r="AM72" s="782"/>
    </row>
    <row r="73" spans="1:39" ht="13" x14ac:dyDescent="0.25">
      <c r="A73" s="772"/>
      <c r="B73" s="927"/>
      <c r="C73" s="784"/>
      <c r="D73" s="928" t="s">
        <v>124</v>
      </c>
      <c r="E73" s="894" t="s">
        <v>183</v>
      </c>
      <c r="F73" s="929">
        <f>計算条件入力シート!E77</f>
        <v>0</v>
      </c>
      <c r="G73" s="772"/>
      <c r="H73" s="865"/>
      <c r="I73" s="933"/>
      <c r="J73" s="934"/>
      <c r="K73" s="935"/>
      <c r="L73" s="935"/>
      <c r="M73" s="908"/>
      <c r="N73" s="908"/>
      <c r="O73" s="908"/>
      <c r="P73" s="908"/>
      <c r="Q73" s="908"/>
      <c r="R73" s="908"/>
      <c r="S73" s="908"/>
      <c r="T73" s="908"/>
      <c r="U73" s="908"/>
      <c r="V73" s="772"/>
      <c r="AD73" s="1187"/>
      <c r="AE73" s="1187"/>
      <c r="AL73" s="782"/>
      <c r="AM73" s="782"/>
    </row>
    <row r="74" spans="1:39" ht="13" x14ac:dyDescent="0.25">
      <c r="A74" s="772"/>
      <c r="B74" s="927"/>
      <c r="C74" s="784"/>
      <c r="D74" s="785" t="s">
        <v>125</v>
      </c>
      <c r="E74" s="894" t="s">
        <v>126</v>
      </c>
      <c r="F74" s="895">
        <f>計算条件入力シート!E78</f>
        <v>12</v>
      </c>
      <c r="G74" s="814"/>
      <c r="H74" s="865"/>
      <c r="I74" s="933"/>
      <c r="J74" s="934"/>
      <c r="K74" s="935"/>
      <c r="L74" s="935"/>
      <c r="M74" s="908"/>
      <c r="N74" s="908"/>
      <c r="O74" s="908"/>
      <c r="P74" s="908"/>
      <c r="Q74" s="908"/>
      <c r="R74" s="908"/>
      <c r="S74" s="908"/>
      <c r="T74" s="908"/>
      <c r="U74" s="908"/>
      <c r="V74" s="772"/>
      <c r="Z74" s="1198">
        <f>$AB$1</f>
        <v>5.5074966780464196E-2</v>
      </c>
      <c r="AC74" s="1184">
        <f>$AB$2</f>
        <v>12</v>
      </c>
      <c r="AD74" s="1187"/>
      <c r="AE74" s="1187"/>
      <c r="AL74" s="782"/>
      <c r="AM74" s="782"/>
    </row>
    <row r="75" spans="1:39" ht="13" x14ac:dyDescent="0.25">
      <c r="A75" s="772"/>
      <c r="B75" s="783" t="s">
        <v>130</v>
      </c>
      <c r="C75" s="784" t="str">
        <f>計算条件入力シート!B79</f>
        <v>堆肥化設備</v>
      </c>
      <c r="D75" s="785" t="s">
        <v>41</v>
      </c>
      <c r="E75" s="894" t="s">
        <v>0</v>
      </c>
      <c r="F75" s="895">
        <f>計算条件入力シート!E79</f>
        <v>70000000</v>
      </c>
      <c r="G75" s="923"/>
      <c r="H75" s="865"/>
      <c r="I75" s="933"/>
      <c r="J75" s="934"/>
      <c r="K75" s="935"/>
      <c r="L75" s="935"/>
      <c r="M75" s="908"/>
      <c r="N75" s="908"/>
      <c r="O75" s="908"/>
      <c r="P75" s="908"/>
      <c r="Q75" s="908"/>
      <c r="R75" s="908"/>
      <c r="S75" s="908"/>
      <c r="T75" s="908"/>
      <c r="U75" s="908"/>
      <c r="V75" s="772"/>
      <c r="Y75" s="1203">
        <v>0.5</v>
      </c>
      <c r="Z75" s="1204">
        <f t="dataTable" ref="Z75:Z85" dt2D="0" dtr="0" r1="Z140" ca="1"/>
        <v>-2.0788445398413513E-2</v>
      </c>
      <c r="AA75" s="1205"/>
      <c r="AB75" s="1203">
        <v>0.5</v>
      </c>
      <c r="AC75" s="1184">
        <f t="dataTable" ref="AC75:AC85" dt2D="0" dtr="0" r1="Z140"/>
        <v>9999</v>
      </c>
      <c r="AD75" s="1187"/>
      <c r="AE75" s="1187"/>
      <c r="AL75" s="782"/>
      <c r="AM75" s="782"/>
    </row>
    <row r="76" spans="1:39" ht="13.4" customHeight="1" x14ac:dyDescent="0.25">
      <c r="A76" s="772"/>
      <c r="B76" s="927"/>
      <c r="C76" s="784"/>
      <c r="D76" s="928" t="s">
        <v>124</v>
      </c>
      <c r="E76" s="894" t="s">
        <v>183</v>
      </c>
      <c r="F76" s="929">
        <f>計算条件入力シート!E80</f>
        <v>0</v>
      </c>
      <c r="G76" s="772"/>
      <c r="H76" s="865"/>
      <c r="I76" s="933"/>
      <c r="J76" s="934"/>
      <c r="K76" s="935"/>
      <c r="L76" s="935"/>
      <c r="M76" s="908"/>
      <c r="N76" s="908"/>
      <c r="O76" s="908"/>
      <c r="P76" s="908"/>
      <c r="Q76" s="908"/>
      <c r="R76" s="908"/>
      <c r="S76" s="908"/>
      <c r="T76" s="908"/>
      <c r="U76" s="908"/>
      <c r="V76" s="772"/>
      <c r="Y76" s="1203">
        <v>0.6</v>
      </c>
      <c r="Z76" s="1204">
        <v>-2.5830188038599156E-3</v>
      </c>
      <c r="AA76" s="1205"/>
      <c r="AB76" s="1203">
        <v>0.6</v>
      </c>
      <c r="AC76" s="1184">
        <v>9999</v>
      </c>
      <c r="AD76" s="1187"/>
      <c r="AE76" s="1187"/>
      <c r="AL76" s="782"/>
      <c r="AM76" s="782"/>
    </row>
    <row r="77" spans="1:39" ht="13" x14ac:dyDescent="0.25">
      <c r="A77" s="772"/>
      <c r="B77" s="927"/>
      <c r="C77" s="784"/>
      <c r="D77" s="785" t="s">
        <v>125</v>
      </c>
      <c r="E77" s="894" t="s">
        <v>126</v>
      </c>
      <c r="F77" s="895">
        <f>計算条件入力シート!E81</f>
        <v>12</v>
      </c>
      <c r="G77" s="772"/>
      <c r="H77" s="865"/>
      <c r="I77" s="933"/>
      <c r="J77" s="934"/>
      <c r="K77" s="935"/>
      <c r="L77" s="935"/>
      <c r="M77" s="908"/>
      <c r="N77" s="908"/>
      <c r="O77" s="908"/>
      <c r="P77" s="908"/>
      <c r="Q77" s="908"/>
      <c r="R77" s="908"/>
      <c r="S77" s="908"/>
      <c r="T77" s="908"/>
      <c r="U77" s="908"/>
      <c r="V77" s="772"/>
      <c r="Y77" s="1203">
        <v>0.7</v>
      </c>
      <c r="Z77" s="1204">
        <v>1.2869436963456327E-2</v>
      </c>
      <c r="AA77" s="1205"/>
      <c r="AB77" s="1203">
        <v>0.7</v>
      </c>
      <c r="AC77" s="1184">
        <v>18</v>
      </c>
      <c r="AE77" s="1187"/>
      <c r="AL77" s="782"/>
      <c r="AM77" s="782"/>
    </row>
    <row r="78" spans="1:39" ht="13" x14ac:dyDescent="0.25">
      <c r="A78" s="772"/>
      <c r="B78" s="783" t="s">
        <v>131</v>
      </c>
      <c r="C78" s="784" t="str">
        <f>計算条件入力シート!B82</f>
        <v>＜設備費目を入力＞</v>
      </c>
      <c r="D78" s="785" t="s">
        <v>41</v>
      </c>
      <c r="E78" s="894" t="s">
        <v>0</v>
      </c>
      <c r="F78" s="895">
        <f>計算条件入力シート!E82</f>
        <v>0</v>
      </c>
      <c r="G78" s="772"/>
      <c r="H78" s="865"/>
      <c r="I78" s="933"/>
      <c r="J78" s="934"/>
      <c r="K78" s="935"/>
      <c r="L78" s="935"/>
      <c r="M78" s="908"/>
      <c r="N78" s="908"/>
      <c r="O78" s="908"/>
      <c r="P78" s="908"/>
      <c r="Q78" s="908"/>
      <c r="R78" s="908"/>
      <c r="S78" s="908"/>
      <c r="T78" s="908"/>
      <c r="U78" s="908"/>
      <c r="V78" s="772"/>
      <c r="Y78" s="1203">
        <v>0.8</v>
      </c>
      <c r="Z78" s="1204">
        <v>2.7512448873439732E-2</v>
      </c>
      <c r="AA78" s="1206"/>
      <c r="AB78" s="1203">
        <v>0.8</v>
      </c>
      <c r="AC78" s="1184">
        <v>15</v>
      </c>
      <c r="AL78" s="782"/>
      <c r="AM78" s="782"/>
    </row>
    <row r="79" spans="1:39" ht="13" x14ac:dyDescent="0.25">
      <c r="A79" s="772"/>
      <c r="B79" s="927"/>
      <c r="C79" s="784"/>
      <c r="D79" s="928" t="s">
        <v>124</v>
      </c>
      <c r="E79" s="894" t="s">
        <v>183</v>
      </c>
      <c r="F79" s="929">
        <f>計算条件入力シート!E83</f>
        <v>0</v>
      </c>
      <c r="G79" s="772"/>
      <c r="H79" s="865"/>
      <c r="I79" s="933"/>
      <c r="J79" s="934"/>
      <c r="K79" s="935"/>
      <c r="L79" s="935"/>
      <c r="M79" s="908"/>
      <c r="N79" s="908"/>
      <c r="O79" s="908"/>
      <c r="P79" s="908"/>
      <c r="Q79" s="908"/>
      <c r="R79" s="908"/>
      <c r="S79" s="908"/>
      <c r="T79" s="908"/>
      <c r="U79" s="908"/>
      <c r="V79" s="772"/>
      <c r="Y79" s="1203">
        <v>0.9</v>
      </c>
      <c r="Z79" s="1204">
        <v>4.1613074636658975E-2</v>
      </c>
      <c r="AA79" s="1207"/>
      <c r="AB79" s="1203">
        <v>0.9</v>
      </c>
      <c r="AC79" s="1184">
        <v>13</v>
      </c>
      <c r="AL79" s="782"/>
      <c r="AM79" s="782"/>
    </row>
    <row r="80" spans="1:39" ht="13" x14ac:dyDescent="0.25">
      <c r="A80" s="772"/>
      <c r="B80" s="927"/>
      <c r="C80" s="784"/>
      <c r="D80" s="785" t="s">
        <v>125</v>
      </c>
      <c r="E80" s="894" t="s">
        <v>126</v>
      </c>
      <c r="F80" s="895">
        <f>計算条件入力シート!E84</f>
        <v>0</v>
      </c>
      <c r="G80" s="772"/>
      <c r="H80" s="865"/>
      <c r="I80" s="921"/>
      <c r="J80" s="936"/>
      <c r="K80" s="922"/>
      <c r="L80" s="924"/>
      <c r="M80" s="908"/>
      <c r="N80" s="908"/>
      <c r="O80" s="908"/>
      <c r="P80" s="908"/>
      <c r="Q80" s="908"/>
      <c r="R80" s="908"/>
      <c r="S80" s="908"/>
      <c r="T80" s="908"/>
      <c r="U80" s="908"/>
      <c r="V80" s="772"/>
      <c r="Y80" s="1203">
        <v>1</v>
      </c>
      <c r="Z80" s="1204">
        <v>5.5074966780464196E-2</v>
      </c>
      <c r="AA80" s="1207"/>
      <c r="AB80" s="1203">
        <v>1</v>
      </c>
      <c r="AC80" s="1184">
        <v>12</v>
      </c>
      <c r="AL80" s="782"/>
      <c r="AM80" s="782"/>
    </row>
    <row r="81" spans="1:16383" ht="13" x14ac:dyDescent="0.25">
      <c r="A81" s="772"/>
      <c r="B81" s="783" t="s">
        <v>132</v>
      </c>
      <c r="C81" s="784" t="str">
        <f>計算条件入力シート!B85</f>
        <v>＜設備費目を入力＞</v>
      </c>
      <c r="D81" s="785" t="s">
        <v>41</v>
      </c>
      <c r="E81" s="894" t="s">
        <v>0</v>
      </c>
      <c r="F81" s="895">
        <f>計算条件入力シート!E85</f>
        <v>0</v>
      </c>
      <c r="G81" s="772"/>
      <c r="H81" s="865"/>
      <c r="I81" s="909"/>
      <c r="J81" s="909"/>
      <c r="K81" s="922"/>
      <c r="L81" s="924"/>
      <c r="M81" s="908"/>
      <c r="N81" s="908"/>
      <c r="O81" s="908"/>
      <c r="P81" s="908"/>
      <c r="Q81" s="908"/>
      <c r="R81" s="908"/>
      <c r="S81" s="908"/>
      <c r="T81" s="908"/>
      <c r="U81" s="908"/>
      <c r="V81" s="772"/>
      <c r="Y81" s="1203">
        <v>1.1000000000000001</v>
      </c>
      <c r="Z81" s="1204">
        <v>6.7907807496057071E-2</v>
      </c>
      <c r="AA81" s="1207"/>
      <c r="AB81" s="1203">
        <v>1.1000000000000001</v>
      </c>
      <c r="AC81" s="1184">
        <v>11</v>
      </c>
      <c r="AL81" s="782"/>
      <c r="AM81" s="782"/>
    </row>
    <row r="82" spans="1:16383" ht="13" x14ac:dyDescent="0.25">
      <c r="A82" s="772"/>
      <c r="B82" s="927"/>
      <c r="C82" s="784"/>
      <c r="D82" s="928" t="s">
        <v>124</v>
      </c>
      <c r="E82" s="894" t="s">
        <v>183</v>
      </c>
      <c r="F82" s="929">
        <f>計算条件入力シート!E86</f>
        <v>0</v>
      </c>
      <c r="G82" s="772"/>
      <c r="H82" s="865"/>
      <c r="I82" s="921"/>
      <c r="J82" s="925"/>
      <c r="K82" s="922"/>
      <c r="L82" s="924"/>
      <c r="M82" s="908"/>
      <c r="N82" s="908"/>
      <c r="O82" s="908"/>
      <c r="P82" s="908"/>
      <c r="Q82" s="908"/>
      <c r="R82" s="908"/>
      <c r="S82" s="908"/>
      <c r="T82" s="908"/>
      <c r="U82" s="908"/>
      <c r="V82" s="772"/>
      <c r="Y82" s="1203">
        <v>1.2</v>
      </c>
      <c r="Z82" s="1204">
        <v>7.8345240344170897E-2</v>
      </c>
      <c r="AA82" s="1207"/>
      <c r="AB82" s="1203">
        <v>1.2</v>
      </c>
      <c r="AC82" s="1184">
        <v>10</v>
      </c>
      <c r="AL82" s="782"/>
      <c r="AM82" s="782"/>
    </row>
    <row r="83" spans="1:16383" ht="13" x14ac:dyDescent="0.25">
      <c r="A83" s="772"/>
      <c r="B83" s="938"/>
      <c r="C83" s="848"/>
      <c r="D83" s="939" t="s">
        <v>125</v>
      </c>
      <c r="E83" s="940" t="s">
        <v>126</v>
      </c>
      <c r="F83" s="941">
        <f>計算条件入力シート!E87</f>
        <v>0</v>
      </c>
      <c r="G83" s="772"/>
      <c r="H83" s="865"/>
      <c r="I83" s="921"/>
      <c r="J83" s="932"/>
      <c r="K83" s="922"/>
      <c r="L83" s="924"/>
      <c r="M83" s="908"/>
      <c r="N83" s="908"/>
      <c r="O83" s="908"/>
      <c r="P83" s="908"/>
      <c r="Q83" s="908"/>
      <c r="R83" s="908"/>
      <c r="S83" s="908"/>
      <c r="T83" s="908"/>
      <c r="U83" s="908"/>
      <c r="V83" s="772"/>
      <c r="Y83" s="1203">
        <v>1.3</v>
      </c>
      <c r="Z83" s="1204">
        <v>8.8026281651334193E-2</v>
      </c>
      <c r="AA83" s="1207"/>
      <c r="AB83" s="1203">
        <v>1.3</v>
      </c>
      <c r="AC83" s="1184">
        <v>10</v>
      </c>
      <c r="AK83" s="782"/>
      <c r="AL83" s="782"/>
      <c r="AM83" s="782"/>
    </row>
    <row r="84" spans="1:16383" ht="13" x14ac:dyDescent="0.25">
      <c r="A84" s="772"/>
      <c r="B84" s="823" t="s">
        <v>133</v>
      </c>
      <c r="C84" s="825"/>
      <c r="D84" s="825"/>
      <c r="E84" s="851" t="s">
        <v>1</v>
      </c>
      <c r="F84" s="827" t="s">
        <v>941</v>
      </c>
      <c r="G84" s="772"/>
      <c r="H84" s="865"/>
      <c r="I84" s="921"/>
      <c r="J84" s="937"/>
      <c r="K84" s="922"/>
      <c r="L84" s="924"/>
      <c r="M84" s="908"/>
      <c r="N84" s="908"/>
      <c r="O84" s="908"/>
      <c r="P84" s="908"/>
      <c r="Q84" s="908"/>
      <c r="R84" s="908"/>
      <c r="S84" s="908"/>
      <c r="T84" s="920"/>
      <c r="U84" s="908"/>
      <c r="V84" s="772"/>
      <c r="Y84" s="1203">
        <v>1.4</v>
      </c>
      <c r="Z84" s="1204">
        <v>9.741228932398216E-2</v>
      </c>
      <c r="AA84" s="1207"/>
      <c r="AB84" s="1203">
        <v>1.4</v>
      </c>
      <c r="AC84" s="1184">
        <v>9</v>
      </c>
      <c r="AH84" s="782"/>
      <c r="AI84" s="782"/>
      <c r="AJ84" s="782"/>
      <c r="AK84" s="782"/>
      <c r="AL84" s="782"/>
      <c r="AM84" s="782"/>
    </row>
    <row r="85" spans="1:16383" ht="13" x14ac:dyDescent="0.25">
      <c r="A85" s="772"/>
      <c r="B85" s="783"/>
      <c r="C85" s="785" t="s">
        <v>817</v>
      </c>
      <c r="D85" s="785"/>
      <c r="E85" s="894"/>
      <c r="F85" s="787"/>
      <c r="G85" s="828"/>
      <c r="H85" s="865"/>
      <c r="I85" s="921"/>
      <c r="J85" s="909"/>
      <c r="K85" s="922"/>
      <c r="L85" s="924"/>
      <c r="M85" s="908"/>
      <c r="N85" s="908"/>
      <c r="O85" s="908"/>
      <c r="P85" s="908"/>
      <c r="Q85" s="908"/>
      <c r="R85" s="908"/>
      <c r="S85" s="908"/>
      <c r="T85" s="908"/>
      <c r="U85" s="908"/>
      <c r="V85" s="772"/>
      <c r="Y85" s="1203">
        <v>1.5</v>
      </c>
      <c r="Z85" s="1204">
        <v>0.1065493611342907</v>
      </c>
      <c r="AA85" s="1207"/>
      <c r="AB85" s="1203">
        <v>1.5</v>
      </c>
      <c r="AC85" s="1184">
        <v>9</v>
      </c>
      <c r="AH85" s="782"/>
      <c r="AI85" s="782"/>
      <c r="AJ85" s="782"/>
      <c r="AK85" s="782"/>
      <c r="AL85" s="782"/>
      <c r="AM85" s="782"/>
    </row>
    <row r="86" spans="1:16383" ht="13" x14ac:dyDescent="0.25">
      <c r="A86" s="772"/>
      <c r="B86" s="783" t="s">
        <v>134</v>
      </c>
      <c r="C86" s="785" t="str">
        <f>計算条件入力シート!B89</f>
        <v>助成金</v>
      </c>
      <c r="D86" s="785" t="s">
        <v>136</v>
      </c>
      <c r="E86" s="894" t="s">
        <v>0</v>
      </c>
      <c r="F86" s="895">
        <f>計算条件入力シート!E89</f>
        <v>300000000</v>
      </c>
      <c r="G86" s="923"/>
      <c r="H86" s="865"/>
      <c r="I86" s="909"/>
      <c r="J86" s="932"/>
      <c r="K86" s="922"/>
      <c r="L86" s="924"/>
      <c r="M86" s="908"/>
      <c r="N86" s="908"/>
      <c r="O86" s="908"/>
      <c r="P86" s="908"/>
      <c r="Q86" s="908"/>
      <c r="R86" s="908"/>
      <c r="S86" s="908"/>
      <c r="T86" s="908"/>
      <c r="U86" s="908"/>
      <c r="V86" s="772"/>
      <c r="AA86" s="1205"/>
      <c r="AC86" s="1187"/>
      <c r="AH86" s="782"/>
      <c r="AI86" s="782"/>
      <c r="AJ86" s="782"/>
      <c r="AK86" s="782"/>
      <c r="AL86" s="782"/>
      <c r="AM86" s="782"/>
    </row>
    <row r="87" spans="1:16383" ht="13" x14ac:dyDescent="0.25">
      <c r="A87" s="772"/>
      <c r="B87" s="783" t="s">
        <v>135</v>
      </c>
      <c r="C87" s="785" t="str">
        <f>計算条件入力シート!B90</f>
        <v>＜名称を入力＞</v>
      </c>
      <c r="D87" s="785" t="s">
        <v>136</v>
      </c>
      <c r="E87" s="894" t="s">
        <v>0</v>
      </c>
      <c r="F87" s="895">
        <f>計算条件入力シート!E90</f>
        <v>100000000</v>
      </c>
      <c r="G87" s="923"/>
      <c r="H87" s="865"/>
      <c r="I87" s="921"/>
      <c r="J87" s="909"/>
      <c r="K87" s="922"/>
      <c r="L87" s="924"/>
      <c r="M87" s="908"/>
      <c r="N87" s="908"/>
      <c r="O87" s="908"/>
      <c r="P87" s="908"/>
      <c r="Q87" s="908"/>
      <c r="R87" s="908"/>
      <c r="S87" s="908"/>
      <c r="T87" s="908"/>
      <c r="U87" s="908"/>
      <c r="V87" s="772"/>
      <c r="AA87" s="1205"/>
      <c r="AB87" s="1187"/>
      <c r="AH87" s="782"/>
      <c r="AI87" s="782"/>
      <c r="AJ87" s="782"/>
      <c r="AK87" s="782"/>
    </row>
    <row r="88" spans="1:16383" ht="13" x14ac:dyDescent="0.25">
      <c r="A88" s="772"/>
      <c r="B88" s="927"/>
      <c r="C88" s="785"/>
      <c r="D88" s="791" t="s">
        <v>137</v>
      </c>
      <c r="E88" s="897" t="s">
        <v>139</v>
      </c>
      <c r="F88" s="895">
        <f>計算条件入力シート!E91</f>
        <v>10</v>
      </c>
      <c r="G88" s="923"/>
      <c r="H88" s="865"/>
      <c r="I88" s="909"/>
      <c r="J88" s="936"/>
      <c r="K88" s="922"/>
      <c r="L88" s="924"/>
      <c r="M88" s="908"/>
      <c r="N88" s="908"/>
      <c r="O88" s="908"/>
      <c r="P88" s="908"/>
      <c r="Q88" s="908"/>
      <c r="R88" s="908"/>
      <c r="S88" s="908"/>
      <c r="T88" s="908"/>
      <c r="U88" s="908"/>
      <c r="V88" s="772"/>
      <c r="AA88" s="1205"/>
      <c r="AB88" s="1187"/>
      <c r="AH88" s="782"/>
      <c r="AI88" s="782"/>
      <c r="AJ88" s="782"/>
      <c r="AK88" s="782"/>
    </row>
    <row r="89" spans="1:16383" ht="13" x14ac:dyDescent="0.25">
      <c r="A89" s="772"/>
      <c r="B89" s="927"/>
      <c r="C89" s="785"/>
      <c r="D89" s="785" t="s">
        <v>138</v>
      </c>
      <c r="E89" s="894" t="s">
        <v>183</v>
      </c>
      <c r="F89" s="929">
        <f>計算条件入力シート!E92</f>
        <v>0.01</v>
      </c>
      <c r="G89" s="772"/>
      <c r="H89" s="865"/>
      <c r="I89" s="909"/>
      <c r="J89" s="909"/>
      <c r="K89" s="922"/>
      <c r="L89" s="921"/>
      <c r="M89" s="908"/>
      <c r="N89" s="908"/>
      <c r="O89" s="908"/>
      <c r="P89" s="908"/>
      <c r="Q89" s="908"/>
      <c r="R89" s="908"/>
      <c r="S89" s="908"/>
      <c r="T89" s="908"/>
      <c r="U89" s="908"/>
      <c r="V89" s="772"/>
      <c r="AA89" s="1205"/>
      <c r="AH89" s="782"/>
      <c r="AI89" s="782"/>
      <c r="AJ89" s="782"/>
      <c r="AK89" s="782"/>
    </row>
    <row r="90" spans="1:16383" ht="13.5" customHeight="1" x14ac:dyDescent="0.3">
      <c r="A90" s="772"/>
      <c r="B90" s="783" t="s">
        <v>140</v>
      </c>
      <c r="C90" s="785" t="str">
        <f>計算条件入力シート!B93</f>
        <v>＜名称を入力＞</v>
      </c>
      <c r="D90" s="785" t="s">
        <v>136</v>
      </c>
      <c r="E90" s="894" t="s">
        <v>0</v>
      </c>
      <c r="F90" s="895">
        <f>計算条件入力シート!E93</f>
        <v>0</v>
      </c>
      <c r="G90" s="943"/>
      <c r="H90" s="944"/>
      <c r="I90" s="1435" t="s">
        <v>899</v>
      </c>
      <c r="J90" s="1435"/>
      <c r="K90" s="1435"/>
      <c r="L90" s="1435"/>
      <c r="M90" s="772"/>
      <c r="N90" s="906"/>
      <c r="O90" s="907"/>
      <c r="P90" s="908"/>
      <c r="Q90" s="908"/>
      <c r="R90" s="908"/>
      <c r="S90" s="908"/>
      <c r="T90" s="908"/>
      <c r="U90" s="908"/>
      <c r="V90" s="772"/>
      <c r="AA90" s="1205"/>
      <c r="AH90" s="782"/>
      <c r="AI90" s="782"/>
      <c r="AJ90" s="782"/>
      <c r="AK90" s="782"/>
    </row>
    <row r="91" spans="1:16383" s="782" customFormat="1" ht="13.5" customHeight="1" x14ac:dyDescent="0.2">
      <c r="A91" s="945"/>
      <c r="B91" s="927"/>
      <c r="C91" s="785"/>
      <c r="D91" s="791" t="s">
        <v>137</v>
      </c>
      <c r="E91" s="897" t="s">
        <v>139</v>
      </c>
      <c r="F91" s="895">
        <f>計算条件入力シート!E94</f>
        <v>0</v>
      </c>
      <c r="G91" s="772"/>
      <c r="H91" s="946"/>
      <c r="I91" s="1435"/>
      <c r="J91" s="1435"/>
      <c r="K91" s="1435"/>
      <c r="L91" s="1435"/>
      <c r="M91" s="947"/>
      <c r="N91" s="947"/>
      <c r="O91" s="947"/>
      <c r="P91" s="947"/>
      <c r="Q91" s="947"/>
      <c r="R91" s="947"/>
      <c r="S91" s="947"/>
      <c r="T91" s="947"/>
      <c r="U91" s="947"/>
      <c r="V91" s="772"/>
      <c r="W91" s="770"/>
      <c r="X91" s="1184"/>
      <c r="Y91" s="1208"/>
      <c r="Z91" s="1184"/>
      <c r="AA91" s="1205"/>
      <c r="AB91" s="1184"/>
      <c r="AC91" s="1184"/>
      <c r="AD91" s="1184"/>
      <c r="AE91" s="1184"/>
      <c r="AF91" s="770"/>
      <c r="AG91" s="770"/>
      <c r="AL91" s="770"/>
      <c r="AM91" s="770"/>
      <c r="AN91" s="770"/>
      <c r="AO91" s="771"/>
      <c r="AP91" s="771"/>
      <c r="AQ91" s="771"/>
      <c r="AR91" s="771"/>
      <c r="AS91" s="771"/>
      <c r="AT91" s="771"/>
      <c r="AU91" s="771"/>
      <c r="AV91" s="771"/>
      <c r="AW91" s="771"/>
      <c r="AX91" s="771"/>
      <c r="AY91" s="771"/>
      <c r="AZ91" s="771"/>
      <c r="BA91" s="771"/>
      <c r="BB91" s="771"/>
      <c r="BC91" s="771"/>
      <c r="BD91" s="771"/>
      <c r="BE91" s="771"/>
      <c r="BF91" s="771"/>
      <c r="BG91" s="771"/>
      <c r="BH91" s="771"/>
      <c r="BI91" s="771"/>
      <c r="BJ91" s="771"/>
      <c r="BK91" s="771"/>
      <c r="BL91" s="771"/>
      <c r="BM91" s="771"/>
      <c r="BN91" s="771"/>
      <c r="BO91" s="771"/>
      <c r="BP91" s="771"/>
      <c r="BQ91" s="771"/>
      <c r="BR91" s="771"/>
      <c r="BS91" s="771"/>
      <c r="BT91" s="771"/>
      <c r="BU91" s="771"/>
      <c r="BV91" s="771"/>
      <c r="BW91" s="771"/>
      <c r="BX91" s="771"/>
      <c r="BY91" s="771"/>
      <c r="BZ91" s="771"/>
      <c r="CA91" s="771"/>
      <c r="CB91" s="771"/>
      <c r="CC91" s="771"/>
      <c r="CD91" s="771"/>
      <c r="CE91" s="771"/>
      <c r="CF91" s="771"/>
      <c r="CG91" s="771"/>
      <c r="CH91" s="771"/>
      <c r="CI91" s="771"/>
      <c r="CJ91" s="771"/>
      <c r="CK91" s="771"/>
      <c r="CL91" s="771"/>
      <c r="CM91" s="771"/>
      <c r="CN91" s="771"/>
      <c r="CO91" s="771"/>
      <c r="CP91" s="771"/>
      <c r="CQ91" s="771"/>
      <c r="CR91" s="771"/>
      <c r="CS91" s="771"/>
      <c r="CT91" s="771"/>
      <c r="CU91" s="771"/>
      <c r="CV91" s="771"/>
      <c r="CW91" s="771"/>
      <c r="CX91" s="771"/>
      <c r="CY91" s="771"/>
      <c r="CZ91" s="771"/>
      <c r="DA91" s="771"/>
      <c r="DB91" s="771"/>
      <c r="DC91" s="771"/>
      <c r="DD91" s="771"/>
      <c r="DE91" s="771"/>
      <c r="DF91" s="771"/>
      <c r="DG91" s="771"/>
      <c r="DH91" s="771"/>
      <c r="DI91" s="771"/>
      <c r="DJ91" s="771"/>
      <c r="DK91" s="771"/>
      <c r="DL91" s="771"/>
      <c r="DM91" s="771"/>
      <c r="DN91" s="771"/>
      <c r="DO91" s="771"/>
      <c r="DP91" s="771"/>
      <c r="DQ91" s="771"/>
      <c r="DR91" s="771"/>
      <c r="DS91" s="771"/>
      <c r="DT91" s="771"/>
      <c r="DU91" s="771"/>
      <c r="DV91" s="771"/>
      <c r="DW91" s="771"/>
      <c r="DX91" s="771"/>
      <c r="DY91" s="771"/>
      <c r="DZ91" s="771"/>
      <c r="EA91" s="771"/>
      <c r="EB91" s="771"/>
      <c r="EC91" s="771"/>
      <c r="ED91" s="771"/>
      <c r="EE91" s="771"/>
      <c r="EF91" s="771"/>
      <c r="EG91" s="771"/>
      <c r="EH91" s="771"/>
      <c r="EI91" s="771"/>
      <c r="EJ91" s="771"/>
      <c r="EK91" s="771"/>
      <c r="EL91" s="771"/>
      <c r="EM91" s="771"/>
      <c r="EN91" s="771"/>
      <c r="EO91" s="771"/>
      <c r="EP91" s="771"/>
      <c r="EQ91" s="771"/>
      <c r="ER91" s="771"/>
      <c r="ES91" s="771"/>
      <c r="ET91" s="771"/>
      <c r="EU91" s="771"/>
      <c r="EV91" s="771"/>
      <c r="EW91" s="771"/>
      <c r="EX91" s="771"/>
      <c r="EY91" s="771"/>
      <c r="EZ91" s="771"/>
      <c r="FA91" s="771"/>
      <c r="FB91" s="771"/>
      <c r="FC91" s="771"/>
      <c r="FD91" s="771"/>
      <c r="FE91" s="771"/>
      <c r="FF91" s="771"/>
      <c r="FG91" s="771"/>
      <c r="FH91" s="771"/>
      <c r="FI91" s="771"/>
      <c r="FJ91" s="771"/>
      <c r="FK91" s="771"/>
      <c r="FL91" s="771"/>
      <c r="FM91" s="771"/>
      <c r="FN91" s="771"/>
      <c r="FO91" s="771"/>
      <c r="FP91" s="771"/>
      <c r="FQ91" s="771"/>
      <c r="FR91" s="771"/>
      <c r="FS91" s="771"/>
      <c r="FT91" s="771"/>
      <c r="FU91" s="771"/>
      <c r="FV91" s="771"/>
      <c r="FW91" s="771"/>
      <c r="FX91" s="771"/>
      <c r="FY91" s="771"/>
      <c r="FZ91" s="771"/>
      <c r="GA91" s="771"/>
      <c r="GB91" s="771"/>
      <c r="GC91" s="771"/>
      <c r="GD91" s="771"/>
      <c r="GE91" s="771"/>
      <c r="GF91" s="771"/>
      <c r="GG91" s="771"/>
      <c r="GH91" s="771"/>
      <c r="GI91" s="771"/>
      <c r="GJ91" s="771"/>
      <c r="GK91" s="771"/>
      <c r="GL91" s="771"/>
      <c r="GM91" s="771"/>
      <c r="GN91" s="771"/>
      <c r="GO91" s="771"/>
      <c r="GP91" s="771"/>
      <c r="GQ91" s="771"/>
      <c r="GR91" s="771"/>
      <c r="GS91" s="771"/>
      <c r="GT91" s="771"/>
      <c r="GU91" s="771"/>
      <c r="GV91" s="771"/>
      <c r="GW91" s="771"/>
      <c r="GX91" s="771"/>
      <c r="GY91" s="771"/>
      <c r="GZ91" s="771"/>
      <c r="HA91" s="771"/>
      <c r="HB91" s="771"/>
      <c r="HC91" s="771"/>
      <c r="HD91" s="771"/>
      <c r="HE91" s="771"/>
      <c r="HF91" s="771"/>
      <c r="HG91" s="771"/>
      <c r="HH91" s="771"/>
      <c r="HI91" s="771"/>
      <c r="HJ91" s="771"/>
      <c r="HK91" s="771"/>
      <c r="HL91" s="771"/>
      <c r="HM91" s="771"/>
      <c r="HN91" s="771"/>
      <c r="HO91" s="771"/>
      <c r="HP91" s="771"/>
      <c r="HQ91" s="771"/>
      <c r="HR91" s="771"/>
      <c r="HS91" s="771"/>
      <c r="HT91" s="771"/>
      <c r="HU91" s="771"/>
      <c r="HV91" s="771"/>
      <c r="HW91" s="771"/>
      <c r="HX91" s="771"/>
      <c r="HY91" s="771"/>
      <c r="HZ91" s="771"/>
      <c r="IA91" s="771"/>
      <c r="IB91" s="771"/>
      <c r="IC91" s="771"/>
      <c r="ID91" s="771"/>
      <c r="IE91" s="771"/>
      <c r="IF91" s="771"/>
      <c r="IG91" s="771"/>
      <c r="IH91" s="771"/>
      <c r="II91" s="771"/>
      <c r="IJ91" s="771"/>
      <c r="IK91" s="771"/>
      <c r="IL91" s="771"/>
      <c r="IM91" s="771"/>
      <c r="IN91" s="771"/>
      <c r="IO91" s="771"/>
      <c r="IP91" s="771"/>
      <c r="IQ91" s="771"/>
      <c r="IR91" s="771"/>
      <c r="IS91" s="771"/>
      <c r="IT91" s="771"/>
      <c r="IU91" s="771"/>
      <c r="IV91" s="771"/>
      <c r="IW91" s="771"/>
      <c r="IX91" s="771"/>
      <c r="IY91" s="771"/>
      <c r="IZ91" s="771"/>
      <c r="JA91" s="771"/>
      <c r="JB91" s="771"/>
      <c r="JC91" s="771"/>
      <c r="JD91" s="771"/>
      <c r="JE91" s="771"/>
      <c r="JF91" s="771"/>
      <c r="JG91" s="771"/>
      <c r="JH91" s="771"/>
      <c r="JI91" s="771"/>
      <c r="JJ91" s="771"/>
      <c r="JK91" s="771"/>
      <c r="JL91" s="771"/>
      <c r="JM91" s="771"/>
      <c r="JN91" s="771"/>
      <c r="JO91" s="771"/>
      <c r="JP91" s="771"/>
      <c r="JQ91" s="771"/>
      <c r="JR91" s="771"/>
      <c r="JS91" s="771"/>
      <c r="JT91" s="771"/>
      <c r="JU91" s="771"/>
      <c r="JV91" s="771"/>
      <c r="JW91" s="771"/>
      <c r="JX91" s="771"/>
      <c r="JY91" s="771"/>
      <c r="JZ91" s="771"/>
      <c r="KA91" s="771"/>
      <c r="KB91" s="771"/>
      <c r="KC91" s="771"/>
      <c r="KD91" s="771"/>
      <c r="KE91" s="771"/>
      <c r="KF91" s="771"/>
      <c r="KG91" s="771"/>
      <c r="KH91" s="771"/>
      <c r="KI91" s="771"/>
      <c r="KJ91" s="771"/>
      <c r="KK91" s="771"/>
      <c r="KL91" s="771"/>
      <c r="KM91" s="771"/>
      <c r="KN91" s="771"/>
      <c r="KO91" s="771"/>
      <c r="KP91" s="771"/>
      <c r="KQ91" s="771"/>
      <c r="KR91" s="771"/>
      <c r="KS91" s="771"/>
      <c r="KT91" s="771"/>
      <c r="KU91" s="771"/>
      <c r="KV91" s="771"/>
      <c r="KW91" s="771"/>
      <c r="KX91" s="771"/>
      <c r="KY91" s="771"/>
      <c r="KZ91" s="771"/>
      <c r="LA91" s="771"/>
      <c r="LB91" s="771"/>
      <c r="LC91" s="771"/>
      <c r="LD91" s="771"/>
      <c r="LE91" s="771"/>
      <c r="LF91" s="771"/>
      <c r="LG91" s="771"/>
      <c r="LH91" s="771"/>
      <c r="LI91" s="771"/>
      <c r="LJ91" s="771"/>
      <c r="LK91" s="771"/>
      <c r="LL91" s="771"/>
      <c r="LM91" s="771"/>
      <c r="LN91" s="771"/>
      <c r="LO91" s="771"/>
      <c r="LP91" s="771"/>
      <c r="LQ91" s="771"/>
      <c r="LR91" s="771"/>
      <c r="LS91" s="771"/>
      <c r="LT91" s="771"/>
      <c r="LU91" s="771"/>
      <c r="LV91" s="771"/>
      <c r="LW91" s="771"/>
      <c r="LX91" s="771"/>
      <c r="LY91" s="771"/>
      <c r="LZ91" s="771"/>
      <c r="MA91" s="771"/>
      <c r="MB91" s="771"/>
      <c r="MC91" s="771"/>
      <c r="MD91" s="771"/>
      <c r="ME91" s="771"/>
      <c r="MF91" s="771"/>
      <c r="MG91" s="771"/>
      <c r="MH91" s="771"/>
      <c r="MI91" s="771"/>
      <c r="MJ91" s="771"/>
      <c r="MK91" s="771"/>
      <c r="ML91" s="771"/>
      <c r="MM91" s="771"/>
      <c r="MN91" s="771"/>
      <c r="MO91" s="771"/>
      <c r="MP91" s="771"/>
      <c r="MQ91" s="771"/>
      <c r="MR91" s="771"/>
      <c r="MS91" s="771"/>
      <c r="MT91" s="771"/>
      <c r="MU91" s="771"/>
      <c r="MV91" s="771"/>
      <c r="MW91" s="771"/>
      <c r="MX91" s="771"/>
      <c r="MY91" s="771"/>
      <c r="MZ91" s="771"/>
      <c r="NA91" s="771"/>
      <c r="NB91" s="771"/>
      <c r="NC91" s="771"/>
      <c r="ND91" s="771"/>
      <c r="NE91" s="771"/>
      <c r="NF91" s="771"/>
      <c r="NG91" s="771"/>
      <c r="NH91" s="771"/>
      <c r="NI91" s="771"/>
      <c r="NJ91" s="771"/>
      <c r="NK91" s="771"/>
      <c r="NL91" s="771"/>
      <c r="NM91" s="771"/>
      <c r="NN91" s="771"/>
      <c r="NO91" s="771"/>
      <c r="NP91" s="771"/>
      <c r="NQ91" s="771"/>
      <c r="NR91" s="771"/>
      <c r="NS91" s="771"/>
      <c r="NT91" s="771"/>
      <c r="NU91" s="771"/>
      <c r="NV91" s="771"/>
      <c r="NW91" s="771"/>
      <c r="NX91" s="771"/>
      <c r="NY91" s="771"/>
      <c r="NZ91" s="771"/>
      <c r="OA91" s="771"/>
      <c r="OB91" s="771"/>
      <c r="OC91" s="771"/>
      <c r="OD91" s="771"/>
      <c r="OE91" s="771"/>
      <c r="OF91" s="771"/>
      <c r="OG91" s="771"/>
      <c r="OH91" s="771"/>
      <c r="OI91" s="771"/>
      <c r="OJ91" s="771"/>
      <c r="OK91" s="771"/>
      <c r="OL91" s="771"/>
      <c r="OM91" s="771"/>
      <c r="ON91" s="771"/>
      <c r="OO91" s="771"/>
      <c r="OP91" s="771"/>
      <c r="OQ91" s="771"/>
      <c r="OR91" s="771"/>
      <c r="OS91" s="771"/>
      <c r="OT91" s="771"/>
      <c r="OU91" s="771"/>
      <c r="OV91" s="771"/>
      <c r="OW91" s="771"/>
      <c r="OX91" s="771"/>
      <c r="OY91" s="771"/>
      <c r="OZ91" s="771"/>
      <c r="PA91" s="771"/>
      <c r="PB91" s="771"/>
      <c r="PC91" s="771"/>
      <c r="PD91" s="771"/>
      <c r="PE91" s="771"/>
      <c r="PF91" s="771"/>
      <c r="PG91" s="771"/>
      <c r="PH91" s="771"/>
      <c r="PI91" s="771"/>
      <c r="PJ91" s="771"/>
      <c r="PK91" s="771"/>
      <c r="PL91" s="771"/>
      <c r="PM91" s="771"/>
      <c r="PN91" s="771"/>
      <c r="PO91" s="771"/>
      <c r="PP91" s="771"/>
      <c r="PQ91" s="771"/>
      <c r="PR91" s="771"/>
      <c r="PS91" s="771"/>
      <c r="PT91" s="771"/>
      <c r="PU91" s="771"/>
      <c r="PV91" s="771"/>
      <c r="PW91" s="771"/>
      <c r="PX91" s="771"/>
      <c r="PY91" s="771"/>
      <c r="PZ91" s="771"/>
      <c r="QA91" s="771"/>
      <c r="QB91" s="771"/>
      <c r="QC91" s="771"/>
      <c r="QD91" s="771"/>
      <c r="QE91" s="771"/>
      <c r="QF91" s="771"/>
      <c r="QG91" s="771"/>
      <c r="QH91" s="771"/>
      <c r="QI91" s="771"/>
      <c r="QJ91" s="771"/>
      <c r="QK91" s="771"/>
      <c r="QL91" s="771"/>
      <c r="QM91" s="771"/>
      <c r="QN91" s="771"/>
      <c r="QO91" s="771"/>
      <c r="QP91" s="771"/>
      <c r="QQ91" s="771"/>
      <c r="QR91" s="771"/>
      <c r="QS91" s="771"/>
      <c r="QT91" s="771"/>
      <c r="QU91" s="771"/>
      <c r="QV91" s="771"/>
      <c r="QW91" s="771"/>
      <c r="QX91" s="771"/>
      <c r="QY91" s="771"/>
      <c r="QZ91" s="771"/>
      <c r="RA91" s="771"/>
      <c r="RB91" s="771"/>
      <c r="RC91" s="771"/>
      <c r="RD91" s="771"/>
      <c r="RE91" s="771"/>
      <c r="RF91" s="771"/>
      <c r="RG91" s="771"/>
      <c r="RH91" s="771"/>
      <c r="RI91" s="771"/>
      <c r="RJ91" s="771"/>
      <c r="RK91" s="771"/>
      <c r="RL91" s="771"/>
      <c r="RM91" s="771"/>
      <c r="RN91" s="771"/>
      <c r="RO91" s="771"/>
      <c r="RP91" s="771"/>
      <c r="RQ91" s="771"/>
      <c r="RR91" s="771"/>
      <c r="RS91" s="771"/>
      <c r="RT91" s="771"/>
      <c r="RU91" s="771"/>
      <c r="RV91" s="771"/>
      <c r="RW91" s="771"/>
      <c r="RX91" s="771"/>
      <c r="RY91" s="771"/>
      <c r="RZ91" s="771"/>
      <c r="SA91" s="771"/>
      <c r="SB91" s="771"/>
      <c r="SC91" s="771"/>
      <c r="SD91" s="771"/>
      <c r="SE91" s="771"/>
      <c r="SF91" s="771"/>
      <c r="SG91" s="771"/>
      <c r="SH91" s="771"/>
      <c r="SI91" s="771"/>
      <c r="SJ91" s="771"/>
      <c r="SK91" s="771"/>
      <c r="SL91" s="771"/>
      <c r="SM91" s="771"/>
      <c r="SN91" s="771"/>
      <c r="SO91" s="771"/>
      <c r="SP91" s="771"/>
      <c r="SQ91" s="771"/>
      <c r="SR91" s="771"/>
      <c r="SS91" s="771"/>
      <c r="ST91" s="771"/>
      <c r="SU91" s="771"/>
      <c r="SV91" s="771"/>
      <c r="SW91" s="771"/>
      <c r="SX91" s="771"/>
      <c r="SY91" s="771"/>
      <c r="SZ91" s="771"/>
      <c r="TA91" s="771"/>
      <c r="TB91" s="771"/>
      <c r="TC91" s="771"/>
      <c r="TD91" s="771"/>
      <c r="TE91" s="771"/>
      <c r="TF91" s="771"/>
      <c r="TG91" s="771"/>
      <c r="TH91" s="771"/>
      <c r="TI91" s="771"/>
      <c r="TJ91" s="771"/>
      <c r="TK91" s="771"/>
      <c r="TL91" s="771"/>
      <c r="TM91" s="771"/>
      <c r="TN91" s="771"/>
      <c r="TO91" s="771"/>
      <c r="TP91" s="771"/>
      <c r="TQ91" s="771"/>
      <c r="TR91" s="771"/>
      <c r="TS91" s="771"/>
      <c r="TT91" s="771"/>
      <c r="TU91" s="771"/>
      <c r="TV91" s="771"/>
      <c r="TW91" s="771"/>
      <c r="TX91" s="771"/>
      <c r="TY91" s="771"/>
      <c r="TZ91" s="771"/>
      <c r="UA91" s="771"/>
      <c r="UB91" s="771"/>
      <c r="UC91" s="771"/>
      <c r="UD91" s="771"/>
      <c r="UE91" s="771"/>
      <c r="UF91" s="771"/>
      <c r="UG91" s="771"/>
      <c r="UH91" s="771"/>
      <c r="UI91" s="771"/>
      <c r="UJ91" s="771"/>
      <c r="UK91" s="771"/>
      <c r="UL91" s="771"/>
      <c r="UM91" s="771"/>
      <c r="UN91" s="771"/>
      <c r="UO91" s="771"/>
      <c r="UP91" s="771"/>
      <c r="UQ91" s="771"/>
      <c r="UR91" s="771"/>
      <c r="US91" s="771"/>
      <c r="UT91" s="771"/>
      <c r="UU91" s="771"/>
      <c r="UV91" s="771"/>
      <c r="UW91" s="771"/>
      <c r="UX91" s="771"/>
      <c r="UY91" s="771"/>
      <c r="UZ91" s="771"/>
      <c r="VA91" s="771"/>
      <c r="VB91" s="771"/>
      <c r="VC91" s="771"/>
      <c r="VD91" s="771"/>
      <c r="VE91" s="771"/>
      <c r="VF91" s="771"/>
      <c r="VG91" s="771"/>
      <c r="VH91" s="771"/>
      <c r="VI91" s="771"/>
      <c r="VJ91" s="771"/>
      <c r="VK91" s="771"/>
      <c r="VL91" s="771"/>
      <c r="VM91" s="771"/>
      <c r="VN91" s="771"/>
      <c r="VO91" s="771"/>
      <c r="VP91" s="771"/>
      <c r="VQ91" s="771"/>
      <c r="VR91" s="771"/>
      <c r="VS91" s="771"/>
      <c r="VT91" s="771"/>
      <c r="VU91" s="771"/>
      <c r="VV91" s="771"/>
      <c r="VW91" s="771"/>
      <c r="VX91" s="771"/>
      <c r="VY91" s="771"/>
      <c r="VZ91" s="771"/>
      <c r="WA91" s="771"/>
      <c r="WB91" s="771"/>
      <c r="WC91" s="771"/>
      <c r="WD91" s="771"/>
      <c r="WE91" s="771"/>
      <c r="WF91" s="771"/>
      <c r="WG91" s="771"/>
      <c r="WH91" s="771"/>
      <c r="WI91" s="771"/>
      <c r="WJ91" s="771"/>
      <c r="WK91" s="771"/>
      <c r="WL91" s="771"/>
      <c r="WM91" s="771"/>
      <c r="WN91" s="771"/>
      <c r="WO91" s="771"/>
      <c r="WP91" s="771"/>
      <c r="WQ91" s="771"/>
      <c r="WR91" s="771"/>
      <c r="WS91" s="771"/>
      <c r="WT91" s="771"/>
      <c r="WU91" s="771"/>
      <c r="WV91" s="771"/>
      <c r="WW91" s="771"/>
      <c r="WX91" s="771"/>
      <c r="WY91" s="771"/>
      <c r="WZ91" s="771"/>
      <c r="XA91" s="771"/>
      <c r="XB91" s="771"/>
      <c r="XC91" s="771"/>
      <c r="XD91" s="771"/>
      <c r="XE91" s="771"/>
      <c r="XF91" s="771"/>
      <c r="XG91" s="771"/>
      <c r="XH91" s="771"/>
      <c r="XI91" s="771"/>
      <c r="XJ91" s="771"/>
      <c r="XK91" s="771"/>
      <c r="XL91" s="771"/>
      <c r="XM91" s="771"/>
      <c r="XN91" s="771"/>
      <c r="XO91" s="771"/>
      <c r="XP91" s="771"/>
      <c r="XQ91" s="771"/>
      <c r="XR91" s="771"/>
      <c r="XS91" s="771"/>
      <c r="XT91" s="771"/>
      <c r="XU91" s="771"/>
      <c r="XV91" s="771"/>
      <c r="XW91" s="771"/>
      <c r="XX91" s="771"/>
      <c r="XY91" s="771"/>
      <c r="XZ91" s="771"/>
      <c r="YA91" s="771"/>
      <c r="YB91" s="771"/>
      <c r="YC91" s="771"/>
      <c r="YD91" s="771"/>
      <c r="YE91" s="771"/>
      <c r="YF91" s="771"/>
      <c r="YG91" s="771"/>
      <c r="YH91" s="771"/>
      <c r="YI91" s="771"/>
      <c r="YJ91" s="771"/>
      <c r="YK91" s="771"/>
      <c r="YL91" s="771"/>
      <c r="YM91" s="771"/>
      <c r="YN91" s="771"/>
      <c r="YO91" s="771"/>
      <c r="YP91" s="771"/>
      <c r="YQ91" s="771"/>
      <c r="YR91" s="771"/>
      <c r="YS91" s="771"/>
      <c r="YT91" s="771"/>
      <c r="YU91" s="771"/>
      <c r="YV91" s="771"/>
      <c r="YW91" s="771"/>
      <c r="YX91" s="771"/>
      <c r="YY91" s="771"/>
      <c r="YZ91" s="771"/>
      <c r="ZA91" s="771"/>
      <c r="ZB91" s="771"/>
      <c r="ZC91" s="771"/>
      <c r="ZD91" s="771"/>
      <c r="ZE91" s="771"/>
      <c r="ZF91" s="771"/>
      <c r="ZG91" s="771"/>
      <c r="ZH91" s="771"/>
      <c r="ZI91" s="771"/>
      <c r="ZJ91" s="771"/>
      <c r="ZK91" s="771"/>
      <c r="ZL91" s="771"/>
      <c r="ZM91" s="771"/>
      <c r="ZN91" s="771"/>
      <c r="ZO91" s="771"/>
      <c r="ZP91" s="771"/>
      <c r="ZQ91" s="771"/>
      <c r="ZR91" s="771"/>
      <c r="ZS91" s="771"/>
      <c r="ZT91" s="771"/>
      <c r="ZU91" s="771"/>
      <c r="ZV91" s="771"/>
      <c r="ZW91" s="771"/>
      <c r="ZX91" s="771"/>
      <c r="ZY91" s="771"/>
      <c r="ZZ91" s="771"/>
      <c r="AAA91" s="771"/>
      <c r="AAB91" s="771"/>
      <c r="AAC91" s="771"/>
      <c r="AAD91" s="771"/>
      <c r="AAE91" s="771"/>
      <c r="AAF91" s="771"/>
      <c r="AAG91" s="771"/>
      <c r="AAH91" s="771"/>
      <c r="AAI91" s="771"/>
      <c r="AAJ91" s="771"/>
      <c r="AAK91" s="771"/>
      <c r="AAL91" s="771"/>
      <c r="AAM91" s="771"/>
      <c r="AAN91" s="771"/>
      <c r="AAO91" s="771"/>
      <c r="AAP91" s="771"/>
      <c r="AAQ91" s="771"/>
      <c r="AAR91" s="771"/>
      <c r="AAS91" s="771"/>
      <c r="AAT91" s="771"/>
      <c r="AAU91" s="771"/>
      <c r="AAV91" s="771"/>
      <c r="AAW91" s="771"/>
      <c r="AAX91" s="771"/>
      <c r="AAY91" s="771"/>
      <c r="AAZ91" s="771"/>
      <c r="ABA91" s="771"/>
      <c r="ABB91" s="771"/>
      <c r="ABC91" s="771"/>
      <c r="ABD91" s="771"/>
      <c r="ABE91" s="771"/>
      <c r="ABF91" s="771"/>
      <c r="ABG91" s="771"/>
      <c r="ABH91" s="771"/>
      <c r="ABI91" s="771"/>
      <c r="ABJ91" s="771"/>
      <c r="ABK91" s="771"/>
      <c r="ABL91" s="771"/>
      <c r="ABM91" s="771"/>
      <c r="ABN91" s="771"/>
      <c r="ABO91" s="771"/>
      <c r="ABP91" s="771"/>
      <c r="ABQ91" s="771"/>
      <c r="ABR91" s="771"/>
      <c r="ABS91" s="771"/>
      <c r="ABT91" s="771"/>
      <c r="ABU91" s="771"/>
      <c r="ABV91" s="771"/>
      <c r="ABW91" s="771"/>
      <c r="ABX91" s="771"/>
      <c r="ABY91" s="771"/>
      <c r="ABZ91" s="771"/>
      <c r="ACA91" s="771"/>
      <c r="ACB91" s="771"/>
      <c r="ACC91" s="771"/>
      <c r="ACD91" s="771"/>
      <c r="ACE91" s="771"/>
      <c r="ACF91" s="771"/>
      <c r="ACG91" s="771"/>
      <c r="ACH91" s="771"/>
      <c r="ACI91" s="771"/>
      <c r="ACJ91" s="771"/>
      <c r="ACK91" s="771"/>
      <c r="ACL91" s="771"/>
      <c r="ACM91" s="771"/>
      <c r="ACN91" s="771"/>
      <c r="ACO91" s="771"/>
      <c r="ACP91" s="771"/>
      <c r="ACQ91" s="771"/>
      <c r="ACR91" s="771"/>
      <c r="ACS91" s="771"/>
      <c r="ACT91" s="771"/>
      <c r="ACU91" s="771"/>
      <c r="ACV91" s="771"/>
      <c r="ACW91" s="771"/>
      <c r="ACX91" s="771"/>
      <c r="ACY91" s="771"/>
      <c r="ACZ91" s="771"/>
      <c r="ADA91" s="771"/>
      <c r="ADB91" s="771"/>
      <c r="ADC91" s="771"/>
      <c r="ADD91" s="771"/>
      <c r="ADE91" s="771"/>
      <c r="ADF91" s="771"/>
      <c r="ADG91" s="771"/>
      <c r="ADH91" s="771"/>
      <c r="ADI91" s="771"/>
      <c r="ADJ91" s="771"/>
      <c r="ADK91" s="771"/>
      <c r="ADL91" s="771"/>
      <c r="ADM91" s="771"/>
      <c r="ADN91" s="771"/>
      <c r="ADO91" s="771"/>
      <c r="ADP91" s="771"/>
      <c r="ADQ91" s="771"/>
      <c r="ADR91" s="771"/>
      <c r="ADS91" s="771"/>
      <c r="ADT91" s="771"/>
      <c r="ADU91" s="771"/>
      <c r="ADV91" s="771"/>
      <c r="ADW91" s="771"/>
      <c r="ADX91" s="771"/>
      <c r="ADY91" s="771"/>
      <c r="ADZ91" s="771"/>
      <c r="AEA91" s="771"/>
      <c r="AEB91" s="771"/>
      <c r="AEC91" s="771"/>
      <c r="AED91" s="771"/>
      <c r="AEE91" s="771"/>
      <c r="AEF91" s="771"/>
      <c r="AEG91" s="771"/>
      <c r="AEH91" s="771"/>
      <c r="AEI91" s="771"/>
      <c r="AEJ91" s="771"/>
      <c r="AEK91" s="771"/>
      <c r="AEL91" s="771"/>
      <c r="AEM91" s="771"/>
      <c r="AEN91" s="771"/>
      <c r="AEO91" s="771"/>
      <c r="AEP91" s="771"/>
      <c r="AEQ91" s="771"/>
      <c r="AER91" s="771"/>
      <c r="AES91" s="771"/>
      <c r="AET91" s="771"/>
      <c r="AEU91" s="771"/>
      <c r="AEV91" s="771"/>
      <c r="AEW91" s="771"/>
      <c r="AEX91" s="771"/>
      <c r="AEY91" s="771"/>
      <c r="AEZ91" s="771"/>
      <c r="AFA91" s="771"/>
      <c r="AFB91" s="771"/>
      <c r="AFC91" s="771"/>
      <c r="AFD91" s="771"/>
      <c r="AFE91" s="771"/>
      <c r="AFF91" s="771"/>
      <c r="AFG91" s="771"/>
      <c r="AFH91" s="771"/>
      <c r="AFI91" s="771"/>
      <c r="AFJ91" s="771"/>
      <c r="AFK91" s="771"/>
      <c r="AFL91" s="771"/>
      <c r="AFM91" s="771"/>
      <c r="AFN91" s="771"/>
      <c r="AFO91" s="771"/>
      <c r="AFP91" s="771"/>
      <c r="AFQ91" s="771"/>
      <c r="AFR91" s="771"/>
      <c r="AFS91" s="771"/>
      <c r="AFT91" s="771"/>
      <c r="AFU91" s="771"/>
      <c r="AFV91" s="771"/>
      <c r="AFW91" s="771"/>
      <c r="AFX91" s="771"/>
      <c r="AFY91" s="771"/>
      <c r="AFZ91" s="771"/>
      <c r="AGA91" s="771"/>
      <c r="AGB91" s="771"/>
      <c r="AGC91" s="771"/>
      <c r="AGD91" s="771"/>
      <c r="AGE91" s="771"/>
      <c r="AGF91" s="771"/>
      <c r="AGG91" s="771"/>
      <c r="AGH91" s="771"/>
      <c r="AGI91" s="771"/>
      <c r="AGJ91" s="771"/>
      <c r="AGK91" s="771"/>
      <c r="AGL91" s="771"/>
      <c r="AGM91" s="771"/>
      <c r="AGN91" s="771"/>
      <c r="AGO91" s="771"/>
      <c r="AGP91" s="771"/>
      <c r="AGQ91" s="771"/>
      <c r="AGR91" s="771"/>
      <c r="AGS91" s="771"/>
      <c r="AGT91" s="771"/>
      <c r="AGU91" s="771"/>
      <c r="AGV91" s="771"/>
      <c r="AGW91" s="771"/>
      <c r="AGX91" s="771"/>
      <c r="AGY91" s="771"/>
      <c r="AGZ91" s="771"/>
      <c r="AHA91" s="771"/>
      <c r="AHB91" s="771"/>
      <c r="AHC91" s="771"/>
      <c r="AHD91" s="771"/>
      <c r="AHE91" s="771"/>
      <c r="AHF91" s="771"/>
      <c r="AHG91" s="771"/>
      <c r="AHH91" s="771"/>
      <c r="AHI91" s="771"/>
      <c r="AHJ91" s="771"/>
      <c r="AHK91" s="771"/>
      <c r="AHL91" s="771"/>
      <c r="AHM91" s="771"/>
      <c r="AHN91" s="771"/>
      <c r="AHO91" s="771"/>
      <c r="AHP91" s="771"/>
      <c r="AHQ91" s="771"/>
      <c r="AHR91" s="771"/>
      <c r="AHS91" s="771"/>
      <c r="AHT91" s="771"/>
      <c r="AHU91" s="771"/>
      <c r="AHV91" s="771"/>
      <c r="AHW91" s="771"/>
      <c r="AHX91" s="771"/>
      <c r="AHY91" s="771"/>
      <c r="AHZ91" s="771"/>
      <c r="AIA91" s="771"/>
      <c r="AIB91" s="771"/>
      <c r="AIC91" s="771"/>
      <c r="AID91" s="771"/>
      <c r="AIE91" s="771"/>
      <c r="AIF91" s="771"/>
      <c r="AIG91" s="771"/>
      <c r="AIH91" s="771"/>
      <c r="AII91" s="771"/>
      <c r="AIJ91" s="771"/>
      <c r="AIK91" s="771"/>
      <c r="AIL91" s="771"/>
      <c r="AIM91" s="771"/>
      <c r="AIN91" s="771"/>
      <c r="AIO91" s="771"/>
      <c r="AIP91" s="771"/>
      <c r="AIQ91" s="771"/>
      <c r="AIR91" s="771"/>
      <c r="AIS91" s="771"/>
      <c r="AIT91" s="771"/>
      <c r="AIU91" s="771"/>
      <c r="AIV91" s="771"/>
      <c r="AIW91" s="771"/>
      <c r="AIX91" s="771"/>
      <c r="AIY91" s="771"/>
      <c r="AIZ91" s="771"/>
      <c r="AJA91" s="771"/>
      <c r="AJB91" s="771"/>
      <c r="AJC91" s="771"/>
      <c r="AJD91" s="771"/>
      <c r="AJE91" s="771"/>
      <c r="AJF91" s="771"/>
      <c r="AJG91" s="771"/>
      <c r="AJH91" s="771"/>
      <c r="AJI91" s="771"/>
      <c r="AJJ91" s="771"/>
      <c r="AJK91" s="771"/>
      <c r="AJL91" s="771"/>
      <c r="AJM91" s="771"/>
      <c r="AJN91" s="771"/>
      <c r="AJO91" s="771"/>
      <c r="AJP91" s="771"/>
      <c r="AJQ91" s="771"/>
      <c r="AJR91" s="771"/>
      <c r="AJS91" s="771"/>
      <c r="AJT91" s="771"/>
      <c r="AJU91" s="771"/>
      <c r="AJV91" s="771"/>
      <c r="AJW91" s="771"/>
      <c r="AJX91" s="771"/>
      <c r="AJY91" s="771"/>
      <c r="AJZ91" s="771"/>
      <c r="AKA91" s="771"/>
      <c r="AKB91" s="771"/>
      <c r="AKC91" s="771"/>
      <c r="AKD91" s="771"/>
      <c r="AKE91" s="771"/>
      <c r="AKF91" s="771"/>
      <c r="AKG91" s="771"/>
      <c r="AKH91" s="771"/>
      <c r="AKI91" s="771"/>
      <c r="AKJ91" s="771"/>
      <c r="AKK91" s="771"/>
      <c r="AKL91" s="771"/>
      <c r="AKM91" s="771"/>
      <c r="AKN91" s="771"/>
      <c r="AKO91" s="771"/>
      <c r="AKP91" s="771"/>
      <c r="AKQ91" s="771"/>
      <c r="AKR91" s="771"/>
      <c r="AKS91" s="771"/>
      <c r="AKT91" s="771"/>
      <c r="AKU91" s="771"/>
      <c r="AKV91" s="771"/>
      <c r="AKW91" s="771"/>
      <c r="AKX91" s="771"/>
      <c r="AKY91" s="771"/>
      <c r="AKZ91" s="771"/>
      <c r="ALA91" s="771"/>
      <c r="ALB91" s="771"/>
      <c r="ALC91" s="771"/>
      <c r="ALD91" s="771"/>
      <c r="ALE91" s="771"/>
      <c r="ALF91" s="771"/>
      <c r="ALG91" s="771"/>
      <c r="ALH91" s="771"/>
      <c r="ALI91" s="771"/>
      <c r="ALJ91" s="771"/>
      <c r="ALK91" s="771"/>
      <c r="ALL91" s="771"/>
      <c r="ALM91" s="771"/>
      <c r="ALN91" s="771"/>
      <c r="ALO91" s="771"/>
      <c r="ALP91" s="771"/>
      <c r="ALQ91" s="771"/>
      <c r="ALR91" s="771"/>
      <c r="ALS91" s="771"/>
      <c r="ALT91" s="771"/>
      <c r="ALU91" s="771"/>
      <c r="ALV91" s="771"/>
      <c r="ALW91" s="771"/>
      <c r="ALX91" s="771"/>
      <c r="ALY91" s="771"/>
      <c r="ALZ91" s="771"/>
      <c r="AMA91" s="771"/>
      <c r="AMB91" s="771"/>
      <c r="AMC91" s="771"/>
      <c r="AMD91" s="771"/>
      <c r="AME91" s="771"/>
      <c r="AMF91" s="771"/>
      <c r="AMG91" s="771"/>
      <c r="AMH91" s="771"/>
      <c r="AMI91" s="771"/>
      <c r="AMJ91" s="771"/>
      <c r="AMK91" s="771"/>
      <c r="AML91" s="771"/>
      <c r="AMM91" s="771"/>
      <c r="AMN91" s="771"/>
      <c r="AMO91" s="771"/>
      <c r="AMP91" s="771"/>
      <c r="AMQ91" s="771"/>
      <c r="AMR91" s="771"/>
      <c r="AMS91" s="771"/>
      <c r="AMT91" s="771"/>
      <c r="AMU91" s="771"/>
      <c r="AMV91" s="771"/>
      <c r="AMW91" s="771"/>
      <c r="AMX91" s="771"/>
      <c r="AMY91" s="771"/>
      <c r="AMZ91" s="771"/>
      <c r="ANA91" s="771"/>
      <c r="ANB91" s="771"/>
      <c r="ANC91" s="771"/>
      <c r="AND91" s="771"/>
      <c r="ANE91" s="771"/>
      <c r="ANF91" s="771"/>
      <c r="ANG91" s="771"/>
      <c r="ANH91" s="771"/>
      <c r="ANI91" s="771"/>
      <c r="ANJ91" s="771"/>
      <c r="ANK91" s="771"/>
      <c r="ANL91" s="771"/>
      <c r="ANM91" s="771"/>
      <c r="ANN91" s="771"/>
      <c r="ANO91" s="771"/>
      <c r="ANP91" s="771"/>
      <c r="ANQ91" s="771"/>
      <c r="ANR91" s="771"/>
      <c r="ANS91" s="771"/>
      <c r="ANT91" s="771"/>
      <c r="ANU91" s="771"/>
      <c r="ANV91" s="771"/>
      <c r="ANW91" s="771"/>
      <c r="ANX91" s="771"/>
      <c r="ANY91" s="771"/>
      <c r="ANZ91" s="771"/>
      <c r="AOA91" s="771"/>
      <c r="AOB91" s="771"/>
      <c r="AOC91" s="771"/>
      <c r="AOD91" s="771"/>
      <c r="AOE91" s="771"/>
      <c r="AOF91" s="771"/>
      <c r="AOG91" s="771"/>
      <c r="AOH91" s="771"/>
      <c r="AOI91" s="771"/>
      <c r="AOJ91" s="771"/>
      <c r="AOK91" s="771"/>
      <c r="AOL91" s="771"/>
      <c r="AOM91" s="771"/>
      <c r="AON91" s="771"/>
      <c r="AOO91" s="771"/>
      <c r="AOP91" s="771"/>
      <c r="AOQ91" s="771"/>
      <c r="AOR91" s="771"/>
      <c r="AOS91" s="771"/>
      <c r="AOT91" s="771"/>
      <c r="AOU91" s="771"/>
      <c r="AOV91" s="771"/>
      <c r="AOW91" s="771"/>
      <c r="AOX91" s="771"/>
      <c r="AOY91" s="771"/>
      <c r="AOZ91" s="771"/>
      <c r="APA91" s="771"/>
      <c r="APB91" s="771"/>
      <c r="APC91" s="771"/>
      <c r="APD91" s="771"/>
      <c r="APE91" s="771"/>
      <c r="APF91" s="771"/>
      <c r="APG91" s="771"/>
      <c r="APH91" s="771"/>
      <c r="API91" s="771"/>
      <c r="APJ91" s="771"/>
      <c r="APK91" s="771"/>
      <c r="APL91" s="771"/>
      <c r="APM91" s="771"/>
      <c r="APN91" s="771"/>
      <c r="APO91" s="771"/>
      <c r="APP91" s="771"/>
      <c r="APQ91" s="771"/>
      <c r="APR91" s="771"/>
      <c r="APS91" s="771"/>
      <c r="APT91" s="771"/>
      <c r="APU91" s="771"/>
      <c r="APV91" s="771"/>
      <c r="APW91" s="771"/>
      <c r="APX91" s="771"/>
      <c r="APY91" s="771"/>
      <c r="APZ91" s="771"/>
      <c r="AQA91" s="771"/>
      <c r="AQB91" s="771"/>
      <c r="AQC91" s="771"/>
      <c r="AQD91" s="771"/>
      <c r="AQE91" s="771"/>
      <c r="AQF91" s="771"/>
      <c r="AQG91" s="771"/>
      <c r="AQH91" s="771"/>
      <c r="AQI91" s="771"/>
      <c r="AQJ91" s="771"/>
      <c r="AQK91" s="771"/>
      <c r="AQL91" s="771"/>
      <c r="AQM91" s="771"/>
      <c r="AQN91" s="771"/>
      <c r="AQO91" s="771"/>
      <c r="AQP91" s="771"/>
      <c r="AQQ91" s="771"/>
      <c r="AQR91" s="771"/>
      <c r="AQS91" s="771"/>
      <c r="AQT91" s="771"/>
      <c r="AQU91" s="771"/>
      <c r="AQV91" s="771"/>
      <c r="AQW91" s="771"/>
      <c r="AQX91" s="771"/>
      <c r="AQY91" s="771"/>
      <c r="AQZ91" s="771"/>
      <c r="ARA91" s="771"/>
      <c r="ARB91" s="771"/>
      <c r="ARC91" s="771"/>
      <c r="ARD91" s="771"/>
      <c r="ARE91" s="771"/>
      <c r="ARF91" s="771"/>
      <c r="ARG91" s="771"/>
      <c r="ARH91" s="771"/>
      <c r="ARI91" s="771"/>
      <c r="ARJ91" s="771"/>
      <c r="ARK91" s="771"/>
      <c r="ARL91" s="771"/>
      <c r="ARM91" s="771"/>
      <c r="ARN91" s="771"/>
      <c r="ARO91" s="771"/>
      <c r="ARP91" s="771"/>
      <c r="ARQ91" s="771"/>
      <c r="ARR91" s="771"/>
      <c r="ARS91" s="771"/>
      <c r="ART91" s="771"/>
      <c r="ARU91" s="771"/>
      <c r="ARV91" s="771"/>
      <c r="ARW91" s="771"/>
      <c r="ARX91" s="771"/>
      <c r="ARY91" s="771"/>
      <c r="ARZ91" s="771"/>
      <c r="ASA91" s="771"/>
      <c r="ASB91" s="771"/>
      <c r="ASC91" s="771"/>
      <c r="ASD91" s="771"/>
      <c r="ASE91" s="771"/>
      <c r="ASF91" s="771"/>
      <c r="ASG91" s="771"/>
      <c r="ASH91" s="771"/>
      <c r="ASI91" s="771"/>
      <c r="ASJ91" s="771"/>
      <c r="ASK91" s="771"/>
      <c r="ASL91" s="771"/>
      <c r="ASM91" s="771"/>
      <c r="ASN91" s="771"/>
      <c r="ASO91" s="771"/>
      <c r="ASP91" s="771"/>
      <c r="ASQ91" s="771"/>
      <c r="ASR91" s="771"/>
      <c r="ASS91" s="771"/>
      <c r="AST91" s="771"/>
      <c r="ASU91" s="771"/>
      <c r="ASV91" s="771"/>
      <c r="ASW91" s="771"/>
      <c r="ASX91" s="771"/>
      <c r="ASY91" s="771"/>
      <c r="ASZ91" s="771"/>
      <c r="ATA91" s="771"/>
      <c r="ATB91" s="771"/>
      <c r="ATC91" s="771"/>
      <c r="ATD91" s="771"/>
      <c r="ATE91" s="771"/>
      <c r="ATF91" s="771"/>
      <c r="ATG91" s="771"/>
      <c r="ATH91" s="771"/>
      <c r="ATI91" s="771"/>
      <c r="ATJ91" s="771"/>
      <c r="ATK91" s="771"/>
      <c r="ATL91" s="771"/>
      <c r="ATM91" s="771"/>
      <c r="ATN91" s="771"/>
      <c r="ATO91" s="771"/>
      <c r="ATP91" s="771"/>
      <c r="ATQ91" s="771"/>
      <c r="ATR91" s="771"/>
      <c r="ATS91" s="771"/>
      <c r="ATT91" s="771"/>
      <c r="ATU91" s="771"/>
      <c r="ATV91" s="771"/>
      <c r="ATW91" s="771"/>
      <c r="ATX91" s="771"/>
      <c r="ATY91" s="771"/>
      <c r="ATZ91" s="771"/>
      <c r="AUA91" s="771"/>
      <c r="AUB91" s="771"/>
      <c r="AUC91" s="771"/>
      <c r="AUD91" s="771"/>
      <c r="AUE91" s="771"/>
      <c r="AUF91" s="771"/>
      <c r="AUG91" s="771"/>
      <c r="AUH91" s="771"/>
      <c r="AUI91" s="771"/>
      <c r="AUJ91" s="771"/>
      <c r="AUK91" s="771"/>
      <c r="AUL91" s="771"/>
      <c r="AUM91" s="771"/>
      <c r="AUN91" s="771"/>
      <c r="AUO91" s="771"/>
      <c r="AUP91" s="771"/>
      <c r="AUQ91" s="771"/>
      <c r="AUR91" s="771"/>
      <c r="AUS91" s="771"/>
      <c r="AUT91" s="771"/>
      <c r="AUU91" s="771"/>
      <c r="AUV91" s="771"/>
      <c r="AUW91" s="771"/>
      <c r="AUX91" s="771"/>
      <c r="AUY91" s="771"/>
      <c r="AUZ91" s="771"/>
      <c r="AVA91" s="771"/>
      <c r="AVB91" s="771"/>
      <c r="AVC91" s="771"/>
      <c r="AVD91" s="771"/>
      <c r="AVE91" s="771"/>
      <c r="AVF91" s="771"/>
      <c r="AVG91" s="771"/>
      <c r="AVH91" s="771"/>
      <c r="AVI91" s="771"/>
      <c r="AVJ91" s="771"/>
      <c r="AVK91" s="771"/>
      <c r="AVL91" s="771"/>
      <c r="AVM91" s="771"/>
      <c r="AVN91" s="771"/>
      <c r="AVO91" s="771"/>
      <c r="AVP91" s="771"/>
      <c r="AVQ91" s="771"/>
      <c r="AVR91" s="771"/>
      <c r="AVS91" s="771"/>
      <c r="AVT91" s="771"/>
      <c r="AVU91" s="771"/>
      <c r="AVV91" s="771"/>
      <c r="AVW91" s="771"/>
      <c r="AVX91" s="771"/>
      <c r="AVY91" s="771"/>
      <c r="AVZ91" s="771"/>
      <c r="AWA91" s="771"/>
      <c r="AWB91" s="771"/>
      <c r="AWC91" s="771"/>
      <c r="AWD91" s="771"/>
      <c r="AWE91" s="771"/>
      <c r="AWF91" s="771"/>
      <c r="AWG91" s="771"/>
      <c r="AWH91" s="771"/>
      <c r="AWI91" s="771"/>
      <c r="AWJ91" s="771"/>
      <c r="AWK91" s="771"/>
      <c r="AWL91" s="771"/>
      <c r="AWM91" s="771"/>
      <c r="AWN91" s="771"/>
      <c r="AWO91" s="771"/>
      <c r="AWP91" s="771"/>
      <c r="AWQ91" s="771"/>
      <c r="AWR91" s="771"/>
      <c r="AWS91" s="771"/>
      <c r="AWT91" s="771"/>
      <c r="AWU91" s="771"/>
      <c r="AWV91" s="771"/>
      <c r="AWW91" s="771"/>
      <c r="AWX91" s="771"/>
      <c r="AWY91" s="771"/>
      <c r="AWZ91" s="771"/>
      <c r="AXA91" s="771"/>
      <c r="AXB91" s="771"/>
      <c r="AXC91" s="771"/>
      <c r="AXD91" s="771"/>
      <c r="AXE91" s="771"/>
      <c r="AXF91" s="771"/>
      <c r="AXG91" s="771"/>
      <c r="AXH91" s="771"/>
      <c r="AXI91" s="771"/>
      <c r="AXJ91" s="771"/>
      <c r="AXK91" s="771"/>
      <c r="AXL91" s="771"/>
      <c r="AXM91" s="771"/>
      <c r="AXN91" s="771"/>
      <c r="AXO91" s="771"/>
      <c r="AXP91" s="771"/>
      <c r="AXQ91" s="771"/>
      <c r="AXR91" s="771"/>
      <c r="AXS91" s="771"/>
      <c r="AXT91" s="771"/>
      <c r="AXU91" s="771"/>
      <c r="AXV91" s="771"/>
      <c r="AXW91" s="771"/>
      <c r="AXX91" s="771"/>
      <c r="AXY91" s="771"/>
      <c r="AXZ91" s="771"/>
      <c r="AYA91" s="771"/>
      <c r="AYB91" s="771"/>
      <c r="AYC91" s="771"/>
      <c r="AYD91" s="771"/>
      <c r="AYE91" s="771"/>
      <c r="AYF91" s="771"/>
      <c r="AYG91" s="771"/>
      <c r="AYH91" s="771"/>
      <c r="AYI91" s="771"/>
      <c r="AYJ91" s="771"/>
      <c r="AYK91" s="771"/>
      <c r="AYL91" s="771"/>
      <c r="AYM91" s="771"/>
      <c r="AYN91" s="771"/>
      <c r="AYO91" s="771"/>
      <c r="AYP91" s="771"/>
      <c r="AYQ91" s="771"/>
      <c r="AYR91" s="771"/>
      <c r="AYS91" s="771"/>
      <c r="AYT91" s="771"/>
      <c r="AYU91" s="771"/>
      <c r="AYV91" s="771"/>
      <c r="AYW91" s="771"/>
      <c r="AYX91" s="771"/>
      <c r="AYY91" s="771"/>
      <c r="AYZ91" s="771"/>
      <c r="AZA91" s="771"/>
      <c r="AZB91" s="771"/>
      <c r="AZC91" s="771"/>
      <c r="AZD91" s="771"/>
      <c r="AZE91" s="771"/>
      <c r="AZF91" s="771"/>
      <c r="AZG91" s="771"/>
      <c r="AZH91" s="771"/>
      <c r="AZI91" s="771"/>
      <c r="AZJ91" s="771"/>
      <c r="AZK91" s="771"/>
      <c r="AZL91" s="771"/>
      <c r="AZM91" s="771"/>
      <c r="AZN91" s="771"/>
      <c r="AZO91" s="771"/>
      <c r="AZP91" s="771"/>
      <c r="AZQ91" s="771"/>
      <c r="AZR91" s="771"/>
      <c r="AZS91" s="771"/>
      <c r="AZT91" s="771"/>
      <c r="AZU91" s="771"/>
      <c r="AZV91" s="771"/>
      <c r="AZW91" s="771"/>
      <c r="AZX91" s="771"/>
      <c r="AZY91" s="771"/>
      <c r="AZZ91" s="771"/>
      <c r="BAA91" s="771"/>
      <c r="BAB91" s="771"/>
      <c r="BAC91" s="771"/>
      <c r="BAD91" s="771"/>
      <c r="BAE91" s="771"/>
      <c r="BAF91" s="771"/>
      <c r="BAG91" s="771"/>
      <c r="BAH91" s="771"/>
      <c r="BAI91" s="771"/>
      <c r="BAJ91" s="771"/>
      <c r="BAK91" s="771"/>
      <c r="BAL91" s="771"/>
      <c r="BAM91" s="771"/>
      <c r="BAN91" s="771"/>
      <c r="BAO91" s="771"/>
      <c r="BAP91" s="771"/>
      <c r="BAQ91" s="771"/>
      <c r="BAR91" s="771"/>
      <c r="BAS91" s="771"/>
      <c r="BAT91" s="771"/>
      <c r="BAU91" s="771"/>
      <c r="BAV91" s="771"/>
      <c r="BAW91" s="771"/>
      <c r="BAX91" s="771"/>
      <c r="BAY91" s="771"/>
      <c r="BAZ91" s="771"/>
      <c r="BBA91" s="771"/>
      <c r="BBB91" s="771"/>
      <c r="BBC91" s="771"/>
      <c r="BBD91" s="771"/>
      <c r="BBE91" s="771"/>
      <c r="BBF91" s="771"/>
      <c r="BBG91" s="771"/>
      <c r="BBH91" s="771"/>
      <c r="BBI91" s="771"/>
      <c r="BBJ91" s="771"/>
      <c r="BBK91" s="771"/>
      <c r="BBL91" s="771"/>
      <c r="BBM91" s="771"/>
      <c r="BBN91" s="771"/>
      <c r="BBO91" s="771"/>
      <c r="BBP91" s="771"/>
      <c r="BBQ91" s="771"/>
      <c r="BBR91" s="771"/>
      <c r="BBS91" s="771"/>
      <c r="BBT91" s="771"/>
      <c r="BBU91" s="771"/>
      <c r="BBV91" s="771"/>
      <c r="BBW91" s="771"/>
      <c r="BBX91" s="771"/>
      <c r="BBY91" s="771"/>
      <c r="BBZ91" s="771"/>
      <c r="BCA91" s="771"/>
      <c r="BCB91" s="771"/>
      <c r="BCC91" s="771"/>
      <c r="BCD91" s="771"/>
      <c r="BCE91" s="771"/>
      <c r="BCF91" s="771"/>
      <c r="BCG91" s="771"/>
      <c r="BCH91" s="771"/>
      <c r="BCI91" s="771"/>
      <c r="BCJ91" s="771"/>
      <c r="BCK91" s="771"/>
      <c r="BCL91" s="771"/>
      <c r="BCM91" s="771"/>
      <c r="BCN91" s="771"/>
      <c r="BCO91" s="771"/>
      <c r="BCP91" s="771"/>
      <c r="BCQ91" s="771"/>
      <c r="BCR91" s="771"/>
      <c r="BCS91" s="771"/>
      <c r="BCT91" s="771"/>
      <c r="BCU91" s="771"/>
      <c r="BCV91" s="771"/>
      <c r="BCW91" s="771"/>
      <c r="BCX91" s="771"/>
      <c r="BCY91" s="771"/>
      <c r="BCZ91" s="771"/>
      <c r="BDA91" s="771"/>
      <c r="BDB91" s="771"/>
      <c r="BDC91" s="771"/>
      <c r="BDD91" s="771"/>
      <c r="BDE91" s="771"/>
      <c r="BDF91" s="771"/>
      <c r="BDG91" s="771"/>
      <c r="BDH91" s="771"/>
      <c r="BDI91" s="771"/>
      <c r="BDJ91" s="771"/>
      <c r="BDK91" s="771"/>
      <c r="BDL91" s="771"/>
      <c r="BDM91" s="771"/>
      <c r="BDN91" s="771"/>
      <c r="BDO91" s="771"/>
      <c r="BDP91" s="771"/>
      <c r="BDQ91" s="771"/>
      <c r="BDR91" s="771"/>
      <c r="BDS91" s="771"/>
      <c r="BDT91" s="771"/>
      <c r="BDU91" s="771"/>
      <c r="BDV91" s="771"/>
      <c r="BDW91" s="771"/>
      <c r="BDX91" s="771"/>
      <c r="BDY91" s="771"/>
      <c r="BDZ91" s="771"/>
      <c r="BEA91" s="771"/>
      <c r="BEB91" s="771"/>
      <c r="BEC91" s="771"/>
      <c r="BED91" s="771"/>
      <c r="BEE91" s="771"/>
      <c r="BEF91" s="771"/>
      <c r="BEG91" s="771"/>
      <c r="BEH91" s="771"/>
      <c r="BEI91" s="771"/>
      <c r="BEJ91" s="771"/>
      <c r="BEK91" s="771"/>
      <c r="BEL91" s="771"/>
      <c r="BEM91" s="771"/>
      <c r="BEN91" s="771"/>
      <c r="BEO91" s="771"/>
      <c r="BEP91" s="771"/>
      <c r="BEQ91" s="771"/>
      <c r="BER91" s="771"/>
      <c r="BES91" s="771"/>
      <c r="BET91" s="771"/>
      <c r="BEU91" s="771"/>
      <c r="BEV91" s="771"/>
      <c r="BEW91" s="771"/>
      <c r="BEX91" s="771"/>
      <c r="BEY91" s="771"/>
      <c r="BEZ91" s="771"/>
      <c r="BFA91" s="771"/>
      <c r="BFB91" s="771"/>
      <c r="BFC91" s="771"/>
      <c r="BFD91" s="771"/>
      <c r="BFE91" s="771"/>
      <c r="BFF91" s="771"/>
      <c r="BFG91" s="771"/>
      <c r="BFH91" s="771"/>
      <c r="BFI91" s="771"/>
      <c r="BFJ91" s="771"/>
      <c r="BFK91" s="771"/>
      <c r="BFL91" s="771"/>
      <c r="BFM91" s="771"/>
      <c r="BFN91" s="771"/>
      <c r="BFO91" s="771"/>
      <c r="BFP91" s="771"/>
      <c r="BFQ91" s="771"/>
      <c r="BFR91" s="771"/>
      <c r="BFS91" s="771"/>
      <c r="BFT91" s="771"/>
      <c r="BFU91" s="771"/>
      <c r="BFV91" s="771"/>
      <c r="BFW91" s="771"/>
      <c r="BFX91" s="771"/>
      <c r="BFY91" s="771"/>
      <c r="BFZ91" s="771"/>
      <c r="BGA91" s="771"/>
      <c r="BGB91" s="771"/>
      <c r="BGC91" s="771"/>
      <c r="BGD91" s="771"/>
      <c r="BGE91" s="771"/>
      <c r="BGF91" s="771"/>
      <c r="BGG91" s="771"/>
      <c r="BGH91" s="771"/>
      <c r="BGI91" s="771"/>
      <c r="BGJ91" s="771"/>
      <c r="BGK91" s="771"/>
      <c r="BGL91" s="771"/>
      <c r="BGM91" s="771"/>
      <c r="BGN91" s="771"/>
      <c r="BGO91" s="771"/>
      <c r="BGP91" s="771"/>
      <c r="BGQ91" s="771"/>
      <c r="BGR91" s="771"/>
      <c r="BGS91" s="771"/>
      <c r="BGT91" s="771"/>
      <c r="BGU91" s="771"/>
      <c r="BGV91" s="771"/>
      <c r="BGW91" s="771"/>
      <c r="BGX91" s="771"/>
      <c r="BGY91" s="771"/>
      <c r="BGZ91" s="771"/>
      <c r="BHA91" s="771"/>
      <c r="BHB91" s="771"/>
      <c r="BHC91" s="771"/>
      <c r="BHD91" s="771"/>
      <c r="BHE91" s="771"/>
      <c r="BHF91" s="771"/>
      <c r="BHG91" s="771"/>
      <c r="BHH91" s="771"/>
      <c r="BHI91" s="771"/>
      <c r="BHJ91" s="771"/>
      <c r="BHK91" s="771"/>
      <c r="BHL91" s="771"/>
      <c r="BHM91" s="771"/>
      <c r="BHN91" s="771"/>
      <c r="BHO91" s="771"/>
      <c r="BHP91" s="771"/>
      <c r="BHQ91" s="771"/>
      <c r="BHR91" s="771"/>
      <c r="BHS91" s="771"/>
      <c r="BHT91" s="771"/>
      <c r="BHU91" s="771"/>
      <c r="BHV91" s="771"/>
      <c r="BHW91" s="771"/>
      <c r="BHX91" s="771"/>
      <c r="BHY91" s="771"/>
      <c r="BHZ91" s="771"/>
      <c r="BIA91" s="771"/>
      <c r="BIB91" s="771"/>
      <c r="BIC91" s="771"/>
      <c r="BID91" s="771"/>
      <c r="BIE91" s="771"/>
      <c r="BIF91" s="771"/>
      <c r="BIG91" s="771"/>
      <c r="BIH91" s="771"/>
      <c r="BII91" s="771"/>
      <c r="BIJ91" s="771"/>
      <c r="BIK91" s="771"/>
      <c r="BIL91" s="771"/>
      <c r="BIM91" s="771"/>
      <c r="BIN91" s="771"/>
      <c r="BIO91" s="771"/>
      <c r="BIP91" s="771"/>
      <c r="BIQ91" s="771"/>
      <c r="BIR91" s="771"/>
      <c r="BIS91" s="771"/>
      <c r="BIT91" s="771"/>
      <c r="BIU91" s="771"/>
      <c r="BIV91" s="771"/>
      <c r="BIW91" s="771"/>
      <c r="BIX91" s="771"/>
      <c r="BIY91" s="771"/>
      <c r="BIZ91" s="771"/>
      <c r="BJA91" s="771"/>
      <c r="BJB91" s="771"/>
      <c r="BJC91" s="771"/>
      <c r="BJD91" s="771"/>
      <c r="BJE91" s="771"/>
      <c r="BJF91" s="771"/>
      <c r="BJG91" s="771"/>
      <c r="BJH91" s="771"/>
      <c r="BJI91" s="771"/>
      <c r="BJJ91" s="771"/>
      <c r="BJK91" s="771"/>
      <c r="BJL91" s="771"/>
      <c r="BJM91" s="771"/>
      <c r="BJN91" s="771"/>
      <c r="BJO91" s="771"/>
      <c r="BJP91" s="771"/>
      <c r="BJQ91" s="771"/>
      <c r="BJR91" s="771"/>
      <c r="BJS91" s="771"/>
      <c r="BJT91" s="771"/>
      <c r="BJU91" s="771"/>
      <c r="BJV91" s="771"/>
      <c r="BJW91" s="771"/>
      <c r="BJX91" s="771"/>
      <c r="BJY91" s="771"/>
      <c r="BJZ91" s="771"/>
      <c r="BKA91" s="771"/>
      <c r="BKB91" s="771"/>
      <c r="BKC91" s="771"/>
      <c r="BKD91" s="771"/>
      <c r="BKE91" s="771"/>
      <c r="BKF91" s="771"/>
      <c r="BKG91" s="771"/>
      <c r="BKH91" s="771"/>
      <c r="BKI91" s="771"/>
      <c r="BKJ91" s="771"/>
      <c r="BKK91" s="771"/>
      <c r="BKL91" s="771"/>
      <c r="BKM91" s="771"/>
      <c r="BKN91" s="771"/>
      <c r="BKO91" s="771"/>
      <c r="BKP91" s="771"/>
      <c r="BKQ91" s="771"/>
      <c r="BKR91" s="771"/>
      <c r="BKS91" s="771"/>
      <c r="BKT91" s="771"/>
      <c r="BKU91" s="771"/>
      <c r="BKV91" s="771"/>
      <c r="BKW91" s="771"/>
      <c r="BKX91" s="771"/>
      <c r="BKY91" s="771"/>
      <c r="BKZ91" s="771"/>
      <c r="BLA91" s="771"/>
      <c r="BLB91" s="771"/>
      <c r="BLC91" s="771"/>
      <c r="BLD91" s="771"/>
      <c r="BLE91" s="771"/>
      <c r="BLF91" s="771"/>
      <c r="BLG91" s="771"/>
      <c r="BLH91" s="771"/>
      <c r="BLI91" s="771"/>
      <c r="BLJ91" s="771"/>
      <c r="BLK91" s="771"/>
      <c r="BLL91" s="771"/>
      <c r="BLM91" s="771"/>
      <c r="BLN91" s="771"/>
      <c r="BLO91" s="771"/>
      <c r="BLP91" s="771"/>
      <c r="BLQ91" s="771"/>
      <c r="BLR91" s="771"/>
      <c r="BLS91" s="771"/>
      <c r="BLT91" s="771"/>
      <c r="BLU91" s="771"/>
      <c r="BLV91" s="771"/>
      <c r="BLW91" s="771"/>
      <c r="BLX91" s="771"/>
      <c r="BLY91" s="771"/>
      <c r="BLZ91" s="771"/>
      <c r="BMA91" s="771"/>
      <c r="BMB91" s="771"/>
      <c r="BMC91" s="771"/>
      <c r="BMD91" s="771"/>
      <c r="BME91" s="771"/>
      <c r="BMF91" s="771"/>
      <c r="BMG91" s="771"/>
      <c r="BMH91" s="771"/>
      <c r="BMI91" s="771"/>
      <c r="BMJ91" s="771"/>
      <c r="BMK91" s="771"/>
      <c r="BML91" s="771"/>
      <c r="BMM91" s="771"/>
      <c r="BMN91" s="771"/>
      <c r="BMO91" s="771"/>
      <c r="BMP91" s="771"/>
      <c r="BMQ91" s="771"/>
      <c r="BMR91" s="771"/>
      <c r="BMS91" s="771"/>
      <c r="BMT91" s="771"/>
      <c r="BMU91" s="771"/>
      <c r="BMV91" s="771"/>
      <c r="BMW91" s="771"/>
      <c r="BMX91" s="771"/>
      <c r="BMY91" s="771"/>
      <c r="BMZ91" s="771"/>
      <c r="BNA91" s="771"/>
      <c r="BNB91" s="771"/>
      <c r="BNC91" s="771"/>
      <c r="BND91" s="771"/>
      <c r="BNE91" s="771"/>
      <c r="BNF91" s="771"/>
      <c r="BNG91" s="771"/>
      <c r="BNH91" s="771"/>
      <c r="BNI91" s="771"/>
      <c r="BNJ91" s="771"/>
      <c r="BNK91" s="771"/>
      <c r="BNL91" s="771"/>
      <c r="BNM91" s="771"/>
      <c r="BNN91" s="771"/>
      <c r="BNO91" s="771"/>
      <c r="BNP91" s="771"/>
      <c r="BNQ91" s="771"/>
      <c r="BNR91" s="771"/>
      <c r="BNS91" s="771"/>
      <c r="BNT91" s="771"/>
      <c r="BNU91" s="771"/>
      <c r="BNV91" s="771"/>
      <c r="BNW91" s="771"/>
      <c r="BNX91" s="771"/>
      <c r="BNY91" s="771"/>
      <c r="BNZ91" s="771"/>
      <c r="BOA91" s="771"/>
      <c r="BOB91" s="771"/>
      <c r="BOC91" s="771"/>
      <c r="BOD91" s="771"/>
      <c r="BOE91" s="771"/>
      <c r="BOF91" s="771"/>
      <c r="BOG91" s="771"/>
      <c r="BOH91" s="771"/>
      <c r="BOI91" s="771"/>
      <c r="BOJ91" s="771"/>
      <c r="BOK91" s="771"/>
      <c r="BOL91" s="771"/>
      <c r="BOM91" s="771"/>
      <c r="BON91" s="771"/>
      <c r="BOO91" s="771"/>
      <c r="BOP91" s="771"/>
      <c r="BOQ91" s="771"/>
      <c r="BOR91" s="771"/>
      <c r="BOS91" s="771"/>
      <c r="BOT91" s="771"/>
      <c r="BOU91" s="771"/>
      <c r="BOV91" s="771"/>
      <c r="BOW91" s="771"/>
      <c r="BOX91" s="771"/>
      <c r="BOY91" s="771"/>
      <c r="BOZ91" s="771"/>
      <c r="BPA91" s="771"/>
      <c r="BPB91" s="771"/>
      <c r="BPC91" s="771"/>
      <c r="BPD91" s="771"/>
      <c r="BPE91" s="771"/>
      <c r="BPF91" s="771"/>
      <c r="BPG91" s="771"/>
      <c r="BPH91" s="771"/>
      <c r="BPI91" s="771"/>
      <c r="BPJ91" s="771"/>
      <c r="BPK91" s="771"/>
      <c r="BPL91" s="771"/>
      <c r="BPM91" s="771"/>
      <c r="BPN91" s="771"/>
      <c r="BPO91" s="771"/>
      <c r="BPP91" s="771"/>
      <c r="BPQ91" s="771"/>
      <c r="BPR91" s="771"/>
      <c r="BPS91" s="771"/>
      <c r="BPT91" s="771"/>
      <c r="BPU91" s="771"/>
      <c r="BPV91" s="771"/>
      <c r="BPW91" s="771"/>
      <c r="BPX91" s="771"/>
      <c r="BPY91" s="771"/>
      <c r="BPZ91" s="771"/>
      <c r="BQA91" s="771"/>
      <c r="BQB91" s="771"/>
      <c r="BQC91" s="771"/>
      <c r="BQD91" s="771"/>
      <c r="BQE91" s="771"/>
      <c r="BQF91" s="771"/>
      <c r="BQG91" s="771"/>
      <c r="BQH91" s="771"/>
      <c r="BQI91" s="771"/>
      <c r="BQJ91" s="771"/>
      <c r="BQK91" s="771"/>
      <c r="BQL91" s="771"/>
      <c r="BQM91" s="771"/>
      <c r="BQN91" s="771"/>
      <c r="BQO91" s="771"/>
      <c r="BQP91" s="771"/>
      <c r="BQQ91" s="771"/>
      <c r="BQR91" s="771"/>
      <c r="BQS91" s="771"/>
      <c r="BQT91" s="771"/>
      <c r="BQU91" s="771"/>
      <c r="BQV91" s="771"/>
      <c r="BQW91" s="771"/>
      <c r="BQX91" s="771"/>
      <c r="BQY91" s="771"/>
      <c r="BQZ91" s="771"/>
      <c r="BRA91" s="771"/>
      <c r="BRB91" s="771"/>
      <c r="BRC91" s="771"/>
      <c r="BRD91" s="771"/>
      <c r="BRE91" s="771"/>
      <c r="BRF91" s="771"/>
      <c r="BRG91" s="771"/>
      <c r="BRH91" s="771"/>
      <c r="BRI91" s="771"/>
      <c r="BRJ91" s="771"/>
      <c r="BRK91" s="771"/>
      <c r="BRL91" s="771"/>
      <c r="BRM91" s="771"/>
      <c r="BRN91" s="771"/>
      <c r="BRO91" s="771"/>
      <c r="BRP91" s="771"/>
      <c r="BRQ91" s="771"/>
      <c r="BRR91" s="771"/>
      <c r="BRS91" s="771"/>
      <c r="BRT91" s="771"/>
      <c r="BRU91" s="771"/>
      <c r="BRV91" s="771"/>
      <c r="BRW91" s="771"/>
      <c r="BRX91" s="771"/>
      <c r="BRY91" s="771"/>
      <c r="BRZ91" s="771"/>
      <c r="BSA91" s="771"/>
      <c r="BSB91" s="771"/>
      <c r="BSC91" s="771"/>
      <c r="BSD91" s="771"/>
      <c r="BSE91" s="771"/>
      <c r="BSF91" s="771"/>
      <c r="BSG91" s="771"/>
      <c r="BSH91" s="771"/>
      <c r="BSI91" s="771"/>
      <c r="BSJ91" s="771"/>
      <c r="BSK91" s="771"/>
      <c r="BSL91" s="771"/>
      <c r="BSM91" s="771"/>
      <c r="BSN91" s="771"/>
      <c r="BSO91" s="771"/>
      <c r="BSP91" s="771"/>
      <c r="BSQ91" s="771"/>
      <c r="BSR91" s="771"/>
      <c r="BSS91" s="771"/>
      <c r="BST91" s="771"/>
      <c r="BSU91" s="771"/>
      <c r="BSV91" s="771"/>
      <c r="BSW91" s="771"/>
      <c r="BSX91" s="771"/>
      <c r="BSY91" s="771"/>
      <c r="BSZ91" s="771"/>
      <c r="BTA91" s="771"/>
      <c r="BTB91" s="771"/>
      <c r="BTC91" s="771"/>
      <c r="BTD91" s="771"/>
      <c r="BTE91" s="771"/>
      <c r="BTF91" s="771"/>
      <c r="BTG91" s="771"/>
      <c r="BTH91" s="771"/>
      <c r="BTI91" s="771"/>
      <c r="BTJ91" s="771"/>
      <c r="BTK91" s="771"/>
      <c r="BTL91" s="771"/>
      <c r="BTM91" s="771"/>
      <c r="BTN91" s="771"/>
      <c r="BTO91" s="771"/>
      <c r="BTP91" s="771"/>
      <c r="BTQ91" s="771"/>
      <c r="BTR91" s="771"/>
      <c r="BTS91" s="771"/>
      <c r="BTT91" s="771"/>
      <c r="BTU91" s="771"/>
      <c r="BTV91" s="771"/>
      <c r="BTW91" s="771"/>
      <c r="BTX91" s="771"/>
      <c r="BTY91" s="771"/>
      <c r="BTZ91" s="771"/>
      <c r="BUA91" s="771"/>
      <c r="BUB91" s="771"/>
      <c r="BUC91" s="771"/>
      <c r="BUD91" s="771"/>
      <c r="BUE91" s="771"/>
      <c r="BUF91" s="771"/>
      <c r="BUG91" s="771"/>
      <c r="BUH91" s="771"/>
      <c r="BUI91" s="771"/>
      <c r="BUJ91" s="771"/>
      <c r="BUK91" s="771"/>
      <c r="BUL91" s="771"/>
      <c r="BUM91" s="771"/>
      <c r="BUN91" s="771"/>
      <c r="BUO91" s="771"/>
      <c r="BUP91" s="771"/>
      <c r="BUQ91" s="771"/>
      <c r="BUR91" s="771"/>
      <c r="BUS91" s="771"/>
      <c r="BUT91" s="771"/>
      <c r="BUU91" s="771"/>
      <c r="BUV91" s="771"/>
      <c r="BUW91" s="771"/>
      <c r="BUX91" s="771"/>
      <c r="BUY91" s="771"/>
      <c r="BUZ91" s="771"/>
      <c r="BVA91" s="771"/>
      <c r="BVB91" s="771"/>
      <c r="BVC91" s="771"/>
      <c r="BVD91" s="771"/>
      <c r="BVE91" s="771"/>
      <c r="BVF91" s="771"/>
      <c r="BVG91" s="771"/>
      <c r="BVH91" s="771"/>
      <c r="BVI91" s="771"/>
      <c r="BVJ91" s="771"/>
      <c r="BVK91" s="771"/>
      <c r="BVL91" s="771"/>
      <c r="BVM91" s="771"/>
      <c r="BVN91" s="771"/>
      <c r="BVO91" s="771"/>
      <c r="BVP91" s="771"/>
      <c r="BVQ91" s="771"/>
      <c r="BVR91" s="771"/>
      <c r="BVS91" s="771"/>
      <c r="BVT91" s="771"/>
      <c r="BVU91" s="771"/>
      <c r="BVV91" s="771"/>
      <c r="BVW91" s="771"/>
      <c r="BVX91" s="771"/>
      <c r="BVY91" s="771"/>
      <c r="BVZ91" s="771"/>
      <c r="BWA91" s="771"/>
      <c r="BWB91" s="771"/>
      <c r="BWC91" s="771"/>
      <c r="BWD91" s="771"/>
      <c r="BWE91" s="771"/>
      <c r="BWF91" s="771"/>
      <c r="BWG91" s="771"/>
      <c r="BWH91" s="771"/>
      <c r="BWI91" s="771"/>
      <c r="BWJ91" s="771"/>
      <c r="BWK91" s="771"/>
      <c r="BWL91" s="771"/>
      <c r="BWM91" s="771"/>
      <c r="BWN91" s="771"/>
      <c r="BWO91" s="771"/>
      <c r="BWP91" s="771"/>
      <c r="BWQ91" s="771"/>
      <c r="BWR91" s="771"/>
      <c r="BWS91" s="771"/>
      <c r="BWT91" s="771"/>
      <c r="BWU91" s="771"/>
      <c r="BWV91" s="771"/>
      <c r="BWW91" s="771"/>
      <c r="BWX91" s="771"/>
      <c r="BWY91" s="771"/>
      <c r="BWZ91" s="771"/>
      <c r="BXA91" s="771"/>
      <c r="BXB91" s="771"/>
      <c r="BXC91" s="771"/>
      <c r="BXD91" s="771"/>
      <c r="BXE91" s="771"/>
      <c r="BXF91" s="771"/>
      <c r="BXG91" s="771"/>
      <c r="BXH91" s="771"/>
      <c r="BXI91" s="771"/>
      <c r="BXJ91" s="771"/>
      <c r="BXK91" s="771"/>
      <c r="BXL91" s="771"/>
      <c r="BXM91" s="771"/>
      <c r="BXN91" s="771"/>
      <c r="BXO91" s="771"/>
      <c r="BXP91" s="771"/>
      <c r="BXQ91" s="771"/>
      <c r="BXR91" s="771"/>
      <c r="BXS91" s="771"/>
      <c r="BXT91" s="771"/>
      <c r="BXU91" s="771"/>
      <c r="BXV91" s="771"/>
      <c r="BXW91" s="771"/>
      <c r="BXX91" s="771"/>
      <c r="BXY91" s="771"/>
      <c r="BXZ91" s="771"/>
      <c r="BYA91" s="771"/>
      <c r="BYB91" s="771"/>
      <c r="BYC91" s="771"/>
      <c r="BYD91" s="771"/>
      <c r="BYE91" s="771"/>
      <c r="BYF91" s="771"/>
      <c r="BYG91" s="771"/>
      <c r="BYH91" s="771"/>
      <c r="BYI91" s="771"/>
      <c r="BYJ91" s="771"/>
      <c r="BYK91" s="771"/>
      <c r="BYL91" s="771"/>
      <c r="BYM91" s="771"/>
      <c r="BYN91" s="771"/>
      <c r="BYO91" s="771"/>
      <c r="BYP91" s="771"/>
      <c r="BYQ91" s="771"/>
      <c r="BYR91" s="771"/>
      <c r="BYS91" s="771"/>
      <c r="BYT91" s="771"/>
      <c r="BYU91" s="771"/>
      <c r="BYV91" s="771"/>
      <c r="BYW91" s="771"/>
      <c r="BYX91" s="771"/>
      <c r="BYY91" s="771"/>
      <c r="BYZ91" s="771"/>
      <c r="BZA91" s="771"/>
      <c r="BZB91" s="771"/>
      <c r="BZC91" s="771"/>
      <c r="BZD91" s="771"/>
      <c r="BZE91" s="771"/>
      <c r="BZF91" s="771"/>
      <c r="BZG91" s="771"/>
      <c r="BZH91" s="771"/>
      <c r="BZI91" s="771"/>
      <c r="BZJ91" s="771"/>
      <c r="BZK91" s="771"/>
      <c r="BZL91" s="771"/>
      <c r="BZM91" s="771"/>
      <c r="BZN91" s="771"/>
      <c r="BZO91" s="771"/>
      <c r="BZP91" s="771"/>
      <c r="BZQ91" s="771"/>
      <c r="BZR91" s="771"/>
      <c r="BZS91" s="771"/>
      <c r="BZT91" s="771"/>
      <c r="BZU91" s="771"/>
      <c r="BZV91" s="771"/>
      <c r="BZW91" s="771"/>
      <c r="BZX91" s="771"/>
      <c r="BZY91" s="771"/>
      <c r="BZZ91" s="771"/>
      <c r="CAA91" s="771"/>
      <c r="CAB91" s="771"/>
      <c r="CAC91" s="771"/>
      <c r="CAD91" s="771"/>
      <c r="CAE91" s="771"/>
      <c r="CAF91" s="771"/>
      <c r="CAG91" s="771"/>
      <c r="CAH91" s="771"/>
      <c r="CAI91" s="771"/>
      <c r="CAJ91" s="771"/>
      <c r="CAK91" s="771"/>
      <c r="CAL91" s="771"/>
      <c r="CAM91" s="771"/>
      <c r="CAN91" s="771"/>
      <c r="CAO91" s="771"/>
      <c r="CAP91" s="771"/>
      <c r="CAQ91" s="771"/>
      <c r="CAR91" s="771"/>
      <c r="CAS91" s="771"/>
      <c r="CAT91" s="771"/>
      <c r="CAU91" s="771"/>
      <c r="CAV91" s="771"/>
      <c r="CAW91" s="771"/>
      <c r="CAX91" s="771"/>
      <c r="CAY91" s="771"/>
      <c r="CAZ91" s="771"/>
      <c r="CBA91" s="771"/>
      <c r="CBB91" s="771"/>
      <c r="CBC91" s="771"/>
      <c r="CBD91" s="771"/>
      <c r="CBE91" s="771"/>
      <c r="CBF91" s="771"/>
      <c r="CBG91" s="771"/>
      <c r="CBH91" s="771"/>
      <c r="CBI91" s="771"/>
      <c r="CBJ91" s="771"/>
      <c r="CBK91" s="771"/>
      <c r="CBL91" s="771"/>
      <c r="CBM91" s="771"/>
      <c r="CBN91" s="771"/>
      <c r="CBO91" s="771"/>
      <c r="CBP91" s="771"/>
      <c r="CBQ91" s="771"/>
      <c r="CBR91" s="771"/>
      <c r="CBS91" s="771"/>
      <c r="CBT91" s="771"/>
      <c r="CBU91" s="771"/>
      <c r="CBV91" s="771"/>
      <c r="CBW91" s="771"/>
      <c r="CBX91" s="771"/>
      <c r="CBY91" s="771"/>
      <c r="CBZ91" s="771"/>
      <c r="CCA91" s="771"/>
      <c r="CCB91" s="771"/>
      <c r="CCC91" s="771"/>
      <c r="CCD91" s="771"/>
      <c r="CCE91" s="771"/>
      <c r="CCF91" s="771"/>
      <c r="CCG91" s="771"/>
      <c r="CCH91" s="771"/>
      <c r="CCI91" s="771"/>
      <c r="CCJ91" s="771"/>
      <c r="CCK91" s="771"/>
      <c r="CCL91" s="771"/>
      <c r="CCM91" s="771"/>
      <c r="CCN91" s="771"/>
      <c r="CCO91" s="771"/>
      <c r="CCP91" s="771"/>
      <c r="CCQ91" s="771"/>
      <c r="CCR91" s="771"/>
      <c r="CCS91" s="771"/>
      <c r="CCT91" s="771"/>
      <c r="CCU91" s="771"/>
      <c r="CCV91" s="771"/>
      <c r="CCW91" s="771"/>
      <c r="CCX91" s="771"/>
      <c r="CCY91" s="771"/>
      <c r="CCZ91" s="771"/>
      <c r="CDA91" s="771"/>
      <c r="CDB91" s="771"/>
      <c r="CDC91" s="771"/>
      <c r="CDD91" s="771"/>
      <c r="CDE91" s="771"/>
      <c r="CDF91" s="771"/>
      <c r="CDG91" s="771"/>
      <c r="CDH91" s="771"/>
      <c r="CDI91" s="771"/>
      <c r="CDJ91" s="771"/>
      <c r="CDK91" s="771"/>
      <c r="CDL91" s="771"/>
      <c r="CDM91" s="771"/>
      <c r="CDN91" s="771"/>
      <c r="CDO91" s="771"/>
      <c r="CDP91" s="771"/>
      <c r="CDQ91" s="771"/>
      <c r="CDR91" s="771"/>
      <c r="CDS91" s="771"/>
      <c r="CDT91" s="771"/>
      <c r="CDU91" s="771"/>
      <c r="CDV91" s="771"/>
      <c r="CDW91" s="771"/>
      <c r="CDX91" s="771"/>
      <c r="CDY91" s="771"/>
      <c r="CDZ91" s="771"/>
      <c r="CEA91" s="771"/>
      <c r="CEB91" s="771"/>
      <c r="CEC91" s="771"/>
      <c r="CED91" s="771"/>
      <c r="CEE91" s="771"/>
      <c r="CEF91" s="771"/>
      <c r="CEG91" s="771"/>
      <c r="CEH91" s="771"/>
      <c r="CEI91" s="771"/>
      <c r="CEJ91" s="771"/>
      <c r="CEK91" s="771"/>
      <c r="CEL91" s="771"/>
      <c r="CEM91" s="771"/>
      <c r="CEN91" s="771"/>
      <c r="CEO91" s="771"/>
      <c r="CEP91" s="771"/>
      <c r="CEQ91" s="771"/>
      <c r="CER91" s="771"/>
      <c r="CES91" s="771"/>
      <c r="CET91" s="771"/>
      <c r="CEU91" s="771"/>
      <c r="CEV91" s="771"/>
      <c r="CEW91" s="771"/>
      <c r="CEX91" s="771"/>
      <c r="CEY91" s="771"/>
      <c r="CEZ91" s="771"/>
      <c r="CFA91" s="771"/>
      <c r="CFB91" s="771"/>
      <c r="CFC91" s="771"/>
      <c r="CFD91" s="771"/>
      <c r="CFE91" s="771"/>
      <c r="CFF91" s="771"/>
      <c r="CFG91" s="771"/>
      <c r="CFH91" s="771"/>
      <c r="CFI91" s="771"/>
      <c r="CFJ91" s="771"/>
      <c r="CFK91" s="771"/>
      <c r="CFL91" s="771"/>
      <c r="CFM91" s="771"/>
      <c r="CFN91" s="771"/>
      <c r="CFO91" s="771"/>
      <c r="CFP91" s="771"/>
      <c r="CFQ91" s="771"/>
      <c r="CFR91" s="771"/>
      <c r="CFS91" s="771"/>
      <c r="CFT91" s="771"/>
      <c r="CFU91" s="771"/>
      <c r="CFV91" s="771"/>
      <c r="CFW91" s="771"/>
      <c r="CFX91" s="771"/>
      <c r="CFY91" s="771"/>
      <c r="CFZ91" s="771"/>
      <c r="CGA91" s="771"/>
      <c r="CGB91" s="771"/>
      <c r="CGC91" s="771"/>
      <c r="CGD91" s="771"/>
      <c r="CGE91" s="771"/>
      <c r="CGF91" s="771"/>
      <c r="CGG91" s="771"/>
      <c r="CGH91" s="771"/>
      <c r="CGI91" s="771"/>
      <c r="CGJ91" s="771"/>
      <c r="CGK91" s="771"/>
      <c r="CGL91" s="771"/>
      <c r="CGM91" s="771"/>
      <c r="CGN91" s="771"/>
      <c r="CGO91" s="771"/>
      <c r="CGP91" s="771"/>
      <c r="CGQ91" s="771"/>
      <c r="CGR91" s="771"/>
      <c r="CGS91" s="771"/>
      <c r="CGT91" s="771"/>
      <c r="CGU91" s="771"/>
      <c r="CGV91" s="771"/>
      <c r="CGW91" s="771"/>
      <c r="CGX91" s="771"/>
      <c r="CGY91" s="771"/>
      <c r="CGZ91" s="771"/>
      <c r="CHA91" s="771"/>
      <c r="CHB91" s="771"/>
      <c r="CHC91" s="771"/>
      <c r="CHD91" s="771"/>
      <c r="CHE91" s="771"/>
      <c r="CHF91" s="771"/>
      <c r="CHG91" s="771"/>
      <c r="CHH91" s="771"/>
      <c r="CHI91" s="771"/>
      <c r="CHJ91" s="771"/>
      <c r="CHK91" s="771"/>
      <c r="CHL91" s="771"/>
      <c r="CHM91" s="771"/>
      <c r="CHN91" s="771"/>
      <c r="CHO91" s="771"/>
      <c r="CHP91" s="771"/>
      <c r="CHQ91" s="771"/>
      <c r="CHR91" s="771"/>
      <c r="CHS91" s="771"/>
      <c r="CHT91" s="771"/>
      <c r="CHU91" s="771"/>
      <c r="CHV91" s="771"/>
      <c r="CHW91" s="771"/>
      <c r="CHX91" s="771"/>
      <c r="CHY91" s="771"/>
      <c r="CHZ91" s="771"/>
      <c r="CIA91" s="771"/>
      <c r="CIB91" s="771"/>
      <c r="CIC91" s="771"/>
      <c r="CID91" s="771"/>
      <c r="CIE91" s="771"/>
      <c r="CIF91" s="771"/>
      <c r="CIG91" s="771"/>
      <c r="CIH91" s="771"/>
      <c r="CII91" s="771"/>
      <c r="CIJ91" s="771"/>
      <c r="CIK91" s="771"/>
      <c r="CIL91" s="771"/>
      <c r="CIM91" s="771"/>
      <c r="CIN91" s="771"/>
      <c r="CIO91" s="771"/>
      <c r="CIP91" s="771"/>
      <c r="CIQ91" s="771"/>
      <c r="CIR91" s="771"/>
      <c r="CIS91" s="771"/>
      <c r="CIT91" s="771"/>
      <c r="CIU91" s="771"/>
      <c r="CIV91" s="771"/>
      <c r="CIW91" s="771"/>
      <c r="CIX91" s="771"/>
      <c r="CIY91" s="771"/>
      <c r="CIZ91" s="771"/>
      <c r="CJA91" s="771"/>
      <c r="CJB91" s="771"/>
      <c r="CJC91" s="771"/>
      <c r="CJD91" s="771"/>
      <c r="CJE91" s="771"/>
      <c r="CJF91" s="771"/>
      <c r="CJG91" s="771"/>
      <c r="CJH91" s="771"/>
      <c r="CJI91" s="771"/>
      <c r="CJJ91" s="771"/>
      <c r="CJK91" s="771"/>
      <c r="CJL91" s="771"/>
      <c r="CJM91" s="771"/>
      <c r="CJN91" s="771"/>
      <c r="CJO91" s="771"/>
      <c r="CJP91" s="771"/>
      <c r="CJQ91" s="771"/>
      <c r="CJR91" s="771"/>
      <c r="CJS91" s="771"/>
      <c r="CJT91" s="771"/>
      <c r="CJU91" s="771"/>
      <c r="CJV91" s="771"/>
      <c r="CJW91" s="771"/>
      <c r="CJX91" s="771"/>
      <c r="CJY91" s="771"/>
      <c r="CJZ91" s="771"/>
      <c r="CKA91" s="771"/>
      <c r="CKB91" s="771"/>
      <c r="CKC91" s="771"/>
      <c r="CKD91" s="771"/>
      <c r="CKE91" s="771"/>
      <c r="CKF91" s="771"/>
      <c r="CKG91" s="771"/>
      <c r="CKH91" s="771"/>
      <c r="CKI91" s="771"/>
      <c r="CKJ91" s="771"/>
      <c r="CKK91" s="771"/>
      <c r="CKL91" s="771"/>
      <c r="CKM91" s="771"/>
      <c r="CKN91" s="771"/>
      <c r="CKO91" s="771"/>
      <c r="CKP91" s="771"/>
      <c r="CKQ91" s="771"/>
      <c r="CKR91" s="771"/>
      <c r="CKS91" s="771"/>
      <c r="CKT91" s="771"/>
      <c r="CKU91" s="771"/>
      <c r="CKV91" s="771"/>
      <c r="CKW91" s="771"/>
      <c r="CKX91" s="771"/>
      <c r="CKY91" s="771"/>
      <c r="CKZ91" s="771"/>
      <c r="CLA91" s="771"/>
      <c r="CLB91" s="771"/>
      <c r="CLC91" s="771"/>
      <c r="CLD91" s="771"/>
      <c r="CLE91" s="771"/>
      <c r="CLF91" s="771"/>
      <c r="CLG91" s="771"/>
      <c r="CLH91" s="771"/>
      <c r="CLI91" s="771"/>
      <c r="CLJ91" s="771"/>
      <c r="CLK91" s="771"/>
      <c r="CLL91" s="771"/>
      <c r="CLM91" s="771"/>
      <c r="CLN91" s="771"/>
      <c r="CLO91" s="771"/>
      <c r="CLP91" s="771"/>
      <c r="CLQ91" s="771"/>
      <c r="CLR91" s="771"/>
      <c r="CLS91" s="771"/>
      <c r="CLT91" s="771"/>
      <c r="CLU91" s="771"/>
      <c r="CLV91" s="771"/>
      <c r="CLW91" s="771"/>
      <c r="CLX91" s="771"/>
      <c r="CLY91" s="771"/>
      <c r="CLZ91" s="771"/>
      <c r="CMA91" s="771"/>
      <c r="CMB91" s="771"/>
      <c r="CMC91" s="771"/>
      <c r="CMD91" s="771"/>
      <c r="CME91" s="771"/>
      <c r="CMF91" s="771"/>
      <c r="CMG91" s="771"/>
      <c r="CMH91" s="771"/>
      <c r="CMI91" s="771"/>
      <c r="CMJ91" s="771"/>
      <c r="CMK91" s="771"/>
      <c r="CML91" s="771"/>
      <c r="CMM91" s="771"/>
      <c r="CMN91" s="771"/>
      <c r="CMO91" s="771"/>
      <c r="CMP91" s="771"/>
      <c r="CMQ91" s="771"/>
      <c r="CMR91" s="771"/>
      <c r="CMS91" s="771"/>
      <c r="CMT91" s="771"/>
      <c r="CMU91" s="771"/>
      <c r="CMV91" s="771"/>
      <c r="CMW91" s="771"/>
      <c r="CMX91" s="771"/>
      <c r="CMY91" s="771"/>
      <c r="CMZ91" s="771"/>
      <c r="CNA91" s="771"/>
      <c r="CNB91" s="771"/>
      <c r="CNC91" s="771"/>
      <c r="CND91" s="771"/>
      <c r="CNE91" s="771"/>
      <c r="CNF91" s="771"/>
      <c r="CNG91" s="771"/>
      <c r="CNH91" s="771"/>
      <c r="CNI91" s="771"/>
      <c r="CNJ91" s="771"/>
      <c r="CNK91" s="771"/>
      <c r="CNL91" s="771"/>
      <c r="CNM91" s="771"/>
      <c r="CNN91" s="771"/>
      <c r="CNO91" s="771"/>
      <c r="CNP91" s="771"/>
      <c r="CNQ91" s="771"/>
      <c r="CNR91" s="771"/>
      <c r="CNS91" s="771"/>
      <c r="CNT91" s="771"/>
      <c r="CNU91" s="771"/>
      <c r="CNV91" s="771"/>
      <c r="CNW91" s="771"/>
      <c r="CNX91" s="771"/>
      <c r="CNY91" s="771"/>
      <c r="CNZ91" s="771"/>
      <c r="COA91" s="771"/>
      <c r="COB91" s="771"/>
      <c r="COC91" s="771"/>
      <c r="COD91" s="771"/>
      <c r="COE91" s="771"/>
      <c r="COF91" s="771"/>
      <c r="COG91" s="771"/>
      <c r="COH91" s="771"/>
      <c r="COI91" s="771"/>
      <c r="COJ91" s="771"/>
      <c r="COK91" s="771"/>
      <c r="COL91" s="771"/>
      <c r="COM91" s="771"/>
      <c r="CON91" s="771"/>
      <c r="COO91" s="771"/>
      <c r="COP91" s="771"/>
      <c r="COQ91" s="771"/>
      <c r="COR91" s="771"/>
      <c r="COS91" s="771"/>
      <c r="COT91" s="771"/>
      <c r="COU91" s="771"/>
      <c r="COV91" s="771"/>
      <c r="COW91" s="771"/>
      <c r="COX91" s="771"/>
      <c r="COY91" s="771"/>
      <c r="COZ91" s="771"/>
      <c r="CPA91" s="771"/>
      <c r="CPB91" s="771"/>
      <c r="CPC91" s="771"/>
      <c r="CPD91" s="771"/>
      <c r="CPE91" s="771"/>
      <c r="CPF91" s="771"/>
      <c r="CPG91" s="771"/>
      <c r="CPH91" s="771"/>
      <c r="CPI91" s="771"/>
      <c r="CPJ91" s="771"/>
      <c r="CPK91" s="771"/>
      <c r="CPL91" s="771"/>
      <c r="CPM91" s="771"/>
      <c r="CPN91" s="771"/>
      <c r="CPO91" s="771"/>
      <c r="CPP91" s="771"/>
      <c r="CPQ91" s="771"/>
      <c r="CPR91" s="771"/>
      <c r="CPS91" s="771"/>
      <c r="CPT91" s="771"/>
      <c r="CPU91" s="771"/>
      <c r="CPV91" s="771"/>
      <c r="CPW91" s="771"/>
      <c r="CPX91" s="771"/>
      <c r="CPY91" s="771"/>
      <c r="CPZ91" s="771"/>
      <c r="CQA91" s="771"/>
      <c r="CQB91" s="771"/>
      <c r="CQC91" s="771"/>
      <c r="CQD91" s="771"/>
      <c r="CQE91" s="771"/>
      <c r="CQF91" s="771"/>
      <c r="CQG91" s="771"/>
      <c r="CQH91" s="771"/>
      <c r="CQI91" s="771"/>
      <c r="CQJ91" s="771"/>
      <c r="CQK91" s="771"/>
      <c r="CQL91" s="771"/>
      <c r="CQM91" s="771"/>
      <c r="CQN91" s="771"/>
      <c r="CQO91" s="771"/>
      <c r="CQP91" s="771"/>
      <c r="CQQ91" s="771"/>
      <c r="CQR91" s="771"/>
      <c r="CQS91" s="771"/>
      <c r="CQT91" s="771"/>
      <c r="CQU91" s="771"/>
      <c r="CQV91" s="771"/>
      <c r="CQW91" s="771"/>
      <c r="CQX91" s="771"/>
      <c r="CQY91" s="771"/>
      <c r="CQZ91" s="771"/>
      <c r="CRA91" s="771"/>
      <c r="CRB91" s="771"/>
      <c r="CRC91" s="771"/>
      <c r="CRD91" s="771"/>
      <c r="CRE91" s="771"/>
      <c r="CRF91" s="771"/>
      <c r="CRG91" s="771"/>
      <c r="CRH91" s="771"/>
      <c r="CRI91" s="771"/>
      <c r="CRJ91" s="771"/>
      <c r="CRK91" s="771"/>
      <c r="CRL91" s="771"/>
      <c r="CRM91" s="771"/>
      <c r="CRN91" s="771"/>
      <c r="CRO91" s="771"/>
      <c r="CRP91" s="771"/>
      <c r="CRQ91" s="771"/>
      <c r="CRR91" s="771"/>
      <c r="CRS91" s="771"/>
      <c r="CRT91" s="771"/>
      <c r="CRU91" s="771"/>
      <c r="CRV91" s="771"/>
      <c r="CRW91" s="771"/>
      <c r="CRX91" s="771"/>
      <c r="CRY91" s="771"/>
      <c r="CRZ91" s="771"/>
      <c r="CSA91" s="771"/>
      <c r="CSB91" s="771"/>
      <c r="CSC91" s="771"/>
      <c r="CSD91" s="771"/>
      <c r="CSE91" s="771"/>
      <c r="CSF91" s="771"/>
      <c r="CSG91" s="771"/>
      <c r="CSH91" s="771"/>
      <c r="CSI91" s="771"/>
      <c r="CSJ91" s="771"/>
      <c r="CSK91" s="771"/>
      <c r="CSL91" s="771"/>
      <c r="CSM91" s="771"/>
      <c r="CSN91" s="771"/>
      <c r="CSO91" s="771"/>
      <c r="CSP91" s="771"/>
      <c r="CSQ91" s="771"/>
      <c r="CSR91" s="771"/>
      <c r="CSS91" s="771"/>
      <c r="CST91" s="771"/>
      <c r="CSU91" s="771"/>
      <c r="CSV91" s="771"/>
      <c r="CSW91" s="771"/>
      <c r="CSX91" s="771"/>
      <c r="CSY91" s="771"/>
      <c r="CSZ91" s="771"/>
      <c r="CTA91" s="771"/>
      <c r="CTB91" s="771"/>
      <c r="CTC91" s="771"/>
      <c r="CTD91" s="771"/>
      <c r="CTE91" s="771"/>
      <c r="CTF91" s="771"/>
      <c r="CTG91" s="771"/>
      <c r="CTH91" s="771"/>
      <c r="CTI91" s="771"/>
      <c r="CTJ91" s="771"/>
      <c r="CTK91" s="771"/>
      <c r="CTL91" s="771"/>
      <c r="CTM91" s="771"/>
      <c r="CTN91" s="771"/>
      <c r="CTO91" s="771"/>
      <c r="CTP91" s="771"/>
      <c r="CTQ91" s="771"/>
      <c r="CTR91" s="771"/>
      <c r="CTS91" s="771"/>
      <c r="CTT91" s="771"/>
      <c r="CTU91" s="771"/>
      <c r="CTV91" s="771"/>
      <c r="CTW91" s="771"/>
      <c r="CTX91" s="771"/>
      <c r="CTY91" s="771"/>
      <c r="CTZ91" s="771"/>
      <c r="CUA91" s="771"/>
      <c r="CUB91" s="771"/>
      <c r="CUC91" s="771"/>
      <c r="CUD91" s="771"/>
      <c r="CUE91" s="771"/>
      <c r="CUF91" s="771"/>
      <c r="CUG91" s="771"/>
      <c r="CUH91" s="771"/>
      <c r="CUI91" s="771"/>
      <c r="CUJ91" s="771"/>
      <c r="CUK91" s="771"/>
      <c r="CUL91" s="771"/>
      <c r="CUM91" s="771"/>
      <c r="CUN91" s="771"/>
      <c r="CUO91" s="771"/>
      <c r="CUP91" s="771"/>
      <c r="CUQ91" s="771"/>
      <c r="CUR91" s="771"/>
      <c r="CUS91" s="771"/>
      <c r="CUT91" s="771"/>
      <c r="CUU91" s="771"/>
      <c r="CUV91" s="771"/>
      <c r="CUW91" s="771"/>
      <c r="CUX91" s="771"/>
      <c r="CUY91" s="771"/>
      <c r="CUZ91" s="771"/>
      <c r="CVA91" s="771"/>
      <c r="CVB91" s="771"/>
      <c r="CVC91" s="771"/>
      <c r="CVD91" s="771"/>
      <c r="CVE91" s="771"/>
      <c r="CVF91" s="771"/>
      <c r="CVG91" s="771"/>
      <c r="CVH91" s="771"/>
      <c r="CVI91" s="771"/>
      <c r="CVJ91" s="771"/>
      <c r="CVK91" s="771"/>
      <c r="CVL91" s="771"/>
      <c r="CVM91" s="771"/>
      <c r="CVN91" s="771"/>
      <c r="CVO91" s="771"/>
      <c r="CVP91" s="771"/>
      <c r="CVQ91" s="771"/>
      <c r="CVR91" s="771"/>
      <c r="CVS91" s="771"/>
      <c r="CVT91" s="771"/>
      <c r="CVU91" s="771"/>
      <c r="CVV91" s="771"/>
      <c r="CVW91" s="771"/>
      <c r="CVX91" s="771"/>
      <c r="CVY91" s="771"/>
      <c r="CVZ91" s="771"/>
      <c r="CWA91" s="771"/>
      <c r="CWB91" s="771"/>
      <c r="CWC91" s="771"/>
      <c r="CWD91" s="771"/>
      <c r="CWE91" s="771"/>
      <c r="CWF91" s="771"/>
      <c r="CWG91" s="771"/>
      <c r="CWH91" s="771"/>
      <c r="CWI91" s="771"/>
      <c r="CWJ91" s="771"/>
      <c r="CWK91" s="771"/>
      <c r="CWL91" s="771"/>
      <c r="CWM91" s="771"/>
      <c r="CWN91" s="771"/>
      <c r="CWO91" s="771"/>
      <c r="CWP91" s="771"/>
      <c r="CWQ91" s="771"/>
      <c r="CWR91" s="771"/>
      <c r="CWS91" s="771"/>
      <c r="CWT91" s="771"/>
      <c r="CWU91" s="771"/>
      <c r="CWV91" s="771"/>
      <c r="CWW91" s="771"/>
      <c r="CWX91" s="771"/>
      <c r="CWY91" s="771"/>
      <c r="CWZ91" s="771"/>
      <c r="CXA91" s="771"/>
      <c r="CXB91" s="771"/>
      <c r="CXC91" s="771"/>
      <c r="CXD91" s="771"/>
      <c r="CXE91" s="771"/>
      <c r="CXF91" s="771"/>
      <c r="CXG91" s="771"/>
      <c r="CXH91" s="771"/>
      <c r="CXI91" s="771"/>
      <c r="CXJ91" s="771"/>
      <c r="CXK91" s="771"/>
      <c r="CXL91" s="771"/>
      <c r="CXM91" s="771"/>
      <c r="CXN91" s="771"/>
      <c r="CXO91" s="771"/>
      <c r="CXP91" s="771"/>
      <c r="CXQ91" s="771"/>
      <c r="CXR91" s="771"/>
      <c r="CXS91" s="771"/>
      <c r="CXT91" s="771"/>
      <c r="CXU91" s="771"/>
      <c r="CXV91" s="771"/>
      <c r="CXW91" s="771"/>
      <c r="CXX91" s="771"/>
      <c r="CXY91" s="771"/>
      <c r="CXZ91" s="771"/>
      <c r="CYA91" s="771"/>
      <c r="CYB91" s="771"/>
      <c r="CYC91" s="771"/>
      <c r="CYD91" s="771"/>
      <c r="CYE91" s="771"/>
      <c r="CYF91" s="771"/>
      <c r="CYG91" s="771"/>
      <c r="CYH91" s="771"/>
      <c r="CYI91" s="771"/>
      <c r="CYJ91" s="771"/>
      <c r="CYK91" s="771"/>
      <c r="CYL91" s="771"/>
      <c r="CYM91" s="771"/>
      <c r="CYN91" s="771"/>
      <c r="CYO91" s="771"/>
      <c r="CYP91" s="771"/>
      <c r="CYQ91" s="771"/>
      <c r="CYR91" s="771"/>
      <c r="CYS91" s="771"/>
      <c r="CYT91" s="771"/>
      <c r="CYU91" s="771"/>
      <c r="CYV91" s="771"/>
      <c r="CYW91" s="771"/>
      <c r="CYX91" s="771"/>
      <c r="CYY91" s="771"/>
      <c r="CYZ91" s="771"/>
      <c r="CZA91" s="771"/>
      <c r="CZB91" s="771"/>
      <c r="CZC91" s="771"/>
      <c r="CZD91" s="771"/>
      <c r="CZE91" s="771"/>
      <c r="CZF91" s="771"/>
      <c r="CZG91" s="771"/>
      <c r="CZH91" s="771"/>
      <c r="CZI91" s="771"/>
      <c r="CZJ91" s="771"/>
      <c r="CZK91" s="771"/>
      <c r="CZL91" s="771"/>
      <c r="CZM91" s="771"/>
      <c r="CZN91" s="771"/>
      <c r="CZO91" s="771"/>
      <c r="CZP91" s="771"/>
      <c r="CZQ91" s="771"/>
      <c r="CZR91" s="771"/>
      <c r="CZS91" s="771"/>
      <c r="CZT91" s="771"/>
      <c r="CZU91" s="771"/>
      <c r="CZV91" s="771"/>
      <c r="CZW91" s="771"/>
      <c r="CZX91" s="771"/>
      <c r="CZY91" s="771"/>
      <c r="CZZ91" s="771"/>
      <c r="DAA91" s="771"/>
      <c r="DAB91" s="771"/>
      <c r="DAC91" s="771"/>
      <c r="DAD91" s="771"/>
      <c r="DAE91" s="771"/>
      <c r="DAF91" s="771"/>
      <c r="DAG91" s="771"/>
      <c r="DAH91" s="771"/>
      <c r="DAI91" s="771"/>
      <c r="DAJ91" s="771"/>
      <c r="DAK91" s="771"/>
      <c r="DAL91" s="771"/>
      <c r="DAM91" s="771"/>
      <c r="DAN91" s="771"/>
      <c r="DAO91" s="771"/>
      <c r="DAP91" s="771"/>
      <c r="DAQ91" s="771"/>
      <c r="DAR91" s="771"/>
      <c r="DAS91" s="771"/>
      <c r="DAT91" s="771"/>
      <c r="DAU91" s="771"/>
      <c r="DAV91" s="771"/>
      <c r="DAW91" s="771"/>
      <c r="DAX91" s="771"/>
      <c r="DAY91" s="771"/>
      <c r="DAZ91" s="771"/>
      <c r="DBA91" s="771"/>
      <c r="DBB91" s="771"/>
      <c r="DBC91" s="771"/>
      <c r="DBD91" s="771"/>
      <c r="DBE91" s="771"/>
      <c r="DBF91" s="771"/>
      <c r="DBG91" s="771"/>
      <c r="DBH91" s="771"/>
      <c r="DBI91" s="771"/>
      <c r="DBJ91" s="771"/>
      <c r="DBK91" s="771"/>
      <c r="DBL91" s="771"/>
      <c r="DBM91" s="771"/>
      <c r="DBN91" s="771"/>
      <c r="DBO91" s="771"/>
      <c r="DBP91" s="771"/>
      <c r="DBQ91" s="771"/>
      <c r="DBR91" s="771"/>
      <c r="DBS91" s="771"/>
      <c r="DBT91" s="771"/>
      <c r="DBU91" s="771"/>
      <c r="DBV91" s="771"/>
      <c r="DBW91" s="771"/>
      <c r="DBX91" s="771"/>
      <c r="DBY91" s="771"/>
      <c r="DBZ91" s="771"/>
      <c r="DCA91" s="771"/>
      <c r="DCB91" s="771"/>
      <c r="DCC91" s="771"/>
      <c r="DCD91" s="771"/>
      <c r="DCE91" s="771"/>
      <c r="DCF91" s="771"/>
      <c r="DCG91" s="771"/>
      <c r="DCH91" s="771"/>
      <c r="DCI91" s="771"/>
      <c r="DCJ91" s="771"/>
      <c r="DCK91" s="771"/>
      <c r="DCL91" s="771"/>
      <c r="DCM91" s="771"/>
      <c r="DCN91" s="771"/>
      <c r="DCO91" s="771"/>
      <c r="DCP91" s="771"/>
      <c r="DCQ91" s="771"/>
      <c r="DCR91" s="771"/>
      <c r="DCS91" s="771"/>
      <c r="DCT91" s="771"/>
      <c r="DCU91" s="771"/>
      <c r="DCV91" s="771"/>
      <c r="DCW91" s="771"/>
      <c r="DCX91" s="771"/>
      <c r="DCY91" s="771"/>
      <c r="DCZ91" s="771"/>
      <c r="DDA91" s="771"/>
      <c r="DDB91" s="771"/>
      <c r="DDC91" s="771"/>
      <c r="DDD91" s="771"/>
      <c r="DDE91" s="771"/>
      <c r="DDF91" s="771"/>
      <c r="DDG91" s="771"/>
      <c r="DDH91" s="771"/>
      <c r="DDI91" s="771"/>
      <c r="DDJ91" s="771"/>
      <c r="DDK91" s="771"/>
      <c r="DDL91" s="771"/>
      <c r="DDM91" s="771"/>
      <c r="DDN91" s="771"/>
      <c r="DDO91" s="771"/>
      <c r="DDP91" s="771"/>
      <c r="DDQ91" s="771"/>
      <c r="DDR91" s="771"/>
      <c r="DDS91" s="771"/>
      <c r="DDT91" s="771"/>
      <c r="DDU91" s="771"/>
      <c r="DDV91" s="771"/>
      <c r="DDW91" s="771"/>
      <c r="DDX91" s="771"/>
      <c r="DDY91" s="771"/>
      <c r="DDZ91" s="771"/>
      <c r="DEA91" s="771"/>
      <c r="DEB91" s="771"/>
      <c r="DEC91" s="771"/>
      <c r="DED91" s="771"/>
      <c r="DEE91" s="771"/>
      <c r="DEF91" s="771"/>
      <c r="DEG91" s="771"/>
      <c r="DEH91" s="771"/>
      <c r="DEI91" s="771"/>
      <c r="DEJ91" s="771"/>
      <c r="DEK91" s="771"/>
      <c r="DEL91" s="771"/>
      <c r="DEM91" s="771"/>
      <c r="DEN91" s="771"/>
      <c r="DEO91" s="771"/>
      <c r="DEP91" s="771"/>
      <c r="DEQ91" s="771"/>
      <c r="DER91" s="771"/>
      <c r="DES91" s="771"/>
      <c r="DET91" s="771"/>
      <c r="DEU91" s="771"/>
      <c r="DEV91" s="771"/>
      <c r="DEW91" s="771"/>
      <c r="DEX91" s="771"/>
      <c r="DEY91" s="771"/>
      <c r="DEZ91" s="771"/>
      <c r="DFA91" s="771"/>
      <c r="DFB91" s="771"/>
      <c r="DFC91" s="771"/>
      <c r="DFD91" s="771"/>
      <c r="DFE91" s="771"/>
      <c r="DFF91" s="771"/>
      <c r="DFG91" s="771"/>
      <c r="DFH91" s="771"/>
      <c r="DFI91" s="771"/>
      <c r="DFJ91" s="771"/>
      <c r="DFK91" s="771"/>
      <c r="DFL91" s="771"/>
      <c r="DFM91" s="771"/>
      <c r="DFN91" s="771"/>
      <c r="DFO91" s="771"/>
      <c r="DFP91" s="771"/>
      <c r="DFQ91" s="771"/>
      <c r="DFR91" s="771"/>
      <c r="DFS91" s="771"/>
      <c r="DFT91" s="771"/>
      <c r="DFU91" s="771"/>
      <c r="DFV91" s="771"/>
      <c r="DFW91" s="771"/>
      <c r="DFX91" s="771"/>
      <c r="DFY91" s="771"/>
      <c r="DFZ91" s="771"/>
      <c r="DGA91" s="771"/>
      <c r="DGB91" s="771"/>
      <c r="DGC91" s="771"/>
      <c r="DGD91" s="771"/>
      <c r="DGE91" s="771"/>
      <c r="DGF91" s="771"/>
      <c r="DGG91" s="771"/>
      <c r="DGH91" s="771"/>
      <c r="DGI91" s="771"/>
      <c r="DGJ91" s="771"/>
      <c r="DGK91" s="771"/>
      <c r="DGL91" s="771"/>
      <c r="DGM91" s="771"/>
      <c r="DGN91" s="771"/>
      <c r="DGO91" s="771"/>
      <c r="DGP91" s="771"/>
      <c r="DGQ91" s="771"/>
      <c r="DGR91" s="771"/>
      <c r="DGS91" s="771"/>
      <c r="DGT91" s="771"/>
      <c r="DGU91" s="771"/>
      <c r="DGV91" s="771"/>
      <c r="DGW91" s="771"/>
      <c r="DGX91" s="771"/>
      <c r="DGY91" s="771"/>
      <c r="DGZ91" s="771"/>
      <c r="DHA91" s="771"/>
      <c r="DHB91" s="771"/>
      <c r="DHC91" s="771"/>
      <c r="DHD91" s="771"/>
      <c r="DHE91" s="771"/>
      <c r="DHF91" s="771"/>
      <c r="DHG91" s="771"/>
      <c r="DHH91" s="771"/>
      <c r="DHI91" s="771"/>
      <c r="DHJ91" s="771"/>
      <c r="DHK91" s="771"/>
      <c r="DHL91" s="771"/>
      <c r="DHM91" s="771"/>
      <c r="DHN91" s="771"/>
      <c r="DHO91" s="771"/>
      <c r="DHP91" s="771"/>
      <c r="DHQ91" s="771"/>
      <c r="DHR91" s="771"/>
      <c r="DHS91" s="771"/>
      <c r="DHT91" s="771"/>
      <c r="DHU91" s="771"/>
      <c r="DHV91" s="771"/>
      <c r="DHW91" s="771"/>
      <c r="DHX91" s="771"/>
      <c r="DHY91" s="771"/>
      <c r="DHZ91" s="771"/>
      <c r="DIA91" s="771"/>
      <c r="DIB91" s="771"/>
      <c r="DIC91" s="771"/>
      <c r="DID91" s="771"/>
      <c r="DIE91" s="771"/>
      <c r="DIF91" s="771"/>
      <c r="DIG91" s="771"/>
      <c r="DIH91" s="771"/>
      <c r="DII91" s="771"/>
      <c r="DIJ91" s="771"/>
      <c r="DIK91" s="771"/>
      <c r="DIL91" s="771"/>
      <c r="DIM91" s="771"/>
      <c r="DIN91" s="771"/>
      <c r="DIO91" s="771"/>
      <c r="DIP91" s="771"/>
      <c r="DIQ91" s="771"/>
      <c r="DIR91" s="771"/>
      <c r="DIS91" s="771"/>
      <c r="DIT91" s="771"/>
      <c r="DIU91" s="771"/>
      <c r="DIV91" s="771"/>
      <c r="DIW91" s="771"/>
      <c r="DIX91" s="771"/>
      <c r="DIY91" s="771"/>
      <c r="DIZ91" s="771"/>
      <c r="DJA91" s="771"/>
      <c r="DJB91" s="771"/>
      <c r="DJC91" s="771"/>
      <c r="DJD91" s="771"/>
      <c r="DJE91" s="771"/>
      <c r="DJF91" s="771"/>
      <c r="DJG91" s="771"/>
      <c r="DJH91" s="771"/>
      <c r="DJI91" s="771"/>
      <c r="DJJ91" s="771"/>
      <c r="DJK91" s="771"/>
      <c r="DJL91" s="771"/>
      <c r="DJM91" s="771"/>
      <c r="DJN91" s="771"/>
      <c r="DJO91" s="771"/>
      <c r="DJP91" s="771"/>
      <c r="DJQ91" s="771"/>
      <c r="DJR91" s="771"/>
      <c r="DJS91" s="771"/>
      <c r="DJT91" s="771"/>
      <c r="DJU91" s="771"/>
      <c r="DJV91" s="771"/>
      <c r="DJW91" s="771"/>
      <c r="DJX91" s="771"/>
      <c r="DJY91" s="771"/>
      <c r="DJZ91" s="771"/>
      <c r="DKA91" s="771"/>
      <c r="DKB91" s="771"/>
      <c r="DKC91" s="771"/>
      <c r="DKD91" s="771"/>
      <c r="DKE91" s="771"/>
      <c r="DKF91" s="771"/>
      <c r="DKG91" s="771"/>
      <c r="DKH91" s="771"/>
      <c r="DKI91" s="771"/>
      <c r="DKJ91" s="771"/>
      <c r="DKK91" s="771"/>
      <c r="DKL91" s="771"/>
      <c r="DKM91" s="771"/>
      <c r="DKN91" s="771"/>
      <c r="DKO91" s="771"/>
      <c r="DKP91" s="771"/>
      <c r="DKQ91" s="771"/>
      <c r="DKR91" s="771"/>
      <c r="DKS91" s="771"/>
      <c r="DKT91" s="771"/>
      <c r="DKU91" s="771"/>
      <c r="DKV91" s="771"/>
      <c r="DKW91" s="771"/>
      <c r="DKX91" s="771"/>
      <c r="DKY91" s="771"/>
      <c r="DKZ91" s="771"/>
      <c r="DLA91" s="771"/>
      <c r="DLB91" s="771"/>
      <c r="DLC91" s="771"/>
      <c r="DLD91" s="771"/>
      <c r="DLE91" s="771"/>
      <c r="DLF91" s="771"/>
      <c r="DLG91" s="771"/>
      <c r="DLH91" s="771"/>
      <c r="DLI91" s="771"/>
      <c r="DLJ91" s="771"/>
      <c r="DLK91" s="771"/>
      <c r="DLL91" s="771"/>
      <c r="DLM91" s="771"/>
      <c r="DLN91" s="771"/>
      <c r="DLO91" s="771"/>
      <c r="DLP91" s="771"/>
      <c r="DLQ91" s="771"/>
      <c r="DLR91" s="771"/>
      <c r="DLS91" s="771"/>
      <c r="DLT91" s="771"/>
      <c r="DLU91" s="771"/>
      <c r="DLV91" s="771"/>
      <c r="DLW91" s="771"/>
      <c r="DLX91" s="771"/>
      <c r="DLY91" s="771"/>
      <c r="DLZ91" s="771"/>
      <c r="DMA91" s="771"/>
      <c r="DMB91" s="771"/>
      <c r="DMC91" s="771"/>
      <c r="DMD91" s="771"/>
      <c r="DME91" s="771"/>
      <c r="DMF91" s="771"/>
      <c r="DMG91" s="771"/>
      <c r="DMH91" s="771"/>
      <c r="DMI91" s="771"/>
      <c r="DMJ91" s="771"/>
      <c r="DMK91" s="771"/>
      <c r="DML91" s="771"/>
      <c r="DMM91" s="771"/>
      <c r="DMN91" s="771"/>
      <c r="DMO91" s="771"/>
      <c r="DMP91" s="771"/>
      <c r="DMQ91" s="771"/>
      <c r="DMR91" s="771"/>
      <c r="DMS91" s="771"/>
      <c r="DMT91" s="771"/>
      <c r="DMU91" s="771"/>
      <c r="DMV91" s="771"/>
      <c r="DMW91" s="771"/>
      <c r="DMX91" s="771"/>
      <c r="DMY91" s="771"/>
      <c r="DMZ91" s="771"/>
      <c r="DNA91" s="771"/>
      <c r="DNB91" s="771"/>
      <c r="DNC91" s="771"/>
      <c r="DND91" s="771"/>
      <c r="DNE91" s="771"/>
      <c r="DNF91" s="771"/>
      <c r="DNG91" s="771"/>
      <c r="DNH91" s="771"/>
      <c r="DNI91" s="771"/>
      <c r="DNJ91" s="771"/>
      <c r="DNK91" s="771"/>
      <c r="DNL91" s="771"/>
      <c r="DNM91" s="771"/>
      <c r="DNN91" s="771"/>
      <c r="DNO91" s="771"/>
      <c r="DNP91" s="771"/>
      <c r="DNQ91" s="771"/>
      <c r="DNR91" s="771"/>
      <c r="DNS91" s="771"/>
      <c r="DNT91" s="771"/>
      <c r="DNU91" s="771"/>
      <c r="DNV91" s="771"/>
      <c r="DNW91" s="771"/>
      <c r="DNX91" s="771"/>
      <c r="DNY91" s="771"/>
      <c r="DNZ91" s="771"/>
      <c r="DOA91" s="771"/>
      <c r="DOB91" s="771"/>
      <c r="DOC91" s="771"/>
      <c r="DOD91" s="771"/>
      <c r="DOE91" s="771"/>
      <c r="DOF91" s="771"/>
      <c r="DOG91" s="771"/>
      <c r="DOH91" s="771"/>
      <c r="DOI91" s="771"/>
      <c r="DOJ91" s="771"/>
      <c r="DOK91" s="771"/>
      <c r="DOL91" s="771"/>
      <c r="DOM91" s="771"/>
      <c r="DON91" s="771"/>
      <c r="DOO91" s="771"/>
      <c r="DOP91" s="771"/>
      <c r="DOQ91" s="771"/>
      <c r="DOR91" s="771"/>
      <c r="DOS91" s="771"/>
      <c r="DOT91" s="771"/>
      <c r="DOU91" s="771"/>
      <c r="DOV91" s="771"/>
      <c r="DOW91" s="771"/>
      <c r="DOX91" s="771"/>
      <c r="DOY91" s="771"/>
      <c r="DOZ91" s="771"/>
      <c r="DPA91" s="771"/>
      <c r="DPB91" s="771"/>
      <c r="DPC91" s="771"/>
      <c r="DPD91" s="771"/>
      <c r="DPE91" s="771"/>
      <c r="DPF91" s="771"/>
      <c r="DPG91" s="771"/>
      <c r="DPH91" s="771"/>
      <c r="DPI91" s="771"/>
      <c r="DPJ91" s="771"/>
      <c r="DPK91" s="771"/>
      <c r="DPL91" s="771"/>
      <c r="DPM91" s="771"/>
      <c r="DPN91" s="771"/>
      <c r="DPO91" s="771"/>
      <c r="DPP91" s="771"/>
      <c r="DPQ91" s="771"/>
      <c r="DPR91" s="771"/>
      <c r="DPS91" s="771"/>
      <c r="DPT91" s="771"/>
      <c r="DPU91" s="771"/>
      <c r="DPV91" s="771"/>
      <c r="DPW91" s="771"/>
      <c r="DPX91" s="771"/>
      <c r="DPY91" s="771"/>
      <c r="DPZ91" s="771"/>
      <c r="DQA91" s="771"/>
      <c r="DQB91" s="771"/>
      <c r="DQC91" s="771"/>
      <c r="DQD91" s="771"/>
      <c r="DQE91" s="771"/>
      <c r="DQF91" s="771"/>
      <c r="DQG91" s="771"/>
      <c r="DQH91" s="771"/>
      <c r="DQI91" s="771"/>
      <c r="DQJ91" s="771"/>
      <c r="DQK91" s="771"/>
      <c r="DQL91" s="771"/>
      <c r="DQM91" s="771"/>
      <c r="DQN91" s="771"/>
      <c r="DQO91" s="771"/>
      <c r="DQP91" s="771"/>
      <c r="DQQ91" s="771"/>
      <c r="DQR91" s="771"/>
      <c r="DQS91" s="771"/>
      <c r="DQT91" s="771"/>
      <c r="DQU91" s="771"/>
      <c r="DQV91" s="771"/>
      <c r="DQW91" s="771"/>
      <c r="DQX91" s="771"/>
      <c r="DQY91" s="771"/>
      <c r="DQZ91" s="771"/>
      <c r="DRA91" s="771"/>
      <c r="DRB91" s="771"/>
      <c r="DRC91" s="771"/>
      <c r="DRD91" s="771"/>
      <c r="DRE91" s="771"/>
      <c r="DRF91" s="771"/>
      <c r="DRG91" s="771"/>
      <c r="DRH91" s="771"/>
      <c r="DRI91" s="771"/>
      <c r="DRJ91" s="771"/>
      <c r="DRK91" s="771"/>
      <c r="DRL91" s="771"/>
      <c r="DRM91" s="771"/>
      <c r="DRN91" s="771"/>
      <c r="DRO91" s="771"/>
      <c r="DRP91" s="771"/>
      <c r="DRQ91" s="771"/>
      <c r="DRR91" s="771"/>
      <c r="DRS91" s="771"/>
      <c r="DRT91" s="771"/>
      <c r="DRU91" s="771"/>
      <c r="DRV91" s="771"/>
      <c r="DRW91" s="771"/>
      <c r="DRX91" s="771"/>
      <c r="DRY91" s="771"/>
      <c r="DRZ91" s="771"/>
      <c r="DSA91" s="771"/>
      <c r="DSB91" s="771"/>
      <c r="DSC91" s="771"/>
      <c r="DSD91" s="771"/>
      <c r="DSE91" s="771"/>
      <c r="DSF91" s="771"/>
      <c r="DSG91" s="771"/>
      <c r="DSH91" s="771"/>
      <c r="DSI91" s="771"/>
      <c r="DSJ91" s="771"/>
      <c r="DSK91" s="771"/>
      <c r="DSL91" s="771"/>
      <c r="DSM91" s="771"/>
      <c r="DSN91" s="771"/>
      <c r="DSO91" s="771"/>
      <c r="DSP91" s="771"/>
      <c r="DSQ91" s="771"/>
      <c r="DSR91" s="771"/>
      <c r="DSS91" s="771"/>
      <c r="DST91" s="771"/>
      <c r="DSU91" s="771"/>
      <c r="DSV91" s="771"/>
      <c r="DSW91" s="771"/>
      <c r="DSX91" s="771"/>
      <c r="DSY91" s="771"/>
      <c r="DSZ91" s="771"/>
      <c r="DTA91" s="771"/>
      <c r="DTB91" s="771"/>
      <c r="DTC91" s="771"/>
      <c r="DTD91" s="771"/>
      <c r="DTE91" s="771"/>
      <c r="DTF91" s="771"/>
      <c r="DTG91" s="771"/>
      <c r="DTH91" s="771"/>
      <c r="DTI91" s="771"/>
      <c r="DTJ91" s="771"/>
      <c r="DTK91" s="771"/>
      <c r="DTL91" s="771"/>
      <c r="DTM91" s="771"/>
      <c r="DTN91" s="771"/>
      <c r="DTO91" s="771"/>
      <c r="DTP91" s="771"/>
      <c r="DTQ91" s="771"/>
      <c r="DTR91" s="771"/>
      <c r="DTS91" s="771"/>
      <c r="DTT91" s="771"/>
      <c r="DTU91" s="771"/>
      <c r="DTV91" s="771"/>
      <c r="DTW91" s="771"/>
      <c r="DTX91" s="771"/>
      <c r="DTY91" s="771"/>
      <c r="DTZ91" s="771"/>
      <c r="DUA91" s="771"/>
      <c r="DUB91" s="771"/>
      <c r="DUC91" s="771"/>
      <c r="DUD91" s="771"/>
      <c r="DUE91" s="771"/>
      <c r="DUF91" s="771"/>
      <c r="DUG91" s="771"/>
      <c r="DUH91" s="771"/>
      <c r="DUI91" s="771"/>
      <c r="DUJ91" s="771"/>
      <c r="DUK91" s="771"/>
      <c r="DUL91" s="771"/>
      <c r="DUM91" s="771"/>
      <c r="DUN91" s="771"/>
      <c r="DUO91" s="771"/>
      <c r="DUP91" s="771"/>
      <c r="DUQ91" s="771"/>
      <c r="DUR91" s="771"/>
      <c r="DUS91" s="771"/>
      <c r="DUT91" s="771"/>
      <c r="DUU91" s="771"/>
      <c r="DUV91" s="771"/>
      <c r="DUW91" s="771"/>
      <c r="DUX91" s="771"/>
      <c r="DUY91" s="771"/>
      <c r="DUZ91" s="771"/>
      <c r="DVA91" s="771"/>
      <c r="DVB91" s="771"/>
      <c r="DVC91" s="771"/>
      <c r="DVD91" s="771"/>
      <c r="DVE91" s="771"/>
      <c r="DVF91" s="771"/>
      <c r="DVG91" s="771"/>
      <c r="DVH91" s="771"/>
      <c r="DVI91" s="771"/>
      <c r="DVJ91" s="771"/>
      <c r="DVK91" s="771"/>
      <c r="DVL91" s="771"/>
      <c r="DVM91" s="771"/>
      <c r="DVN91" s="771"/>
      <c r="DVO91" s="771"/>
      <c r="DVP91" s="771"/>
      <c r="DVQ91" s="771"/>
      <c r="DVR91" s="771"/>
      <c r="DVS91" s="771"/>
      <c r="DVT91" s="771"/>
      <c r="DVU91" s="771"/>
      <c r="DVV91" s="771"/>
      <c r="DVW91" s="771"/>
      <c r="DVX91" s="771"/>
      <c r="DVY91" s="771"/>
      <c r="DVZ91" s="771"/>
      <c r="DWA91" s="771"/>
      <c r="DWB91" s="771"/>
      <c r="DWC91" s="771"/>
      <c r="DWD91" s="771"/>
      <c r="DWE91" s="771"/>
      <c r="DWF91" s="771"/>
      <c r="DWG91" s="771"/>
      <c r="DWH91" s="771"/>
      <c r="DWI91" s="771"/>
      <c r="DWJ91" s="771"/>
      <c r="DWK91" s="771"/>
      <c r="DWL91" s="771"/>
      <c r="DWM91" s="771"/>
      <c r="DWN91" s="771"/>
      <c r="DWO91" s="771"/>
      <c r="DWP91" s="771"/>
      <c r="DWQ91" s="771"/>
      <c r="DWR91" s="771"/>
      <c r="DWS91" s="771"/>
      <c r="DWT91" s="771"/>
      <c r="DWU91" s="771"/>
      <c r="DWV91" s="771"/>
      <c r="DWW91" s="771"/>
      <c r="DWX91" s="771"/>
      <c r="DWY91" s="771"/>
      <c r="DWZ91" s="771"/>
      <c r="DXA91" s="771"/>
      <c r="DXB91" s="771"/>
      <c r="DXC91" s="771"/>
      <c r="DXD91" s="771"/>
      <c r="DXE91" s="771"/>
      <c r="DXF91" s="771"/>
      <c r="DXG91" s="771"/>
      <c r="DXH91" s="771"/>
      <c r="DXI91" s="771"/>
      <c r="DXJ91" s="771"/>
      <c r="DXK91" s="771"/>
      <c r="DXL91" s="771"/>
      <c r="DXM91" s="771"/>
      <c r="DXN91" s="771"/>
      <c r="DXO91" s="771"/>
      <c r="DXP91" s="771"/>
      <c r="DXQ91" s="771"/>
      <c r="DXR91" s="771"/>
      <c r="DXS91" s="771"/>
      <c r="DXT91" s="771"/>
      <c r="DXU91" s="771"/>
      <c r="DXV91" s="771"/>
      <c r="DXW91" s="771"/>
      <c r="DXX91" s="771"/>
      <c r="DXY91" s="771"/>
      <c r="DXZ91" s="771"/>
      <c r="DYA91" s="771"/>
      <c r="DYB91" s="771"/>
      <c r="DYC91" s="771"/>
      <c r="DYD91" s="771"/>
      <c r="DYE91" s="771"/>
      <c r="DYF91" s="771"/>
      <c r="DYG91" s="771"/>
      <c r="DYH91" s="771"/>
      <c r="DYI91" s="771"/>
      <c r="DYJ91" s="771"/>
      <c r="DYK91" s="771"/>
      <c r="DYL91" s="771"/>
      <c r="DYM91" s="771"/>
      <c r="DYN91" s="771"/>
      <c r="DYO91" s="771"/>
      <c r="DYP91" s="771"/>
      <c r="DYQ91" s="771"/>
      <c r="DYR91" s="771"/>
      <c r="DYS91" s="771"/>
      <c r="DYT91" s="771"/>
      <c r="DYU91" s="771"/>
      <c r="DYV91" s="771"/>
      <c r="DYW91" s="771"/>
      <c r="DYX91" s="771"/>
      <c r="DYY91" s="771"/>
      <c r="DYZ91" s="771"/>
      <c r="DZA91" s="771"/>
      <c r="DZB91" s="771"/>
      <c r="DZC91" s="771"/>
      <c r="DZD91" s="771"/>
      <c r="DZE91" s="771"/>
      <c r="DZF91" s="771"/>
      <c r="DZG91" s="771"/>
      <c r="DZH91" s="771"/>
      <c r="DZI91" s="771"/>
      <c r="DZJ91" s="771"/>
      <c r="DZK91" s="771"/>
      <c r="DZL91" s="771"/>
      <c r="DZM91" s="771"/>
      <c r="DZN91" s="771"/>
      <c r="DZO91" s="771"/>
      <c r="DZP91" s="771"/>
      <c r="DZQ91" s="771"/>
      <c r="DZR91" s="771"/>
      <c r="DZS91" s="771"/>
      <c r="DZT91" s="771"/>
      <c r="DZU91" s="771"/>
      <c r="DZV91" s="771"/>
      <c r="DZW91" s="771"/>
      <c r="DZX91" s="771"/>
      <c r="DZY91" s="771"/>
      <c r="DZZ91" s="771"/>
      <c r="EAA91" s="771"/>
      <c r="EAB91" s="771"/>
      <c r="EAC91" s="771"/>
      <c r="EAD91" s="771"/>
      <c r="EAE91" s="771"/>
      <c r="EAF91" s="771"/>
      <c r="EAG91" s="771"/>
      <c r="EAH91" s="771"/>
      <c r="EAI91" s="771"/>
      <c r="EAJ91" s="771"/>
      <c r="EAK91" s="771"/>
      <c r="EAL91" s="771"/>
      <c r="EAM91" s="771"/>
      <c r="EAN91" s="771"/>
      <c r="EAO91" s="771"/>
      <c r="EAP91" s="771"/>
      <c r="EAQ91" s="771"/>
      <c r="EAR91" s="771"/>
      <c r="EAS91" s="771"/>
      <c r="EAT91" s="771"/>
      <c r="EAU91" s="771"/>
      <c r="EAV91" s="771"/>
      <c r="EAW91" s="771"/>
      <c r="EAX91" s="771"/>
      <c r="EAY91" s="771"/>
      <c r="EAZ91" s="771"/>
      <c r="EBA91" s="771"/>
      <c r="EBB91" s="771"/>
      <c r="EBC91" s="771"/>
      <c r="EBD91" s="771"/>
      <c r="EBE91" s="771"/>
      <c r="EBF91" s="771"/>
      <c r="EBG91" s="771"/>
      <c r="EBH91" s="771"/>
      <c r="EBI91" s="771"/>
      <c r="EBJ91" s="771"/>
      <c r="EBK91" s="771"/>
      <c r="EBL91" s="771"/>
      <c r="EBM91" s="771"/>
      <c r="EBN91" s="771"/>
      <c r="EBO91" s="771"/>
      <c r="EBP91" s="771"/>
      <c r="EBQ91" s="771"/>
      <c r="EBR91" s="771"/>
      <c r="EBS91" s="771"/>
      <c r="EBT91" s="771"/>
      <c r="EBU91" s="771"/>
      <c r="EBV91" s="771"/>
      <c r="EBW91" s="771"/>
      <c r="EBX91" s="771"/>
      <c r="EBY91" s="771"/>
      <c r="EBZ91" s="771"/>
      <c r="ECA91" s="771"/>
      <c r="ECB91" s="771"/>
      <c r="ECC91" s="771"/>
      <c r="ECD91" s="771"/>
      <c r="ECE91" s="771"/>
      <c r="ECF91" s="771"/>
      <c r="ECG91" s="771"/>
      <c r="ECH91" s="771"/>
      <c r="ECI91" s="771"/>
      <c r="ECJ91" s="771"/>
      <c r="ECK91" s="771"/>
      <c r="ECL91" s="771"/>
      <c r="ECM91" s="771"/>
      <c r="ECN91" s="771"/>
      <c r="ECO91" s="771"/>
      <c r="ECP91" s="771"/>
      <c r="ECQ91" s="771"/>
      <c r="ECR91" s="771"/>
      <c r="ECS91" s="771"/>
      <c r="ECT91" s="771"/>
      <c r="ECU91" s="771"/>
      <c r="ECV91" s="771"/>
      <c r="ECW91" s="771"/>
      <c r="ECX91" s="771"/>
      <c r="ECY91" s="771"/>
      <c r="ECZ91" s="771"/>
      <c r="EDA91" s="771"/>
      <c r="EDB91" s="771"/>
      <c r="EDC91" s="771"/>
      <c r="EDD91" s="771"/>
      <c r="EDE91" s="771"/>
      <c r="EDF91" s="771"/>
      <c r="EDG91" s="771"/>
      <c r="EDH91" s="771"/>
      <c r="EDI91" s="771"/>
      <c r="EDJ91" s="771"/>
      <c r="EDK91" s="771"/>
      <c r="EDL91" s="771"/>
      <c r="EDM91" s="771"/>
      <c r="EDN91" s="771"/>
      <c r="EDO91" s="771"/>
      <c r="EDP91" s="771"/>
      <c r="EDQ91" s="771"/>
      <c r="EDR91" s="771"/>
      <c r="EDS91" s="771"/>
      <c r="EDT91" s="771"/>
      <c r="EDU91" s="771"/>
      <c r="EDV91" s="771"/>
      <c r="EDW91" s="771"/>
      <c r="EDX91" s="771"/>
      <c r="EDY91" s="771"/>
      <c r="EDZ91" s="771"/>
      <c r="EEA91" s="771"/>
      <c r="EEB91" s="771"/>
      <c r="EEC91" s="771"/>
      <c r="EED91" s="771"/>
      <c r="EEE91" s="771"/>
      <c r="EEF91" s="771"/>
      <c r="EEG91" s="771"/>
      <c r="EEH91" s="771"/>
      <c r="EEI91" s="771"/>
      <c r="EEJ91" s="771"/>
      <c r="EEK91" s="771"/>
      <c r="EEL91" s="771"/>
      <c r="EEM91" s="771"/>
      <c r="EEN91" s="771"/>
      <c r="EEO91" s="771"/>
      <c r="EEP91" s="771"/>
      <c r="EEQ91" s="771"/>
      <c r="EER91" s="771"/>
      <c r="EES91" s="771"/>
      <c r="EET91" s="771"/>
      <c r="EEU91" s="771"/>
      <c r="EEV91" s="771"/>
      <c r="EEW91" s="771"/>
      <c r="EEX91" s="771"/>
      <c r="EEY91" s="771"/>
      <c r="EEZ91" s="771"/>
      <c r="EFA91" s="771"/>
      <c r="EFB91" s="771"/>
      <c r="EFC91" s="771"/>
      <c r="EFD91" s="771"/>
      <c r="EFE91" s="771"/>
      <c r="EFF91" s="771"/>
      <c r="EFG91" s="771"/>
      <c r="EFH91" s="771"/>
      <c r="EFI91" s="771"/>
      <c r="EFJ91" s="771"/>
      <c r="EFK91" s="771"/>
      <c r="EFL91" s="771"/>
      <c r="EFM91" s="771"/>
      <c r="EFN91" s="771"/>
      <c r="EFO91" s="771"/>
      <c r="EFP91" s="771"/>
      <c r="EFQ91" s="771"/>
      <c r="EFR91" s="771"/>
      <c r="EFS91" s="771"/>
      <c r="EFT91" s="771"/>
      <c r="EFU91" s="771"/>
      <c r="EFV91" s="771"/>
      <c r="EFW91" s="771"/>
      <c r="EFX91" s="771"/>
      <c r="EFY91" s="771"/>
      <c r="EFZ91" s="771"/>
      <c r="EGA91" s="771"/>
      <c r="EGB91" s="771"/>
      <c r="EGC91" s="771"/>
      <c r="EGD91" s="771"/>
      <c r="EGE91" s="771"/>
      <c r="EGF91" s="771"/>
      <c r="EGG91" s="771"/>
      <c r="EGH91" s="771"/>
      <c r="EGI91" s="771"/>
      <c r="EGJ91" s="771"/>
      <c r="EGK91" s="771"/>
      <c r="EGL91" s="771"/>
      <c r="EGM91" s="771"/>
      <c r="EGN91" s="771"/>
      <c r="EGO91" s="771"/>
      <c r="EGP91" s="771"/>
      <c r="EGQ91" s="771"/>
      <c r="EGR91" s="771"/>
      <c r="EGS91" s="771"/>
      <c r="EGT91" s="771"/>
      <c r="EGU91" s="771"/>
      <c r="EGV91" s="771"/>
      <c r="EGW91" s="771"/>
      <c r="EGX91" s="771"/>
      <c r="EGY91" s="771"/>
      <c r="EGZ91" s="771"/>
      <c r="EHA91" s="771"/>
      <c r="EHB91" s="771"/>
      <c r="EHC91" s="771"/>
      <c r="EHD91" s="771"/>
      <c r="EHE91" s="771"/>
      <c r="EHF91" s="771"/>
      <c r="EHG91" s="771"/>
      <c r="EHH91" s="771"/>
      <c r="EHI91" s="771"/>
      <c r="EHJ91" s="771"/>
      <c r="EHK91" s="771"/>
      <c r="EHL91" s="771"/>
      <c r="EHM91" s="771"/>
      <c r="EHN91" s="771"/>
      <c r="EHO91" s="771"/>
      <c r="EHP91" s="771"/>
      <c r="EHQ91" s="771"/>
      <c r="EHR91" s="771"/>
      <c r="EHS91" s="771"/>
      <c r="EHT91" s="771"/>
      <c r="EHU91" s="771"/>
      <c r="EHV91" s="771"/>
      <c r="EHW91" s="771"/>
      <c r="EHX91" s="771"/>
      <c r="EHY91" s="771"/>
      <c r="EHZ91" s="771"/>
      <c r="EIA91" s="771"/>
      <c r="EIB91" s="771"/>
      <c r="EIC91" s="771"/>
      <c r="EID91" s="771"/>
      <c r="EIE91" s="771"/>
      <c r="EIF91" s="771"/>
      <c r="EIG91" s="771"/>
      <c r="EIH91" s="771"/>
      <c r="EII91" s="771"/>
      <c r="EIJ91" s="771"/>
      <c r="EIK91" s="771"/>
      <c r="EIL91" s="771"/>
      <c r="EIM91" s="771"/>
      <c r="EIN91" s="771"/>
      <c r="EIO91" s="771"/>
      <c r="EIP91" s="771"/>
      <c r="EIQ91" s="771"/>
      <c r="EIR91" s="771"/>
      <c r="EIS91" s="771"/>
      <c r="EIT91" s="771"/>
      <c r="EIU91" s="771"/>
      <c r="EIV91" s="771"/>
      <c r="EIW91" s="771"/>
      <c r="EIX91" s="771"/>
      <c r="EIY91" s="771"/>
      <c r="EIZ91" s="771"/>
      <c r="EJA91" s="771"/>
      <c r="EJB91" s="771"/>
      <c r="EJC91" s="771"/>
      <c r="EJD91" s="771"/>
      <c r="EJE91" s="771"/>
      <c r="EJF91" s="771"/>
      <c r="EJG91" s="771"/>
      <c r="EJH91" s="771"/>
      <c r="EJI91" s="771"/>
      <c r="EJJ91" s="771"/>
      <c r="EJK91" s="771"/>
      <c r="EJL91" s="771"/>
      <c r="EJM91" s="771"/>
      <c r="EJN91" s="771"/>
      <c r="EJO91" s="771"/>
      <c r="EJP91" s="771"/>
      <c r="EJQ91" s="771"/>
      <c r="EJR91" s="771"/>
      <c r="EJS91" s="771"/>
      <c r="EJT91" s="771"/>
      <c r="EJU91" s="771"/>
      <c r="EJV91" s="771"/>
      <c r="EJW91" s="771"/>
      <c r="EJX91" s="771"/>
      <c r="EJY91" s="771"/>
      <c r="EJZ91" s="771"/>
      <c r="EKA91" s="771"/>
      <c r="EKB91" s="771"/>
      <c r="EKC91" s="771"/>
      <c r="EKD91" s="771"/>
      <c r="EKE91" s="771"/>
      <c r="EKF91" s="771"/>
      <c r="EKG91" s="771"/>
      <c r="EKH91" s="771"/>
      <c r="EKI91" s="771"/>
      <c r="EKJ91" s="771"/>
      <c r="EKK91" s="771"/>
      <c r="EKL91" s="771"/>
      <c r="EKM91" s="771"/>
      <c r="EKN91" s="771"/>
      <c r="EKO91" s="771"/>
      <c r="EKP91" s="771"/>
      <c r="EKQ91" s="771"/>
      <c r="EKR91" s="771"/>
      <c r="EKS91" s="771"/>
      <c r="EKT91" s="771"/>
      <c r="EKU91" s="771"/>
      <c r="EKV91" s="771"/>
      <c r="EKW91" s="771"/>
      <c r="EKX91" s="771"/>
      <c r="EKY91" s="771"/>
      <c r="EKZ91" s="771"/>
      <c r="ELA91" s="771"/>
      <c r="ELB91" s="771"/>
      <c r="ELC91" s="771"/>
      <c r="ELD91" s="771"/>
      <c r="ELE91" s="771"/>
      <c r="ELF91" s="771"/>
      <c r="ELG91" s="771"/>
      <c r="ELH91" s="771"/>
      <c r="ELI91" s="771"/>
      <c r="ELJ91" s="771"/>
      <c r="ELK91" s="771"/>
      <c r="ELL91" s="771"/>
      <c r="ELM91" s="771"/>
      <c r="ELN91" s="771"/>
      <c r="ELO91" s="771"/>
      <c r="ELP91" s="771"/>
      <c r="ELQ91" s="771"/>
      <c r="ELR91" s="771"/>
      <c r="ELS91" s="771"/>
      <c r="ELT91" s="771"/>
      <c r="ELU91" s="771"/>
      <c r="ELV91" s="771"/>
      <c r="ELW91" s="771"/>
      <c r="ELX91" s="771"/>
      <c r="ELY91" s="771"/>
      <c r="ELZ91" s="771"/>
      <c r="EMA91" s="771"/>
      <c r="EMB91" s="771"/>
      <c r="EMC91" s="771"/>
      <c r="EMD91" s="771"/>
      <c r="EME91" s="771"/>
      <c r="EMF91" s="771"/>
      <c r="EMG91" s="771"/>
      <c r="EMH91" s="771"/>
      <c r="EMI91" s="771"/>
      <c r="EMJ91" s="771"/>
      <c r="EMK91" s="771"/>
      <c r="EML91" s="771"/>
      <c r="EMM91" s="771"/>
      <c r="EMN91" s="771"/>
      <c r="EMO91" s="771"/>
      <c r="EMP91" s="771"/>
      <c r="EMQ91" s="771"/>
      <c r="EMR91" s="771"/>
      <c r="EMS91" s="771"/>
      <c r="EMT91" s="771"/>
      <c r="EMU91" s="771"/>
      <c r="EMV91" s="771"/>
      <c r="EMW91" s="771"/>
      <c r="EMX91" s="771"/>
      <c r="EMY91" s="771"/>
      <c r="EMZ91" s="771"/>
      <c r="ENA91" s="771"/>
      <c r="ENB91" s="771"/>
      <c r="ENC91" s="771"/>
      <c r="END91" s="771"/>
      <c r="ENE91" s="771"/>
      <c r="ENF91" s="771"/>
      <c r="ENG91" s="771"/>
      <c r="ENH91" s="771"/>
      <c r="ENI91" s="771"/>
      <c r="ENJ91" s="771"/>
      <c r="ENK91" s="771"/>
      <c r="ENL91" s="771"/>
      <c r="ENM91" s="771"/>
      <c r="ENN91" s="771"/>
      <c r="ENO91" s="771"/>
      <c r="ENP91" s="771"/>
      <c r="ENQ91" s="771"/>
      <c r="ENR91" s="771"/>
      <c r="ENS91" s="771"/>
      <c r="ENT91" s="771"/>
      <c r="ENU91" s="771"/>
      <c r="ENV91" s="771"/>
      <c r="ENW91" s="771"/>
      <c r="ENX91" s="771"/>
      <c r="ENY91" s="771"/>
      <c r="ENZ91" s="771"/>
      <c r="EOA91" s="771"/>
      <c r="EOB91" s="771"/>
      <c r="EOC91" s="771"/>
      <c r="EOD91" s="771"/>
      <c r="EOE91" s="771"/>
      <c r="EOF91" s="771"/>
      <c r="EOG91" s="771"/>
      <c r="EOH91" s="771"/>
      <c r="EOI91" s="771"/>
      <c r="EOJ91" s="771"/>
      <c r="EOK91" s="771"/>
      <c r="EOL91" s="771"/>
      <c r="EOM91" s="771"/>
      <c r="EON91" s="771"/>
      <c r="EOO91" s="771"/>
      <c r="EOP91" s="771"/>
      <c r="EOQ91" s="771"/>
      <c r="EOR91" s="771"/>
      <c r="EOS91" s="771"/>
      <c r="EOT91" s="771"/>
      <c r="EOU91" s="771"/>
      <c r="EOV91" s="771"/>
      <c r="EOW91" s="771"/>
      <c r="EOX91" s="771"/>
      <c r="EOY91" s="771"/>
      <c r="EOZ91" s="771"/>
      <c r="EPA91" s="771"/>
      <c r="EPB91" s="771"/>
      <c r="EPC91" s="771"/>
      <c r="EPD91" s="771"/>
      <c r="EPE91" s="771"/>
      <c r="EPF91" s="771"/>
      <c r="EPG91" s="771"/>
      <c r="EPH91" s="771"/>
      <c r="EPI91" s="771"/>
      <c r="EPJ91" s="771"/>
      <c r="EPK91" s="771"/>
      <c r="EPL91" s="771"/>
      <c r="EPM91" s="771"/>
      <c r="EPN91" s="771"/>
      <c r="EPO91" s="771"/>
      <c r="EPP91" s="771"/>
      <c r="EPQ91" s="771"/>
      <c r="EPR91" s="771"/>
      <c r="EPS91" s="771"/>
      <c r="EPT91" s="771"/>
      <c r="EPU91" s="771"/>
      <c r="EPV91" s="771"/>
      <c r="EPW91" s="771"/>
      <c r="EPX91" s="771"/>
      <c r="EPY91" s="771"/>
      <c r="EPZ91" s="771"/>
      <c r="EQA91" s="771"/>
      <c r="EQB91" s="771"/>
      <c r="EQC91" s="771"/>
      <c r="EQD91" s="771"/>
      <c r="EQE91" s="771"/>
      <c r="EQF91" s="771"/>
      <c r="EQG91" s="771"/>
      <c r="EQH91" s="771"/>
      <c r="EQI91" s="771"/>
      <c r="EQJ91" s="771"/>
      <c r="EQK91" s="771"/>
      <c r="EQL91" s="771"/>
      <c r="EQM91" s="771"/>
      <c r="EQN91" s="771"/>
      <c r="EQO91" s="771"/>
      <c r="EQP91" s="771"/>
      <c r="EQQ91" s="771"/>
      <c r="EQR91" s="771"/>
      <c r="EQS91" s="771"/>
      <c r="EQT91" s="771"/>
      <c r="EQU91" s="771"/>
      <c r="EQV91" s="771"/>
      <c r="EQW91" s="771"/>
      <c r="EQX91" s="771"/>
      <c r="EQY91" s="771"/>
      <c r="EQZ91" s="771"/>
      <c r="ERA91" s="771"/>
      <c r="ERB91" s="771"/>
      <c r="ERC91" s="771"/>
      <c r="ERD91" s="771"/>
      <c r="ERE91" s="771"/>
      <c r="ERF91" s="771"/>
      <c r="ERG91" s="771"/>
      <c r="ERH91" s="771"/>
      <c r="ERI91" s="771"/>
      <c r="ERJ91" s="771"/>
      <c r="ERK91" s="771"/>
      <c r="ERL91" s="771"/>
      <c r="ERM91" s="771"/>
      <c r="ERN91" s="771"/>
      <c r="ERO91" s="771"/>
      <c r="ERP91" s="771"/>
      <c r="ERQ91" s="771"/>
      <c r="ERR91" s="771"/>
      <c r="ERS91" s="771"/>
      <c r="ERT91" s="771"/>
      <c r="ERU91" s="771"/>
      <c r="ERV91" s="771"/>
      <c r="ERW91" s="771"/>
      <c r="ERX91" s="771"/>
      <c r="ERY91" s="771"/>
      <c r="ERZ91" s="771"/>
      <c r="ESA91" s="771"/>
      <c r="ESB91" s="771"/>
      <c r="ESC91" s="771"/>
      <c r="ESD91" s="771"/>
      <c r="ESE91" s="771"/>
      <c r="ESF91" s="771"/>
      <c r="ESG91" s="771"/>
      <c r="ESH91" s="771"/>
      <c r="ESI91" s="771"/>
      <c r="ESJ91" s="771"/>
      <c r="ESK91" s="771"/>
      <c r="ESL91" s="771"/>
      <c r="ESM91" s="771"/>
      <c r="ESN91" s="771"/>
      <c r="ESO91" s="771"/>
      <c r="ESP91" s="771"/>
      <c r="ESQ91" s="771"/>
      <c r="ESR91" s="771"/>
      <c r="ESS91" s="771"/>
      <c r="EST91" s="771"/>
      <c r="ESU91" s="771"/>
      <c r="ESV91" s="771"/>
      <c r="ESW91" s="771"/>
      <c r="ESX91" s="771"/>
      <c r="ESY91" s="771"/>
      <c r="ESZ91" s="771"/>
      <c r="ETA91" s="771"/>
      <c r="ETB91" s="771"/>
      <c r="ETC91" s="771"/>
      <c r="ETD91" s="771"/>
      <c r="ETE91" s="771"/>
      <c r="ETF91" s="771"/>
      <c r="ETG91" s="771"/>
      <c r="ETH91" s="771"/>
      <c r="ETI91" s="771"/>
      <c r="ETJ91" s="771"/>
      <c r="ETK91" s="771"/>
      <c r="ETL91" s="771"/>
      <c r="ETM91" s="771"/>
      <c r="ETN91" s="771"/>
      <c r="ETO91" s="771"/>
      <c r="ETP91" s="771"/>
      <c r="ETQ91" s="771"/>
      <c r="ETR91" s="771"/>
      <c r="ETS91" s="771"/>
      <c r="ETT91" s="771"/>
      <c r="ETU91" s="771"/>
      <c r="ETV91" s="771"/>
      <c r="ETW91" s="771"/>
      <c r="ETX91" s="771"/>
      <c r="ETY91" s="771"/>
      <c r="ETZ91" s="771"/>
      <c r="EUA91" s="771"/>
      <c r="EUB91" s="771"/>
      <c r="EUC91" s="771"/>
      <c r="EUD91" s="771"/>
      <c r="EUE91" s="771"/>
      <c r="EUF91" s="771"/>
      <c r="EUG91" s="771"/>
      <c r="EUH91" s="771"/>
      <c r="EUI91" s="771"/>
      <c r="EUJ91" s="771"/>
      <c r="EUK91" s="771"/>
      <c r="EUL91" s="771"/>
      <c r="EUM91" s="771"/>
      <c r="EUN91" s="771"/>
      <c r="EUO91" s="771"/>
      <c r="EUP91" s="771"/>
      <c r="EUQ91" s="771"/>
      <c r="EUR91" s="771"/>
      <c r="EUS91" s="771"/>
      <c r="EUT91" s="771"/>
      <c r="EUU91" s="771"/>
      <c r="EUV91" s="771"/>
      <c r="EUW91" s="771"/>
      <c r="EUX91" s="771"/>
      <c r="EUY91" s="771"/>
      <c r="EUZ91" s="771"/>
      <c r="EVA91" s="771"/>
      <c r="EVB91" s="771"/>
      <c r="EVC91" s="771"/>
      <c r="EVD91" s="771"/>
      <c r="EVE91" s="771"/>
      <c r="EVF91" s="771"/>
      <c r="EVG91" s="771"/>
      <c r="EVH91" s="771"/>
      <c r="EVI91" s="771"/>
      <c r="EVJ91" s="771"/>
      <c r="EVK91" s="771"/>
      <c r="EVL91" s="771"/>
      <c r="EVM91" s="771"/>
      <c r="EVN91" s="771"/>
      <c r="EVO91" s="771"/>
      <c r="EVP91" s="771"/>
      <c r="EVQ91" s="771"/>
      <c r="EVR91" s="771"/>
      <c r="EVS91" s="771"/>
      <c r="EVT91" s="771"/>
      <c r="EVU91" s="771"/>
      <c r="EVV91" s="771"/>
      <c r="EVW91" s="771"/>
      <c r="EVX91" s="771"/>
      <c r="EVY91" s="771"/>
      <c r="EVZ91" s="771"/>
      <c r="EWA91" s="771"/>
      <c r="EWB91" s="771"/>
      <c r="EWC91" s="771"/>
      <c r="EWD91" s="771"/>
      <c r="EWE91" s="771"/>
      <c r="EWF91" s="771"/>
      <c r="EWG91" s="771"/>
      <c r="EWH91" s="771"/>
      <c r="EWI91" s="771"/>
      <c r="EWJ91" s="771"/>
      <c r="EWK91" s="771"/>
      <c r="EWL91" s="771"/>
      <c r="EWM91" s="771"/>
      <c r="EWN91" s="771"/>
      <c r="EWO91" s="771"/>
      <c r="EWP91" s="771"/>
      <c r="EWQ91" s="771"/>
      <c r="EWR91" s="771"/>
      <c r="EWS91" s="771"/>
      <c r="EWT91" s="771"/>
      <c r="EWU91" s="771"/>
      <c r="EWV91" s="771"/>
      <c r="EWW91" s="771"/>
      <c r="EWX91" s="771"/>
      <c r="EWY91" s="771"/>
      <c r="EWZ91" s="771"/>
      <c r="EXA91" s="771"/>
      <c r="EXB91" s="771"/>
      <c r="EXC91" s="771"/>
      <c r="EXD91" s="771"/>
      <c r="EXE91" s="771"/>
      <c r="EXF91" s="771"/>
      <c r="EXG91" s="771"/>
      <c r="EXH91" s="771"/>
      <c r="EXI91" s="771"/>
      <c r="EXJ91" s="771"/>
      <c r="EXK91" s="771"/>
      <c r="EXL91" s="771"/>
      <c r="EXM91" s="771"/>
      <c r="EXN91" s="771"/>
      <c r="EXO91" s="771"/>
      <c r="EXP91" s="771"/>
      <c r="EXQ91" s="771"/>
      <c r="EXR91" s="771"/>
      <c r="EXS91" s="771"/>
      <c r="EXT91" s="771"/>
      <c r="EXU91" s="771"/>
      <c r="EXV91" s="771"/>
      <c r="EXW91" s="771"/>
      <c r="EXX91" s="771"/>
      <c r="EXY91" s="771"/>
      <c r="EXZ91" s="771"/>
      <c r="EYA91" s="771"/>
      <c r="EYB91" s="771"/>
      <c r="EYC91" s="771"/>
      <c r="EYD91" s="771"/>
      <c r="EYE91" s="771"/>
      <c r="EYF91" s="771"/>
      <c r="EYG91" s="771"/>
      <c r="EYH91" s="771"/>
      <c r="EYI91" s="771"/>
      <c r="EYJ91" s="771"/>
      <c r="EYK91" s="771"/>
      <c r="EYL91" s="771"/>
      <c r="EYM91" s="771"/>
      <c r="EYN91" s="771"/>
      <c r="EYO91" s="771"/>
      <c r="EYP91" s="771"/>
      <c r="EYQ91" s="771"/>
      <c r="EYR91" s="771"/>
      <c r="EYS91" s="771"/>
      <c r="EYT91" s="771"/>
      <c r="EYU91" s="771"/>
      <c r="EYV91" s="771"/>
      <c r="EYW91" s="771"/>
      <c r="EYX91" s="771"/>
      <c r="EYY91" s="771"/>
      <c r="EYZ91" s="771"/>
      <c r="EZA91" s="771"/>
      <c r="EZB91" s="771"/>
      <c r="EZC91" s="771"/>
      <c r="EZD91" s="771"/>
      <c r="EZE91" s="771"/>
      <c r="EZF91" s="771"/>
      <c r="EZG91" s="771"/>
      <c r="EZH91" s="771"/>
      <c r="EZI91" s="771"/>
      <c r="EZJ91" s="771"/>
      <c r="EZK91" s="771"/>
      <c r="EZL91" s="771"/>
      <c r="EZM91" s="771"/>
      <c r="EZN91" s="771"/>
      <c r="EZO91" s="771"/>
      <c r="EZP91" s="771"/>
      <c r="EZQ91" s="771"/>
      <c r="EZR91" s="771"/>
      <c r="EZS91" s="771"/>
      <c r="EZT91" s="771"/>
      <c r="EZU91" s="771"/>
      <c r="EZV91" s="771"/>
      <c r="EZW91" s="771"/>
      <c r="EZX91" s="771"/>
      <c r="EZY91" s="771"/>
      <c r="EZZ91" s="771"/>
      <c r="FAA91" s="771"/>
      <c r="FAB91" s="771"/>
      <c r="FAC91" s="771"/>
      <c r="FAD91" s="771"/>
      <c r="FAE91" s="771"/>
      <c r="FAF91" s="771"/>
      <c r="FAG91" s="771"/>
      <c r="FAH91" s="771"/>
      <c r="FAI91" s="771"/>
      <c r="FAJ91" s="771"/>
      <c r="FAK91" s="771"/>
      <c r="FAL91" s="771"/>
      <c r="FAM91" s="771"/>
      <c r="FAN91" s="771"/>
      <c r="FAO91" s="771"/>
      <c r="FAP91" s="771"/>
      <c r="FAQ91" s="771"/>
      <c r="FAR91" s="771"/>
      <c r="FAS91" s="771"/>
      <c r="FAT91" s="771"/>
      <c r="FAU91" s="771"/>
      <c r="FAV91" s="771"/>
      <c r="FAW91" s="771"/>
      <c r="FAX91" s="771"/>
      <c r="FAY91" s="771"/>
      <c r="FAZ91" s="771"/>
      <c r="FBA91" s="771"/>
      <c r="FBB91" s="771"/>
      <c r="FBC91" s="771"/>
      <c r="FBD91" s="771"/>
      <c r="FBE91" s="771"/>
      <c r="FBF91" s="771"/>
      <c r="FBG91" s="771"/>
      <c r="FBH91" s="771"/>
      <c r="FBI91" s="771"/>
      <c r="FBJ91" s="771"/>
      <c r="FBK91" s="771"/>
      <c r="FBL91" s="771"/>
      <c r="FBM91" s="771"/>
      <c r="FBN91" s="771"/>
      <c r="FBO91" s="771"/>
      <c r="FBP91" s="771"/>
      <c r="FBQ91" s="771"/>
      <c r="FBR91" s="771"/>
      <c r="FBS91" s="771"/>
      <c r="FBT91" s="771"/>
      <c r="FBU91" s="771"/>
      <c r="FBV91" s="771"/>
      <c r="FBW91" s="771"/>
      <c r="FBX91" s="771"/>
      <c r="FBY91" s="771"/>
      <c r="FBZ91" s="771"/>
      <c r="FCA91" s="771"/>
      <c r="FCB91" s="771"/>
      <c r="FCC91" s="771"/>
      <c r="FCD91" s="771"/>
      <c r="FCE91" s="771"/>
      <c r="FCF91" s="771"/>
      <c r="FCG91" s="771"/>
      <c r="FCH91" s="771"/>
      <c r="FCI91" s="771"/>
      <c r="FCJ91" s="771"/>
      <c r="FCK91" s="771"/>
      <c r="FCL91" s="771"/>
      <c r="FCM91" s="771"/>
      <c r="FCN91" s="771"/>
      <c r="FCO91" s="771"/>
      <c r="FCP91" s="771"/>
      <c r="FCQ91" s="771"/>
      <c r="FCR91" s="771"/>
      <c r="FCS91" s="771"/>
      <c r="FCT91" s="771"/>
      <c r="FCU91" s="771"/>
      <c r="FCV91" s="771"/>
      <c r="FCW91" s="771"/>
      <c r="FCX91" s="771"/>
      <c r="FCY91" s="771"/>
      <c r="FCZ91" s="771"/>
      <c r="FDA91" s="771"/>
      <c r="FDB91" s="771"/>
      <c r="FDC91" s="771"/>
      <c r="FDD91" s="771"/>
      <c r="FDE91" s="771"/>
      <c r="FDF91" s="771"/>
      <c r="FDG91" s="771"/>
      <c r="FDH91" s="771"/>
      <c r="FDI91" s="771"/>
      <c r="FDJ91" s="771"/>
      <c r="FDK91" s="771"/>
      <c r="FDL91" s="771"/>
      <c r="FDM91" s="771"/>
      <c r="FDN91" s="771"/>
      <c r="FDO91" s="771"/>
      <c r="FDP91" s="771"/>
      <c r="FDQ91" s="771"/>
      <c r="FDR91" s="771"/>
      <c r="FDS91" s="771"/>
      <c r="FDT91" s="771"/>
      <c r="FDU91" s="771"/>
      <c r="FDV91" s="771"/>
      <c r="FDW91" s="771"/>
      <c r="FDX91" s="771"/>
      <c r="FDY91" s="771"/>
      <c r="FDZ91" s="771"/>
      <c r="FEA91" s="771"/>
      <c r="FEB91" s="771"/>
      <c r="FEC91" s="771"/>
      <c r="FED91" s="771"/>
      <c r="FEE91" s="771"/>
      <c r="FEF91" s="771"/>
      <c r="FEG91" s="771"/>
      <c r="FEH91" s="771"/>
      <c r="FEI91" s="771"/>
      <c r="FEJ91" s="771"/>
      <c r="FEK91" s="771"/>
      <c r="FEL91" s="771"/>
      <c r="FEM91" s="771"/>
      <c r="FEN91" s="771"/>
      <c r="FEO91" s="771"/>
      <c r="FEP91" s="771"/>
      <c r="FEQ91" s="771"/>
      <c r="FER91" s="771"/>
      <c r="FES91" s="771"/>
      <c r="FET91" s="771"/>
      <c r="FEU91" s="771"/>
      <c r="FEV91" s="771"/>
      <c r="FEW91" s="771"/>
      <c r="FEX91" s="771"/>
      <c r="FEY91" s="771"/>
      <c r="FEZ91" s="771"/>
      <c r="FFA91" s="771"/>
      <c r="FFB91" s="771"/>
      <c r="FFC91" s="771"/>
      <c r="FFD91" s="771"/>
      <c r="FFE91" s="771"/>
      <c r="FFF91" s="771"/>
      <c r="FFG91" s="771"/>
      <c r="FFH91" s="771"/>
      <c r="FFI91" s="771"/>
      <c r="FFJ91" s="771"/>
      <c r="FFK91" s="771"/>
      <c r="FFL91" s="771"/>
      <c r="FFM91" s="771"/>
      <c r="FFN91" s="771"/>
      <c r="FFO91" s="771"/>
      <c r="FFP91" s="771"/>
      <c r="FFQ91" s="771"/>
      <c r="FFR91" s="771"/>
      <c r="FFS91" s="771"/>
      <c r="FFT91" s="771"/>
      <c r="FFU91" s="771"/>
      <c r="FFV91" s="771"/>
      <c r="FFW91" s="771"/>
      <c r="FFX91" s="771"/>
      <c r="FFY91" s="771"/>
      <c r="FFZ91" s="771"/>
      <c r="FGA91" s="771"/>
      <c r="FGB91" s="771"/>
      <c r="FGC91" s="771"/>
      <c r="FGD91" s="771"/>
      <c r="FGE91" s="771"/>
      <c r="FGF91" s="771"/>
      <c r="FGG91" s="771"/>
      <c r="FGH91" s="771"/>
      <c r="FGI91" s="771"/>
      <c r="FGJ91" s="771"/>
      <c r="FGK91" s="771"/>
      <c r="FGL91" s="771"/>
      <c r="FGM91" s="771"/>
      <c r="FGN91" s="771"/>
      <c r="FGO91" s="771"/>
      <c r="FGP91" s="771"/>
      <c r="FGQ91" s="771"/>
      <c r="FGR91" s="771"/>
      <c r="FGS91" s="771"/>
      <c r="FGT91" s="771"/>
      <c r="FGU91" s="771"/>
      <c r="FGV91" s="771"/>
      <c r="FGW91" s="771"/>
      <c r="FGX91" s="771"/>
      <c r="FGY91" s="771"/>
      <c r="FGZ91" s="771"/>
      <c r="FHA91" s="771"/>
      <c r="FHB91" s="771"/>
      <c r="FHC91" s="771"/>
      <c r="FHD91" s="771"/>
      <c r="FHE91" s="771"/>
      <c r="FHF91" s="771"/>
      <c r="FHG91" s="771"/>
      <c r="FHH91" s="771"/>
      <c r="FHI91" s="771"/>
      <c r="FHJ91" s="771"/>
      <c r="FHK91" s="771"/>
      <c r="FHL91" s="771"/>
      <c r="FHM91" s="771"/>
      <c r="FHN91" s="771"/>
      <c r="FHO91" s="771"/>
      <c r="FHP91" s="771"/>
      <c r="FHQ91" s="771"/>
      <c r="FHR91" s="771"/>
      <c r="FHS91" s="771"/>
      <c r="FHT91" s="771"/>
      <c r="FHU91" s="771"/>
      <c r="FHV91" s="771"/>
      <c r="FHW91" s="771"/>
      <c r="FHX91" s="771"/>
      <c r="FHY91" s="771"/>
      <c r="FHZ91" s="771"/>
      <c r="FIA91" s="771"/>
      <c r="FIB91" s="771"/>
      <c r="FIC91" s="771"/>
      <c r="FID91" s="771"/>
      <c r="FIE91" s="771"/>
      <c r="FIF91" s="771"/>
      <c r="FIG91" s="771"/>
      <c r="FIH91" s="771"/>
      <c r="FII91" s="771"/>
      <c r="FIJ91" s="771"/>
      <c r="FIK91" s="771"/>
      <c r="FIL91" s="771"/>
      <c r="FIM91" s="771"/>
      <c r="FIN91" s="771"/>
      <c r="FIO91" s="771"/>
      <c r="FIP91" s="771"/>
      <c r="FIQ91" s="771"/>
      <c r="FIR91" s="771"/>
      <c r="FIS91" s="771"/>
      <c r="FIT91" s="771"/>
      <c r="FIU91" s="771"/>
      <c r="FIV91" s="771"/>
      <c r="FIW91" s="771"/>
      <c r="FIX91" s="771"/>
      <c r="FIY91" s="771"/>
      <c r="FIZ91" s="771"/>
      <c r="FJA91" s="771"/>
      <c r="FJB91" s="771"/>
      <c r="FJC91" s="771"/>
      <c r="FJD91" s="771"/>
      <c r="FJE91" s="771"/>
      <c r="FJF91" s="771"/>
      <c r="FJG91" s="771"/>
      <c r="FJH91" s="771"/>
      <c r="FJI91" s="771"/>
      <c r="FJJ91" s="771"/>
      <c r="FJK91" s="771"/>
      <c r="FJL91" s="771"/>
      <c r="FJM91" s="771"/>
      <c r="FJN91" s="771"/>
      <c r="FJO91" s="771"/>
      <c r="FJP91" s="771"/>
      <c r="FJQ91" s="771"/>
      <c r="FJR91" s="771"/>
      <c r="FJS91" s="771"/>
      <c r="FJT91" s="771"/>
      <c r="FJU91" s="771"/>
      <c r="FJV91" s="771"/>
      <c r="FJW91" s="771"/>
      <c r="FJX91" s="771"/>
      <c r="FJY91" s="771"/>
      <c r="FJZ91" s="771"/>
      <c r="FKA91" s="771"/>
      <c r="FKB91" s="771"/>
      <c r="FKC91" s="771"/>
      <c r="FKD91" s="771"/>
      <c r="FKE91" s="771"/>
      <c r="FKF91" s="771"/>
      <c r="FKG91" s="771"/>
      <c r="FKH91" s="771"/>
      <c r="FKI91" s="771"/>
      <c r="FKJ91" s="771"/>
      <c r="FKK91" s="771"/>
      <c r="FKL91" s="771"/>
      <c r="FKM91" s="771"/>
      <c r="FKN91" s="771"/>
      <c r="FKO91" s="771"/>
      <c r="FKP91" s="771"/>
      <c r="FKQ91" s="771"/>
      <c r="FKR91" s="771"/>
      <c r="FKS91" s="771"/>
      <c r="FKT91" s="771"/>
      <c r="FKU91" s="771"/>
      <c r="FKV91" s="771"/>
      <c r="FKW91" s="771"/>
      <c r="FKX91" s="771"/>
      <c r="FKY91" s="771"/>
      <c r="FKZ91" s="771"/>
      <c r="FLA91" s="771"/>
      <c r="FLB91" s="771"/>
      <c r="FLC91" s="771"/>
      <c r="FLD91" s="771"/>
      <c r="FLE91" s="771"/>
      <c r="FLF91" s="771"/>
      <c r="FLG91" s="771"/>
      <c r="FLH91" s="771"/>
      <c r="FLI91" s="771"/>
      <c r="FLJ91" s="771"/>
      <c r="FLK91" s="771"/>
      <c r="FLL91" s="771"/>
      <c r="FLM91" s="771"/>
      <c r="FLN91" s="771"/>
      <c r="FLO91" s="771"/>
      <c r="FLP91" s="771"/>
      <c r="FLQ91" s="771"/>
      <c r="FLR91" s="771"/>
      <c r="FLS91" s="771"/>
      <c r="FLT91" s="771"/>
      <c r="FLU91" s="771"/>
      <c r="FLV91" s="771"/>
      <c r="FLW91" s="771"/>
      <c r="FLX91" s="771"/>
      <c r="FLY91" s="771"/>
      <c r="FLZ91" s="771"/>
      <c r="FMA91" s="771"/>
      <c r="FMB91" s="771"/>
      <c r="FMC91" s="771"/>
      <c r="FMD91" s="771"/>
      <c r="FME91" s="771"/>
      <c r="FMF91" s="771"/>
      <c r="FMG91" s="771"/>
      <c r="FMH91" s="771"/>
      <c r="FMI91" s="771"/>
      <c r="FMJ91" s="771"/>
      <c r="FMK91" s="771"/>
      <c r="FML91" s="771"/>
      <c r="FMM91" s="771"/>
      <c r="FMN91" s="771"/>
      <c r="FMO91" s="771"/>
      <c r="FMP91" s="771"/>
      <c r="FMQ91" s="771"/>
      <c r="FMR91" s="771"/>
      <c r="FMS91" s="771"/>
      <c r="FMT91" s="771"/>
      <c r="FMU91" s="771"/>
      <c r="FMV91" s="771"/>
      <c r="FMW91" s="771"/>
      <c r="FMX91" s="771"/>
      <c r="FMY91" s="771"/>
      <c r="FMZ91" s="771"/>
      <c r="FNA91" s="771"/>
      <c r="FNB91" s="771"/>
      <c r="FNC91" s="771"/>
      <c r="FND91" s="771"/>
      <c r="FNE91" s="771"/>
      <c r="FNF91" s="771"/>
      <c r="FNG91" s="771"/>
      <c r="FNH91" s="771"/>
      <c r="FNI91" s="771"/>
      <c r="FNJ91" s="771"/>
      <c r="FNK91" s="771"/>
      <c r="FNL91" s="771"/>
      <c r="FNM91" s="771"/>
      <c r="FNN91" s="771"/>
      <c r="FNO91" s="771"/>
      <c r="FNP91" s="771"/>
      <c r="FNQ91" s="771"/>
      <c r="FNR91" s="771"/>
      <c r="FNS91" s="771"/>
      <c r="FNT91" s="771"/>
      <c r="FNU91" s="771"/>
      <c r="FNV91" s="771"/>
      <c r="FNW91" s="771"/>
      <c r="FNX91" s="771"/>
      <c r="FNY91" s="771"/>
      <c r="FNZ91" s="771"/>
      <c r="FOA91" s="771"/>
      <c r="FOB91" s="771"/>
      <c r="FOC91" s="771"/>
      <c r="FOD91" s="771"/>
      <c r="FOE91" s="771"/>
      <c r="FOF91" s="771"/>
      <c r="FOG91" s="771"/>
      <c r="FOH91" s="771"/>
      <c r="FOI91" s="771"/>
      <c r="FOJ91" s="771"/>
      <c r="FOK91" s="771"/>
      <c r="FOL91" s="771"/>
      <c r="FOM91" s="771"/>
      <c r="FON91" s="771"/>
      <c r="FOO91" s="771"/>
      <c r="FOP91" s="771"/>
      <c r="FOQ91" s="771"/>
      <c r="FOR91" s="771"/>
      <c r="FOS91" s="771"/>
      <c r="FOT91" s="771"/>
      <c r="FOU91" s="771"/>
      <c r="FOV91" s="771"/>
      <c r="FOW91" s="771"/>
      <c r="FOX91" s="771"/>
      <c r="FOY91" s="771"/>
      <c r="FOZ91" s="771"/>
      <c r="FPA91" s="771"/>
      <c r="FPB91" s="771"/>
      <c r="FPC91" s="771"/>
      <c r="FPD91" s="771"/>
      <c r="FPE91" s="771"/>
      <c r="FPF91" s="771"/>
      <c r="FPG91" s="771"/>
      <c r="FPH91" s="771"/>
      <c r="FPI91" s="771"/>
      <c r="FPJ91" s="771"/>
      <c r="FPK91" s="771"/>
      <c r="FPL91" s="771"/>
      <c r="FPM91" s="771"/>
      <c r="FPN91" s="771"/>
      <c r="FPO91" s="771"/>
      <c r="FPP91" s="771"/>
      <c r="FPQ91" s="771"/>
      <c r="FPR91" s="771"/>
      <c r="FPS91" s="771"/>
      <c r="FPT91" s="771"/>
      <c r="FPU91" s="771"/>
      <c r="FPV91" s="771"/>
      <c r="FPW91" s="771"/>
      <c r="FPX91" s="771"/>
      <c r="FPY91" s="771"/>
      <c r="FPZ91" s="771"/>
      <c r="FQA91" s="771"/>
      <c r="FQB91" s="771"/>
      <c r="FQC91" s="771"/>
      <c r="FQD91" s="771"/>
      <c r="FQE91" s="771"/>
      <c r="FQF91" s="771"/>
      <c r="FQG91" s="771"/>
      <c r="FQH91" s="771"/>
      <c r="FQI91" s="771"/>
      <c r="FQJ91" s="771"/>
      <c r="FQK91" s="771"/>
      <c r="FQL91" s="771"/>
      <c r="FQM91" s="771"/>
      <c r="FQN91" s="771"/>
      <c r="FQO91" s="771"/>
      <c r="FQP91" s="771"/>
      <c r="FQQ91" s="771"/>
      <c r="FQR91" s="771"/>
      <c r="FQS91" s="771"/>
      <c r="FQT91" s="771"/>
      <c r="FQU91" s="771"/>
      <c r="FQV91" s="771"/>
      <c r="FQW91" s="771"/>
      <c r="FQX91" s="771"/>
      <c r="FQY91" s="771"/>
      <c r="FQZ91" s="771"/>
      <c r="FRA91" s="771"/>
      <c r="FRB91" s="771"/>
      <c r="FRC91" s="771"/>
      <c r="FRD91" s="771"/>
      <c r="FRE91" s="771"/>
      <c r="FRF91" s="771"/>
      <c r="FRG91" s="771"/>
      <c r="FRH91" s="771"/>
      <c r="FRI91" s="771"/>
      <c r="FRJ91" s="771"/>
      <c r="FRK91" s="771"/>
      <c r="FRL91" s="771"/>
      <c r="FRM91" s="771"/>
      <c r="FRN91" s="771"/>
      <c r="FRO91" s="771"/>
      <c r="FRP91" s="771"/>
      <c r="FRQ91" s="771"/>
      <c r="FRR91" s="771"/>
      <c r="FRS91" s="771"/>
      <c r="FRT91" s="771"/>
      <c r="FRU91" s="771"/>
      <c r="FRV91" s="771"/>
      <c r="FRW91" s="771"/>
      <c r="FRX91" s="771"/>
      <c r="FRY91" s="771"/>
      <c r="FRZ91" s="771"/>
      <c r="FSA91" s="771"/>
      <c r="FSB91" s="771"/>
      <c r="FSC91" s="771"/>
      <c r="FSD91" s="771"/>
      <c r="FSE91" s="771"/>
      <c r="FSF91" s="771"/>
      <c r="FSG91" s="771"/>
      <c r="FSH91" s="771"/>
      <c r="FSI91" s="771"/>
      <c r="FSJ91" s="771"/>
      <c r="FSK91" s="771"/>
      <c r="FSL91" s="771"/>
      <c r="FSM91" s="771"/>
      <c r="FSN91" s="771"/>
      <c r="FSO91" s="771"/>
      <c r="FSP91" s="771"/>
      <c r="FSQ91" s="771"/>
      <c r="FSR91" s="771"/>
      <c r="FSS91" s="771"/>
      <c r="FST91" s="771"/>
      <c r="FSU91" s="771"/>
      <c r="FSV91" s="771"/>
      <c r="FSW91" s="771"/>
      <c r="FSX91" s="771"/>
      <c r="FSY91" s="771"/>
      <c r="FSZ91" s="771"/>
      <c r="FTA91" s="771"/>
      <c r="FTB91" s="771"/>
      <c r="FTC91" s="771"/>
      <c r="FTD91" s="771"/>
      <c r="FTE91" s="771"/>
      <c r="FTF91" s="771"/>
      <c r="FTG91" s="771"/>
      <c r="FTH91" s="771"/>
      <c r="FTI91" s="771"/>
      <c r="FTJ91" s="771"/>
      <c r="FTK91" s="771"/>
      <c r="FTL91" s="771"/>
      <c r="FTM91" s="771"/>
      <c r="FTN91" s="771"/>
      <c r="FTO91" s="771"/>
      <c r="FTP91" s="771"/>
      <c r="FTQ91" s="771"/>
      <c r="FTR91" s="771"/>
      <c r="FTS91" s="771"/>
      <c r="FTT91" s="771"/>
      <c r="FTU91" s="771"/>
      <c r="FTV91" s="771"/>
      <c r="FTW91" s="771"/>
      <c r="FTX91" s="771"/>
      <c r="FTY91" s="771"/>
      <c r="FTZ91" s="771"/>
      <c r="FUA91" s="771"/>
      <c r="FUB91" s="771"/>
      <c r="FUC91" s="771"/>
      <c r="FUD91" s="771"/>
      <c r="FUE91" s="771"/>
      <c r="FUF91" s="771"/>
      <c r="FUG91" s="771"/>
      <c r="FUH91" s="771"/>
      <c r="FUI91" s="771"/>
      <c r="FUJ91" s="771"/>
      <c r="FUK91" s="771"/>
      <c r="FUL91" s="771"/>
      <c r="FUM91" s="771"/>
      <c r="FUN91" s="771"/>
      <c r="FUO91" s="771"/>
      <c r="FUP91" s="771"/>
      <c r="FUQ91" s="771"/>
      <c r="FUR91" s="771"/>
      <c r="FUS91" s="771"/>
      <c r="FUT91" s="771"/>
      <c r="FUU91" s="771"/>
      <c r="FUV91" s="771"/>
      <c r="FUW91" s="771"/>
      <c r="FUX91" s="771"/>
      <c r="FUY91" s="771"/>
      <c r="FUZ91" s="771"/>
      <c r="FVA91" s="771"/>
      <c r="FVB91" s="771"/>
      <c r="FVC91" s="771"/>
      <c r="FVD91" s="771"/>
      <c r="FVE91" s="771"/>
      <c r="FVF91" s="771"/>
      <c r="FVG91" s="771"/>
      <c r="FVH91" s="771"/>
      <c r="FVI91" s="771"/>
      <c r="FVJ91" s="771"/>
      <c r="FVK91" s="771"/>
      <c r="FVL91" s="771"/>
      <c r="FVM91" s="771"/>
      <c r="FVN91" s="771"/>
      <c r="FVO91" s="771"/>
      <c r="FVP91" s="771"/>
      <c r="FVQ91" s="771"/>
      <c r="FVR91" s="771"/>
      <c r="FVS91" s="771"/>
      <c r="FVT91" s="771"/>
      <c r="FVU91" s="771"/>
      <c r="FVV91" s="771"/>
      <c r="FVW91" s="771"/>
      <c r="FVX91" s="771"/>
      <c r="FVY91" s="771"/>
      <c r="FVZ91" s="771"/>
      <c r="FWA91" s="771"/>
      <c r="FWB91" s="771"/>
      <c r="FWC91" s="771"/>
      <c r="FWD91" s="771"/>
      <c r="FWE91" s="771"/>
      <c r="FWF91" s="771"/>
      <c r="FWG91" s="771"/>
      <c r="FWH91" s="771"/>
      <c r="FWI91" s="771"/>
      <c r="FWJ91" s="771"/>
      <c r="FWK91" s="771"/>
      <c r="FWL91" s="771"/>
      <c r="FWM91" s="771"/>
      <c r="FWN91" s="771"/>
      <c r="FWO91" s="771"/>
      <c r="FWP91" s="771"/>
      <c r="FWQ91" s="771"/>
      <c r="FWR91" s="771"/>
      <c r="FWS91" s="771"/>
      <c r="FWT91" s="771"/>
      <c r="FWU91" s="771"/>
      <c r="FWV91" s="771"/>
      <c r="FWW91" s="771"/>
      <c r="FWX91" s="771"/>
      <c r="FWY91" s="771"/>
      <c r="FWZ91" s="771"/>
      <c r="FXA91" s="771"/>
      <c r="FXB91" s="771"/>
      <c r="FXC91" s="771"/>
      <c r="FXD91" s="771"/>
      <c r="FXE91" s="771"/>
      <c r="FXF91" s="771"/>
      <c r="FXG91" s="771"/>
      <c r="FXH91" s="771"/>
      <c r="FXI91" s="771"/>
      <c r="FXJ91" s="771"/>
      <c r="FXK91" s="771"/>
      <c r="FXL91" s="771"/>
      <c r="FXM91" s="771"/>
      <c r="FXN91" s="771"/>
      <c r="FXO91" s="771"/>
      <c r="FXP91" s="771"/>
      <c r="FXQ91" s="771"/>
      <c r="FXR91" s="771"/>
      <c r="FXS91" s="771"/>
      <c r="FXT91" s="771"/>
      <c r="FXU91" s="771"/>
      <c r="FXV91" s="771"/>
      <c r="FXW91" s="771"/>
      <c r="FXX91" s="771"/>
      <c r="FXY91" s="771"/>
      <c r="FXZ91" s="771"/>
      <c r="FYA91" s="771"/>
      <c r="FYB91" s="771"/>
      <c r="FYC91" s="771"/>
      <c r="FYD91" s="771"/>
      <c r="FYE91" s="771"/>
      <c r="FYF91" s="771"/>
      <c r="FYG91" s="771"/>
      <c r="FYH91" s="771"/>
      <c r="FYI91" s="771"/>
      <c r="FYJ91" s="771"/>
      <c r="FYK91" s="771"/>
      <c r="FYL91" s="771"/>
      <c r="FYM91" s="771"/>
      <c r="FYN91" s="771"/>
      <c r="FYO91" s="771"/>
      <c r="FYP91" s="771"/>
      <c r="FYQ91" s="771"/>
      <c r="FYR91" s="771"/>
      <c r="FYS91" s="771"/>
      <c r="FYT91" s="771"/>
      <c r="FYU91" s="771"/>
      <c r="FYV91" s="771"/>
      <c r="FYW91" s="771"/>
      <c r="FYX91" s="771"/>
      <c r="FYY91" s="771"/>
      <c r="FYZ91" s="771"/>
      <c r="FZA91" s="771"/>
      <c r="FZB91" s="771"/>
      <c r="FZC91" s="771"/>
      <c r="FZD91" s="771"/>
      <c r="FZE91" s="771"/>
      <c r="FZF91" s="771"/>
      <c r="FZG91" s="771"/>
      <c r="FZH91" s="771"/>
      <c r="FZI91" s="771"/>
      <c r="FZJ91" s="771"/>
      <c r="FZK91" s="771"/>
      <c r="FZL91" s="771"/>
      <c r="FZM91" s="771"/>
      <c r="FZN91" s="771"/>
      <c r="FZO91" s="771"/>
      <c r="FZP91" s="771"/>
      <c r="FZQ91" s="771"/>
      <c r="FZR91" s="771"/>
      <c r="FZS91" s="771"/>
      <c r="FZT91" s="771"/>
      <c r="FZU91" s="771"/>
      <c r="FZV91" s="771"/>
      <c r="FZW91" s="771"/>
      <c r="FZX91" s="771"/>
      <c r="FZY91" s="771"/>
      <c r="FZZ91" s="771"/>
      <c r="GAA91" s="771"/>
      <c r="GAB91" s="771"/>
      <c r="GAC91" s="771"/>
      <c r="GAD91" s="771"/>
      <c r="GAE91" s="771"/>
      <c r="GAF91" s="771"/>
      <c r="GAG91" s="771"/>
      <c r="GAH91" s="771"/>
      <c r="GAI91" s="771"/>
      <c r="GAJ91" s="771"/>
      <c r="GAK91" s="771"/>
      <c r="GAL91" s="771"/>
      <c r="GAM91" s="771"/>
      <c r="GAN91" s="771"/>
      <c r="GAO91" s="771"/>
      <c r="GAP91" s="771"/>
      <c r="GAQ91" s="771"/>
      <c r="GAR91" s="771"/>
      <c r="GAS91" s="771"/>
      <c r="GAT91" s="771"/>
      <c r="GAU91" s="771"/>
      <c r="GAV91" s="771"/>
      <c r="GAW91" s="771"/>
      <c r="GAX91" s="771"/>
      <c r="GAY91" s="771"/>
      <c r="GAZ91" s="771"/>
      <c r="GBA91" s="771"/>
      <c r="GBB91" s="771"/>
      <c r="GBC91" s="771"/>
      <c r="GBD91" s="771"/>
      <c r="GBE91" s="771"/>
      <c r="GBF91" s="771"/>
      <c r="GBG91" s="771"/>
      <c r="GBH91" s="771"/>
      <c r="GBI91" s="771"/>
      <c r="GBJ91" s="771"/>
      <c r="GBK91" s="771"/>
      <c r="GBL91" s="771"/>
      <c r="GBM91" s="771"/>
      <c r="GBN91" s="771"/>
      <c r="GBO91" s="771"/>
      <c r="GBP91" s="771"/>
      <c r="GBQ91" s="771"/>
      <c r="GBR91" s="771"/>
      <c r="GBS91" s="771"/>
      <c r="GBT91" s="771"/>
      <c r="GBU91" s="771"/>
      <c r="GBV91" s="771"/>
      <c r="GBW91" s="771"/>
      <c r="GBX91" s="771"/>
      <c r="GBY91" s="771"/>
      <c r="GBZ91" s="771"/>
      <c r="GCA91" s="771"/>
      <c r="GCB91" s="771"/>
      <c r="GCC91" s="771"/>
      <c r="GCD91" s="771"/>
      <c r="GCE91" s="771"/>
      <c r="GCF91" s="771"/>
      <c r="GCG91" s="771"/>
      <c r="GCH91" s="771"/>
      <c r="GCI91" s="771"/>
      <c r="GCJ91" s="771"/>
      <c r="GCK91" s="771"/>
      <c r="GCL91" s="771"/>
      <c r="GCM91" s="771"/>
      <c r="GCN91" s="771"/>
      <c r="GCO91" s="771"/>
      <c r="GCP91" s="771"/>
      <c r="GCQ91" s="771"/>
      <c r="GCR91" s="771"/>
      <c r="GCS91" s="771"/>
      <c r="GCT91" s="771"/>
      <c r="GCU91" s="771"/>
      <c r="GCV91" s="771"/>
      <c r="GCW91" s="771"/>
      <c r="GCX91" s="771"/>
      <c r="GCY91" s="771"/>
      <c r="GCZ91" s="771"/>
      <c r="GDA91" s="771"/>
      <c r="GDB91" s="771"/>
      <c r="GDC91" s="771"/>
      <c r="GDD91" s="771"/>
      <c r="GDE91" s="771"/>
      <c r="GDF91" s="771"/>
      <c r="GDG91" s="771"/>
      <c r="GDH91" s="771"/>
      <c r="GDI91" s="771"/>
      <c r="GDJ91" s="771"/>
      <c r="GDK91" s="771"/>
      <c r="GDL91" s="771"/>
      <c r="GDM91" s="771"/>
      <c r="GDN91" s="771"/>
      <c r="GDO91" s="771"/>
      <c r="GDP91" s="771"/>
      <c r="GDQ91" s="771"/>
      <c r="GDR91" s="771"/>
      <c r="GDS91" s="771"/>
      <c r="GDT91" s="771"/>
      <c r="GDU91" s="771"/>
      <c r="GDV91" s="771"/>
      <c r="GDW91" s="771"/>
      <c r="GDX91" s="771"/>
      <c r="GDY91" s="771"/>
      <c r="GDZ91" s="771"/>
      <c r="GEA91" s="771"/>
      <c r="GEB91" s="771"/>
      <c r="GEC91" s="771"/>
      <c r="GED91" s="771"/>
      <c r="GEE91" s="771"/>
      <c r="GEF91" s="771"/>
      <c r="GEG91" s="771"/>
      <c r="GEH91" s="771"/>
      <c r="GEI91" s="771"/>
      <c r="GEJ91" s="771"/>
      <c r="GEK91" s="771"/>
      <c r="GEL91" s="771"/>
      <c r="GEM91" s="771"/>
      <c r="GEN91" s="771"/>
      <c r="GEO91" s="771"/>
      <c r="GEP91" s="771"/>
      <c r="GEQ91" s="771"/>
      <c r="GER91" s="771"/>
      <c r="GES91" s="771"/>
      <c r="GET91" s="771"/>
      <c r="GEU91" s="771"/>
      <c r="GEV91" s="771"/>
      <c r="GEW91" s="771"/>
      <c r="GEX91" s="771"/>
      <c r="GEY91" s="771"/>
      <c r="GEZ91" s="771"/>
      <c r="GFA91" s="771"/>
      <c r="GFB91" s="771"/>
      <c r="GFC91" s="771"/>
      <c r="GFD91" s="771"/>
      <c r="GFE91" s="771"/>
      <c r="GFF91" s="771"/>
      <c r="GFG91" s="771"/>
      <c r="GFH91" s="771"/>
      <c r="GFI91" s="771"/>
      <c r="GFJ91" s="771"/>
      <c r="GFK91" s="771"/>
      <c r="GFL91" s="771"/>
      <c r="GFM91" s="771"/>
      <c r="GFN91" s="771"/>
      <c r="GFO91" s="771"/>
      <c r="GFP91" s="771"/>
      <c r="GFQ91" s="771"/>
      <c r="GFR91" s="771"/>
      <c r="GFS91" s="771"/>
      <c r="GFT91" s="771"/>
      <c r="GFU91" s="771"/>
      <c r="GFV91" s="771"/>
      <c r="GFW91" s="771"/>
      <c r="GFX91" s="771"/>
      <c r="GFY91" s="771"/>
      <c r="GFZ91" s="771"/>
      <c r="GGA91" s="771"/>
      <c r="GGB91" s="771"/>
      <c r="GGC91" s="771"/>
      <c r="GGD91" s="771"/>
      <c r="GGE91" s="771"/>
      <c r="GGF91" s="771"/>
      <c r="GGG91" s="771"/>
      <c r="GGH91" s="771"/>
      <c r="GGI91" s="771"/>
      <c r="GGJ91" s="771"/>
      <c r="GGK91" s="771"/>
      <c r="GGL91" s="771"/>
      <c r="GGM91" s="771"/>
      <c r="GGN91" s="771"/>
      <c r="GGO91" s="771"/>
      <c r="GGP91" s="771"/>
      <c r="GGQ91" s="771"/>
      <c r="GGR91" s="771"/>
      <c r="GGS91" s="771"/>
      <c r="GGT91" s="771"/>
      <c r="GGU91" s="771"/>
      <c r="GGV91" s="771"/>
      <c r="GGW91" s="771"/>
      <c r="GGX91" s="771"/>
      <c r="GGY91" s="771"/>
      <c r="GGZ91" s="771"/>
      <c r="GHA91" s="771"/>
      <c r="GHB91" s="771"/>
      <c r="GHC91" s="771"/>
      <c r="GHD91" s="771"/>
      <c r="GHE91" s="771"/>
      <c r="GHF91" s="771"/>
      <c r="GHG91" s="771"/>
      <c r="GHH91" s="771"/>
      <c r="GHI91" s="771"/>
      <c r="GHJ91" s="771"/>
      <c r="GHK91" s="771"/>
      <c r="GHL91" s="771"/>
      <c r="GHM91" s="771"/>
      <c r="GHN91" s="771"/>
      <c r="GHO91" s="771"/>
      <c r="GHP91" s="771"/>
      <c r="GHQ91" s="771"/>
      <c r="GHR91" s="771"/>
      <c r="GHS91" s="771"/>
      <c r="GHT91" s="771"/>
      <c r="GHU91" s="771"/>
      <c r="GHV91" s="771"/>
      <c r="GHW91" s="771"/>
      <c r="GHX91" s="771"/>
      <c r="GHY91" s="771"/>
      <c r="GHZ91" s="771"/>
      <c r="GIA91" s="771"/>
      <c r="GIB91" s="771"/>
      <c r="GIC91" s="771"/>
      <c r="GID91" s="771"/>
      <c r="GIE91" s="771"/>
      <c r="GIF91" s="771"/>
      <c r="GIG91" s="771"/>
      <c r="GIH91" s="771"/>
      <c r="GII91" s="771"/>
      <c r="GIJ91" s="771"/>
      <c r="GIK91" s="771"/>
      <c r="GIL91" s="771"/>
      <c r="GIM91" s="771"/>
      <c r="GIN91" s="771"/>
      <c r="GIO91" s="771"/>
      <c r="GIP91" s="771"/>
      <c r="GIQ91" s="771"/>
      <c r="GIR91" s="771"/>
      <c r="GIS91" s="771"/>
      <c r="GIT91" s="771"/>
      <c r="GIU91" s="771"/>
      <c r="GIV91" s="771"/>
      <c r="GIW91" s="771"/>
      <c r="GIX91" s="771"/>
      <c r="GIY91" s="771"/>
      <c r="GIZ91" s="771"/>
      <c r="GJA91" s="771"/>
      <c r="GJB91" s="771"/>
      <c r="GJC91" s="771"/>
      <c r="GJD91" s="771"/>
      <c r="GJE91" s="771"/>
      <c r="GJF91" s="771"/>
      <c r="GJG91" s="771"/>
      <c r="GJH91" s="771"/>
      <c r="GJI91" s="771"/>
      <c r="GJJ91" s="771"/>
      <c r="GJK91" s="771"/>
      <c r="GJL91" s="771"/>
      <c r="GJM91" s="771"/>
      <c r="GJN91" s="771"/>
      <c r="GJO91" s="771"/>
      <c r="GJP91" s="771"/>
      <c r="GJQ91" s="771"/>
      <c r="GJR91" s="771"/>
      <c r="GJS91" s="771"/>
      <c r="GJT91" s="771"/>
      <c r="GJU91" s="771"/>
      <c r="GJV91" s="771"/>
      <c r="GJW91" s="771"/>
      <c r="GJX91" s="771"/>
      <c r="GJY91" s="771"/>
      <c r="GJZ91" s="771"/>
      <c r="GKA91" s="771"/>
      <c r="GKB91" s="771"/>
      <c r="GKC91" s="771"/>
      <c r="GKD91" s="771"/>
      <c r="GKE91" s="771"/>
      <c r="GKF91" s="771"/>
      <c r="GKG91" s="771"/>
      <c r="GKH91" s="771"/>
      <c r="GKI91" s="771"/>
      <c r="GKJ91" s="771"/>
      <c r="GKK91" s="771"/>
      <c r="GKL91" s="771"/>
      <c r="GKM91" s="771"/>
      <c r="GKN91" s="771"/>
      <c r="GKO91" s="771"/>
      <c r="GKP91" s="771"/>
      <c r="GKQ91" s="771"/>
      <c r="GKR91" s="771"/>
      <c r="GKS91" s="771"/>
      <c r="GKT91" s="771"/>
      <c r="GKU91" s="771"/>
      <c r="GKV91" s="771"/>
      <c r="GKW91" s="771"/>
      <c r="GKX91" s="771"/>
      <c r="GKY91" s="771"/>
      <c r="GKZ91" s="771"/>
      <c r="GLA91" s="771"/>
      <c r="GLB91" s="771"/>
      <c r="GLC91" s="771"/>
      <c r="GLD91" s="771"/>
      <c r="GLE91" s="771"/>
      <c r="GLF91" s="771"/>
      <c r="GLG91" s="771"/>
      <c r="GLH91" s="771"/>
      <c r="GLI91" s="771"/>
      <c r="GLJ91" s="771"/>
      <c r="GLK91" s="771"/>
      <c r="GLL91" s="771"/>
      <c r="GLM91" s="771"/>
      <c r="GLN91" s="771"/>
      <c r="GLO91" s="771"/>
      <c r="GLP91" s="771"/>
      <c r="GLQ91" s="771"/>
      <c r="GLR91" s="771"/>
      <c r="GLS91" s="771"/>
      <c r="GLT91" s="771"/>
      <c r="GLU91" s="771"/>
      <c r="GLV91" s="771"/>
      <c r="GLW91" s="771"/>
      <c r="GLX91" s="771"/>
      <c r="GLY91" s="771"/>
      <c r="GLZ91" s="771"/>
      <c r="GMA91" s="771"/>
      <c r="GMB91" s="771"/>
      <c r="GMC91" s="771"/>
      <c r="GMD91" s="771"/>
      <c r="GME91" s="771"/>
      <c r="GMF91" s="771"/>
      <c r="GMG91" s="771"/>
      <c r="GMH91" s="771"/>
      <c r="GMI91" s="771"/>
      <c r="GMJ91" s="771"/>
      <c r="GMK91" s="771"/>
      <c r="GML91" s="771"/>
      <c r="GMM91" s="771"/>
      <c r="GMN91" s="771"/>
      <c r="GMO91" s="771"/>
      <c r="GMP91" s="771"/>
      <c r="GMQ91" s="771"/>
      <c r="GMR91" s="771"/>
      <c r="GMS91" s="771"/>
      <c r="GMT91" s="771"/>
      <c r="GMU91" s="771"/>
      <c r="GMV91" s="771"/>
      <c r="GMW91" s="771"/>
      <c r="GMX91" s="771"/>
      <c r="GMY91" s="771"/>
      <c r="GMZ91" s="771"/>
      <c r="GNA91" s="771"/>
      <c r="GNB91" s="771"/>
      <c r="GNC91" s="771"/>
      <c r="GND91" s="771"/>
      <c r="GNE91" s="771"/>
      <c r="GNF91" s="771"/>
      <c r="GNG91" s="771"/>
      <c r="GNH91" s="771"/>
      <c r="GNI91" s="771"/>
      <c r="GNJ91" s="771"/>
      <c r="GNK91" s="771"/>
      <c r="GNL91" s="771"/>
      <c r="GNM91" s="771"/>
      <c r="GNN91" s="771"/>
      <c r="GNO91" s="771"/>
      <c r="GNP91" s="771"/>
      <c r="GNQ91" s="771"/>
      <c r="GNR91" s="771"/>
      <c r="GNS91" s="771"/>
      <c r="GNT91" s="771"/>
      <c r="GNU91" s="771"/>
      <c r="GNV91" s="771"/>
      <c r="GNW91" s="771"/>
      <c r="GNX91" s="771"/>
      <c r="GNY91" s="771"/>
      <c r="GNZ91" s="771"/>
      <c r="GOA91" s="771"/>
      <c r="GOB91" s="771"/>
      <c r="GOC91" s="771"/>
      <c r="GOD91" s="771"/>
      <c r="GOE91" s="771"/>
      <c r="GOF91" s="771"/>
      <c r="GOG91" s="771"/>
      <c r="GOH91" s="771"/>
      <c r="GOI91" s="771"/>
      <c r="GOJ91" s="771"/>
      <c r="GOK91" s="771"/>
      <c r="GOL91" s="771"/>
      <c r="GOM91" s="771"/>
      <c r="GON91" s="771"/>
      <c r="GOO91" s="771"/>
      <c r="GOP91" s="771"/>
      <c r="GOQ91" s="771"/>
      <c r="GOR91" s="771"/>
      <c r="GOS91" s="771"/>
      <c r="GOT91" s="771"/>
      <c r="GOU91" s="771"/>
      <c r="GOV91" s="771"/>
      <c r="GOW91" s="771"/>
      <c r="GOX91" s="771"/>
      <c r="GOY91" s="771"/>
      <c r="GOZ91" s="771"/>
      <c r="GPA91" s="771"/>
      <c r="GPB91" s="771"/>
      <c r="GPC91" s="771"/>
      <c r="GPD91" s="771"/>
      <c r="GPE91" s="771"/>
      <c r="GPF91" s="771"/>
      <c r="GPG91" s="771"/>
      <c r="GPH91" s="771"/>
      <c r="GPI91" s="771"/>
      <c r="GPJ91" s="771"/>
      <c r="GPK91" s="771"/>
      <c r="GPL91" s="771"/>
      <c r="GPM91" s="771"/>
      <c r="GPN91" s="771"/>
      <c r="GPO91" s="771"/>
      <c r="GPP91" s="771"/>
      <c r="GPQ91" s="771"/>
      <c r="GPR91" s="771"/>
      <c r="GPS91" s="771"/>
      <c r="GPT91" s="771"/>
      <c r="GPU91" s="771"/>
      <c r="GPV91" s="771"/>
      <c r="GPW91" s="771"/>
      <c r="GPX91" s="771"/>
      <c r="GPY91" s="771"/>
      <c r="GPZ91" s="771"/>
      <c r="GQA91" s="771"/>
      <c r="GQB91" s="771"/>
      <c r="GQC91" s="771"/>
      <c r="GQD91" s="771"/>
      <c r="GQE91" s="771"/>
      <c r="GQF91" s="771"/>
      <c r="GQG91" s="771"/>
      <c r="GQH91" s="771"/>
      <c r="GQI91" s="771"/>
      <c r="GQJ91" s="771"/>
      <c r="GQK91" s="771"/>
      <c r="GQL91" s="771"/>
      <c r="GQM91" s="771"/>
      <c r="GQN91" s="771"/>
      <c r="GQO91" s="771"/>
      <c r="GQP91" s="771"/>
      <c r="GQQ91" s="771"/>
      <c r="GQR91" s="771"/>
      <c r="GQS91" s="771"/>
      <c r="GQT91" s="771"/>
      <c r="GQU91" s="771"/>
      <c r="GQV91" s="771"/>
      <c r="GQW91" s="771"/>
      <c r="GQX91" s="771"/>
      <c r="GQY91" s="771"/>
      <c r="GQZ91" s="771"/>
      <c r="GRA91" s="771"/>
      <c r="GRB91" s="771"/>
      <c r="GRC91" s="771"/>
      <c r="GRD91" s="771"/>
      <c r="GRE91" s="771"/>
      <c r="GRF91" s="771"/>
      <c r="GRG91" s="771"/>
      <c r="GRH91" s="771"/>
      <c r="GRI91" s="771"/>
      <c r="GRJ91" s="771"/>
      <c r="GRK91" s="771"/>
      <c r="GRL91" s="771"/>
      <c r="GRM91" s="771"/>
      <c r="GRN91" s="771"/>
      <c r="GRO91" s="771"/>
      <c r="GRP91" s="771"/>
      <c r="GRQ91" s="771"/>
      <c r="GRR91" s="771"/>
      <c r="GRS91" s="771"/>
      <c r="GRT91" s="771"/>
      <c r="GRU91" s="771"/>
      <c r="GRV91" s="771"/>
      <c r="GRW91" s="771"/>
      <c r="GRX91" s="771"/>
      <c r="GRY91" s="771"/>
      <c r="GRZ91" s="771"/>
      <c r="GSA91" s="771"/>
      <c r="GSB91" s="771"/>
      <c r="GSC91" s="771"/>
      <c r="GSD91" s="771"/>
      <c r="GSE91" s="771"/>
      <c r="GSF91" s="771"/>
      <c r="GSG91" s="771"/>
      <c r="GSH91" s="771"/>
      <c r="GSI91" s="771"/>
      <c r="GSJ91" s="771"/>
      <c r="GSK91" s="771"/>
      <c r="GSL91" s="771"/>
      <c r="GSM91" s="771"/>
      <c r="GSN91" s="771"/>
      <c r="GSO91" s="771"/>
      <c r="GSP91" s="771"/>
      <c r="GSQ91" s="771"/>
      <c r="GSR91" s="771"/>
      <c r="GSS91" s="771"/>
      <c r="GST91" s="771"/>
      <c r="GSU91" s="771"/>
      <c r="GSV91" s="771"/>
      <c r="GSW91" s="771"/>
      <c r="GSX91" s="771"/>
      <c r="GSY91" s="771"/>
      <c r="GSZ91" s="771"/>
      <c r="GTA91" s="771"/>
      <c r="GTB91" s="771"/>
      <c r="GTC91" s="771"/>
      <c r="GTD91" s="771"/>
      <c r="GTE91" s="771"/>
      <c r="GTF91" s="771"/>
      <c r="GTG91" s="771"/>
      <c r="GTH91" s="771"/>
      <c r="GTI91" s="771"/>
      <c r="GTJ91" s="771"/>
      <c r="GTK91" s="771"/>
      <c r="GTL91" s="771"/>
      <c r="GTM91" s="771"/>
      <c r="GTN91" s="771"/>
      <c r="GTO91" s="771"/>
      <c r="GTP91" s="771"/>
      <c r="GTQ91" s="771"/>
      <c r="GTR91" s="771"/>
      <c r="GTS91" s="771"/>
      <c r="GTT91" s="771"/>
      <c r="GTU91" s="771"/>
      <c r="GTV91" s="771"/>
      <c r="GTW91" s="771"/>
      <c r="GTX91" s="771"/>
      <c r="GTY91" s="771"/>
      <c r="GTZ91" s="771"/>
      <c r="GUA91" s="771"/>
      <c r="GUB91" s="771"/>
      <c r="GUC91" s="771"/>
      <c r="GUD91" s="771"/>
      <c r="GUE91" s="771"/>
      <c r="GUF91" s="771"/>
      <c r="GUG91" s="771"/>
      <c r="GUH91" s="771"/>
      <c r="GUI91" s="771"/>
      <c r="GUJ91" s="771"/>
      <c r="GUK91" s="771"/>
      <c r="GUL91" s="771"/>
      <c r="GUM91" s="771"/>
      <c r="GUN91" s="771"/>
      <c r="GUO91" s="771"/>
      <c r="GUP91" s="771"/>
      <c r="GUQ91" s="771"/>
      <c r="GUR91" s="771"/>
      <c r="GUS91" s="771"/>
      <c r="GUT91" s="771"/>
      <c r="GUU91" s="771"/>
      <c r="GUV91" s="771"/>
      <c r="GUW91" s="771"/>
      <c r="GUX91" s="771"/>
      <c r="GUY91" s="771"/>
      <c r="GUZ91" s="771"/>
      <c r="GVA91" s="771"/>
      <c r="GVB91" s="771"/>
      <c r="GVC91" s="771"/>
      <c r="GVD91" s="771"/>
      <c r="GVE91" s="771"/>
      <c r="GVF91" s="771"/>
      <c r="GVG91" s="771"/>
      <c r="GVH91" s="771"/>
      <c r="GVI91" s="771"/>
      <c r="GVJ91" s="771"/>
      <c r="GVK91" s="771"/>
      <c r="GVL91" s="771"/>
      <c r="GVM91" s="771"/>
      <c r="GVN91" s="771"/>
      <c r="GVO91" s="771"/>
      <c r="GVP91" s="771"/>
      <c r="GVQ91" s="771"/>
      <c r="GVR91" s="771"/>
      <c r="GVS91" s="771"/>
      <c r="GVT91" s="771"/>
      <c r="GVU91" s="771"/>
      <c r="GVV91" s="771"/>
      <c r="GVW91" s="771"/>
      <c r="GVX91" s="771"/>
      <c r="GVY91" s="771"/>
      <c r="GVZ91" s="771"/>
      <c r="GWA91" s="771"/>
      <c r="GWB91" s="771"/>
      <c r="GWC91" s="771"/>
      <c r="GWD91" s="771"/>
      <c r="GWE91" s="771"/>
      <c r="GWF91" s="771"/>
      <c r="GWG91" s="771"/>
      <c r="GWH91" s="771"/>
      <c r="GWI91" s="771"/>
      <c r="GWJ91" s="771"/>
      <c r="GWK91" s="771"/>
      <c r="GWL91" s="771"/>
      <c r="GWM91" s="771"/>
      <c r="GWN91" s="771"/>
      <c r="GWO91" s="771"/>
      <c r="GWP91" s="771"/>
      <c r="GWQ91" s="771"/>
      <c r="GWR91" s="771"/>
      <c r="GWS91" s="771"/>
      <c r="GWT91" s="771"/>
      <c r="GWU91" s="771"/>
      <c r="GWV91" s="771"/>
      <c r="GWW91" s="771"/>
      <c r="GWX91" s="771"/>
      <c r="GWY91" s="771"/>
      <c r="GWZ91" s="771"/>
      <c r="GXA91" s="771"/>
      <c r="GXB91" s="771"/>
      <c r="GXC91" s="771"/>
      <c r="GXD91" s="771"/>
      <c r="GXE91" s="771"/>
      <c r="GXF91" s="771"/>
      <c r="GXG91" s="771"/>
      <c r="GXH91" s="771"/>
      <c r="GXI91" s="771"/>
      <c r="GXJ91" s="771"/>
      <c r="GXK91" s="771"/>
      <c r="GXL91" s="771"/>
      <c r="GXM91" s="771"/>
      <c r="GXN91" s="771"/>
      <c r="GXO91" s="771"/>
      <c r="GXP91" s="771"/>
      <c r="GXQ91" s="771"/>
      <c r="GXR91" s="771"/>
      <c r="GXS91" s="771"/>
      <c r="GXT91" s="771"/>
      <c r="GXU91" s="771"/>
      <c r="GXV91" s="771"/>
      <c r="GXW91" s="771"/>
      <c r="GXX91" s="771"/>
      <c r="GXY91" s="771"/>
      <c r="GXZ91" s="771"/>
      <c r="GYA91" s="771"/>
      <c r="GYB91" s="771"/>
      <c r="GYC91" s="771"/>
      <c r="GYD91" s="771"/>
      <c r="GYE91" s="771"/>
      <c r="GYF91" s="771"/>
      <c r="GYG91" s="771"/>
      <c r="GYH91" s="771"/>
      <c r="GYI91" s="771"/>
      <c r="GYJ91" s="771"/>
      <c r="GYK91" s="771"/>
      <c r="GYL91" s="771"/>
      <c r="GYM91" s="771"/>
      <c r="GYN91" s="771"/>
      <c r="GYO91" s="771"/>
      <c r="GYP91" s="771"/>
      <c r="GYQ91" s="771"/>
      <c r="GYR91" s="771"/>
      <c r="GYS91" s="771"/>
      <c r="GYT91" s="771"/>
      <c r="GYU91" s="771"/>
      <c r="GYV91" s="771"/>
      <c r="GYW91" s="771"/>
      <c r="GYX91" s="771"/>
      <c r="GYY91" s="771"/>
      <c r="GYZ91" s="771"/>
      <c r="GZA91" s="771"/>
      <c r="GZB91" s="771"/>
      <c r="GZC91" s="771"/>
      <c r="GZD91" s="771"/>
      <c r="GZE91" s="771"/>
      <c r="GZF91" s="771"/>
      <c r="GZG91" s="771"/>
      <c r="GZH91" s="771"/>
      <c r="GZI91" s="771"/>
      <c r="GZJ91" s="771"/>
      <c r="GZK91" s="771"/>
      <c r="GZL91" s="771"/>
      <c r="GZM91" s="771"/>
      <c r="GZN91" s="771"/>
      <c r="GZO91" s="771"/>
      <c r="GZP91" s="771"/>
      <c r="GZQ91" s="771"/>
      <c r="GZR91" s="771"/>
      <c r="GZS91" s="771"/>
      <c r="GZT91" s="771"/>
      <c r="GZU91" s="771"/>
      <c r="GZV91" s="771"/>
      <c r="GZW91" s="771"/>
      <c r="GZX91" s="771"/>
      <c r="GZY91" s="771"/>
      <c r="GZZ91" s="771"/>
      <c r="HAA91" s="771"/>
      <c r="HAB91" s="771"/>
      <c r="HAC91" s="771"/>
      <c r="HAD91" s="771"/>
      <c r="HAE91" s="771"/>
      <c r="HAF91" s="771"/>
      <c r="HAG91" s="771"/>
      <c r="HAH91" s="771"/>
      <c r="HAI91" s="771"/>
      <c r="HAJ91" s="771"/>
      <c r="HAK91" s="771"/>
      <c r="HAL91" s="771"/>
      <c r="HAM91" s="771"/>
      <c r="HAN91" s="771"/>
      <c r="HAO91" s="771"/>
      <c r="HAP91" s="771"/>
      <c r="HAQ91" s="771"/>
      <c r="HAR91" s="771"/>
      <c r="HAS91" s="771"/>
      <c r="HAT91" s="771"/>
      <c r="HAU91" s="771"/>
      <c r="HAV91" s="771"/>
      <c r="HAW91" s="771"/>
      <c r="HAX91" s="771"/>
      <c r="HAY91" s="771"/>
      <c r="HAZ91" s="771"/>
      <c r="HBA91" s="771"/>
      <c r="HBB91" s="771"/>
      <c r="HBC91" s="771"/>
      <c r="HBD91" s="771"/>
      <c r="HBE91" s="771"/>
      <c r="HBF91" s="771"/>
      <c r="HBG91" s="771"/>
      <c r="HBH91" s="771"/>
      <c r="HBI91" s="771"/>
      <c r="HBJ91" s="771"/>
      <c r="HBK91" s="771"/>
      <c r="HBL91" s="771"/>
      <c r="HBM91" s="771"/>
      <c r="HBN91" s="771"/>
      <c r="HBO91" s="771"/>
      <c r="HBP91" s="771"/>
      <c r="HBQ91" s="771"/>
      <c r="HBR91" s="771"/>
      <c r="HBS91" s="771"/>
      <c r="HBT91" s="771"/>
      <c r="HBU91" s="771"/>
      <c r="HBV91" s="771"/>
      <c r="HBW91" s="771"/>
      <c r="HBX91" s="771"/>
      <c r="HBY91" s="771"/>
      <c r="HBZ91" s="771"/>
      <c r="HCA91" s="771"/>
      <c r="HCB91" s="771"/>
      <c r="HCC91" s="771"/>
      <c r="HCD91" s="771"/>
      <c r="HCE91" s="771"/>
      <c r="HCF91" s="771"/>
      <c r="HCG91" s="771"/>
      <c r="HCH91" s="771"/>
      <c r="HCI91" s="771"/>
      <c r="HCJ91" s="771"/>
      <c r="HCK91" s="771"/>
      <c r="HCL91" s="771"/>
      <c r="HCM91" s="771"/>
      <c r="HCN91" s="771"/>
      <c r="HCO91" s="771"/>
      <c r="HCP91" s="771"/>
      <c r="HCQ91" s="771"/>
      <c r="HCR91" s="771"/>
      <c r="HCS91" s="771"/>
      <c r="HCT91" s="771"/>
      <c r="HCU91" s="771"/>
      <c r="HCV91" s="771"/>
      <c r="HCW91" s="771"/>
      <c r="HCX91" s="771"/>
      <c r="HCY91" s="771"/>
      <c r="HCZ91" s="771"/>
      <c r="HDA91" s="771"/>
      <c r="HDB91" s="771"/>
      <c r="HDC91" s="771"/>
      <c r="HDD91" s="771"/>
      <c r="HDE91" s="771"/>
      <c r="HDF91" s="771"/>
      <c r="HDG91" s="771"/>
      <c r="HDH91" s="771"/>
      <c r="HDI91" s="771"/>
      <c r="HDJ91" s="771"/>
      <c r="HDK91" s="771"/>
      <c r="HDL91" s="771"/>
      <c r="HDM91" s="771"/>
      <c r="HDN91" s="771"/>
      <c r="HDO91" s="771"/>
      <c r="HDP91" s="771"/>
      <c r="HDQ91" s="771"/>
      <c r="HDR91" s="771"/>
      <c r="HDS91" s="771"/>
      <c r="HDT91" s="771"/>
      <c r="HDU91" s="771"/>
      <c r="HDV91" s="771"/>
      <c r="HDW91" s="771"/>
      <c r="HDX91" s="771"/>
      <c r="HDY91" s="771"/>
      <c r="HDZ91" s="771"/>
      <c r="HEA91" s="771"/>
      <c r="HEB91" s="771"/>
      <c r="HEC91" s="771"/>
      <c r="HED91" s="771"/>
      <c r="HEE91" s="771"/>
      <c r="HEF91" s="771"/>
      <c r="HEG91" s="771"/>
      <c r="HEH91" s="771"/>
      <c r="HEI91" s="771"/>
      <c r="HEJ91" s="771"/>
      <c r="HEK91" s="771"/>
      <c r="HEL91" s="771"/>
      <c r="HEM91" s="771"/>
      <c r="HEN91" s="771"/>
      <c r="HEO91" s="771"/>
      <c r="HEP91" s="771"/>
      <c r="HEQ91" s="771"/>
      <c r="HER91" s="771"/>
      <c r="HES91" s="771"/>
      <c r="HET91" s="771"/>
      <c r="HEU91" s="771"/>
      <c r="HEV91" s="771"/>
      <c r="HEW91" s="771"/>
      <c r="HEX91" s="771"/>
      <c r="HEY91" s="771"/>
      <c r="HEZ91" s="771"/>
      <c r="HFA91" s="771"/>
      <c r="HFB91" s="771"/>
      <c r="HFC91" s="771"/>
      <c r="HFD91" s="771"/>
      <c r="HFE91" s="771"/>
      <c r="HFF91" s="771"/>
      <c r="HFG91" s="771"/>
      <c r="HFH91" s="771"/>
      <c r="HFI91" s="771"/>
      <c r="HFJ91" s="771"/>
      <c r="HFK91" s="771"/>
      <c r="HFL91" s="771"/>
      <c r="HFM91" s="771"/>
      <c r="HFN91" s="771"/>
      <c r="HFO91" s="771"/>
      <c r="HFP91" s="771"/>
      <c r="HFQ91" s="771"/>
      <c r="HFR91" s="771"/>
      <c r="HFS91" s="771"/>
      <c r="HFT91" s="771"/>
      <c r="HFU91" s="771"/>
      <c r="HFV91" s="771"/>
      <c r="HFW91" s="771"/>
      <c r="HFX91" s="771"/>
      <c r="HFY91" s="771"/>
      <c r="HFZ91" s="771"/>
      <c r="HGA91" s="771"/>
      <c r="HGB91" s="771"/>
      <c r="HGC91" s="771"/>
      <c r="HGD91" s="771"/>
      <c r="HGE91" s="771"/>
      <c r="HGF91" s="771"/>
      <c r="HGG91" s="771"/>
      <c r="HGH91" s="771"/>
      <c r="HGI91" s="771"/>
      <c r="HGJ91" s="771"/>
      <c r="HGK91" s="771"/>
      <c r="HGL91" s="771"/>
      <c r="HGM91" s="771"/>
      <c r="HGN91" s="771"/>
      <c r="HGO91" s="771"/>
      <c r="HGP91" s="771"/>
      <c r="HGQ91" s="771"/>
      <c r="HGR91" s="771"/>
      <c r="HGS91" s="771"/>
      <c r="HGT91" s="771"/>
      <c r="HGU91" s="771"/>
      <c r="HGV91" s="771"/>
      <c r="HGW91" s="771"/>
      <c r="HGX91" s="771"/>
      <c r="HGY91" s="771"/>
      <c r="HGZ91" s="771"/>
      <c r="HHA91" s="771"/>
      <c r="HHB91" s="771"/>
      <c r="HHC91" s="771"/>
      <c r="HHD91" s="771"/>
      <c r="HHE91" s="771"/>
      <c r="HHF91" s="771"/>
      <c r="HHG91" s="771"/>
      <c r="HHH91" s="771"/>
      <c r="HHI91" s="771"/>
      <c r="HHJ91" s="771"/>
      <c r="HHK91" s="771"/>
      <c r="HHL91" s="771"/>
      <c r="HHM91" s="771"/>
      <c r="HHN91" s="771"/>
      <c r="HHO91" s="771"/>
      <c r="HHP91" s="771"/>
      <c r="HHQ91" s="771"/>
      <c r="HHR91" s="771"/>
      <c r="HHS91" s="771"/>
      <c r="HHT91" s="771"/>
      <c r="HHU91" s="771"/>
      <c r="HHV91" s="771"/>
      <c r="HHW91" s="771"/>
      <c r="HHX91" s="771"/>
      <c r="HHY91" s="771"/>
      <c r="HHZ91" s="771"/>
      <c r="HIA91" s="771"/>
      <c r="HIB91" s="771"/>
      <c r="HIC91" s="771"/>
      <c r="HID91" s="771"/>
      <c r="HIE91" s="771"/>
      <c r="HIF91" s="771"/>
      <c r="HIG91" s="771"/>
      <c r="HIH91" s="771"/>
      <c r="HII91" s="771"/>
      <c r="HIJ91" s="771"/>
      <c r="HIK91" s="771"/>
      <c r="HIL91" s="771"/>
      <c r="HIM91" s="771"/>
      <c r="HIN91" s="771"/>
      <c r="HIO91" s="771"/>
      <c r="HIP91" s="771"/>
      <c r="HIQ91" s="771"/>
      <c r="HIR91" s="771"/>
      <c r="HIS91" s="771"/>
      <c r="HIT91" s="771"/>
      <c r="HIU91" s="771"/>
      <c r="HIV91" s="771"/>
      <c r="HIW91" s="771"/>
      <c r="HIX91" s="771"/>
      <c r="HIY91" s="771"/>
      <c r="HIZ91" s="771"/>
      <c r="HJA91" s="771"/>
      <c r="HJB91" s="771"/>
      <c r="HJC91" s="771"/>
      <c r="HJD91" s="771"/>
      <c r="HJE91" s="771"/>
      <c r="HJF91" s="771"/>
      <c r="HJG91" s="771"/>
      <c r="HJH91" s="771"/>
      <c r="HJI91" s="771"/>
      <c r="HJJ91" s="771"/>
      <c r="HJK91" s="771"/>
      <c r="HJL91" s="771"/>
      <c r="HJM91" s="771"/>
      <c r="HJN91" s="771"/>
      <c r="HJO91" s="771"/>
      <c r="HJP91" s="771"/>
      <c r="HJQ91" s="771"/>
      <c r="HJR91" s="771"/>
      <c r="HJS91" s="771"/>
      <c r="HJT91" s="771"/>
      <c r="HJU91" s="771"/>
      <c r="HJV91" s="771"/>
      <c r="HJW91" s="771"/>
      <c r="HJX91" s="771"/>
      <c r="HJY91" s="771"/>
      <c r="HJZ91" s="771"/>
      <c r="HKA91" s="771"/>
      <c r="HKB91" s="771"/>
      <c r="HKC91" s="771"/>
      <c r="HKD91" s="771"/>
      <c r="HKE91" s="771"/>
      <c r="HKF91" s="771"/>
      <c r="HKG91" s="771"/>
      <c r="HKH91" s="771"/>
      <c r="HKI91" s="771"/>
      <c r="HKJ91" s="771"/>
      <c r="HKK91" s="771"/>
      <c r="HKL91" s="771"/>
      <c r="HKM91" s="771"/>
      <c r="HKN91" s="771"/>
      <c r="HKO91" s="771"/>
      <c r="HKP91" s="771"/>
      <c r="HKQ91" s="771"/>
      <c r="HKR91" s="771"/>
      <c r="HKS91" s="771"/>
      <c r="HKT91" s="771"/>
      <c r="HKU91" s="771"/>
      <c r="HKV91" s="771"/>
      <c r="HKW91" s="771"/>
      <c r="HKX91" s="771"/>
      <c r="HKY91" s="771"/>
      <c r="HKZ91" s="771"/>
      <c r="HLA91" s="771"/>
      <c r="HLB91" s="771"/>
      <c r="HLC91" s="771"/>
      <c r="HLD91" s="771"/>
      <c r="HLE91" s="771"/>
      <c r="HLF91" s="771"/>
      <c r="HLG91" s="771"/>
      <c r="HLH91" s="771"/>
      <c r="HLI91" s="771"/>
      <c r="HLJ91" s="771"/>
      <c r="HLK91" s="771"/>
      <c r="HLL91" s="771"/>
      <c r="HLM91" s="771"/>
      <c r="HLN91" s="771"/>
      <c r="HLO91" s="771"/>
      <c r="HLP91" s="771"/>
      <c r="HLQ91" s="771"/>
      <c r="HLR91" s="771"/>
      <c r="HLS91" s="771"/>
      <c r="HLT91" s="771"/>
      <c r="HLU91" s="771"/>
      <c r="HLV91" s="771"/>
      <c r="HLW91" s="771"/>
      <c r="HLX91" s="771"/>
      <c r="HLY91" s="771"/>
      <c r="HLZ91" s="771"/>
      <c r="HMA91" s="771"/>
      <c r="HMB91" s="771"/>
      <c r="HMC91" s="771"/>
      <c r="HMD91" s="771"/>
      <c r="HME91" s="771"/>
      <c r="HMF91" s="771"/>
      <c r="HMG91" s="771"/>
      <c r="HMH91" s="771"/>
      <c r="HMI91" s="771"/>
      <c r="HMJ91" s="771"/>
      <c r="HMK91" s="771"/>
      <c r="HML91" s="771"/>
      <c r="HMM91" s="771"/>
      <c r="HMN91" s="771"/>
      <c r="HMO91" s="771"/>
      <c r="HMP91" s="771"/>
      <c r="HMQ91" s="771"/>
      <c r="HMR91" s="771"/>
      <c r="HMS91" s="771"/>
      <c r="HMT91" s="771"/>
      <c r="HMU91" s="771"/>
      <c r="HMV91" s="771"/>
      <c r="HMW91" s="771"/>
      <c r="HMX91" s="771"/>
      <c r="HMY91" s="771"/>
      <c r="HMZ91" s="771"/>
      <c r="HNA91" s="771"/>
      <c r="HNB91" s="771"/>
      <c r="HNC91" s="771"/>
      <c r="HND91" s="771"/>
      <c r="HNE91" s="771"/>
      <c r="HNF91" s="771"/>
      <c r="HNG91" s="771"/>
      <c r="HNH91" s="771"/>
      <c r="HNI91" s="771"/>
      <c r="HNJ91" s="771"/>
      <c r="HNK91" s="771"/>
      <c r="HNL91" s="771"/>
      <c r="HNM91" s="771"/>
      <c r="HNN91" s="771"/>
      <c r="HNO91" s="771"/>
      <c r="HNP91" s="771"/>
      <c r="HNQ91" s="771"/>
      <c r="HNR91" s="771"/>
      <c r="HNS91" s="771"/>
      <c r="HNT91" s="771"/>
      <c r="HNU91" s="771"/>
      <c r="HNV91" s="771"/>
      <c r="HNW91" s="771"/>
      <c r="HNX91" s="771"/>
      <c r="HNY91" s="771"/>
      <c r="HNZ91" s="771"/>
      <c r="HOA91" s="771"/>
      <c r="HOB91" s="771"/>
      <c r="HOC91" s="771"/>
      <c r="HOD91" s="771"/>
      <c r="HOE91" s="771"/>
      <c r="HOF91" s="771"/>
      <c r="HOG91" s="771"/>
      <c r="HOH91" s="771"/>
      <c r="HOI91" s="771"/>
      <c r="HOJ91" s="771"/>
      <c r="HOK91" s="771"/>
      <c r="HOL91" s="771"/>
      <c r="HOM91" s="771"/>
      <c r="HON91" s="771"/>
      <c r="HOO91" s="771"/>
      <c r="HOP91" s="771"/>
      <c r="HOQ91" s="771"/>
      <c r="HOR91" s="771"/>
      <c r="HOS91" s="771"/>
      <c r="HOT91" s="771"/>
      <c r="HOU91" s="771"/>
      <c r="HOV91" s="771"/>
      <c r="HOW91" s="771"/>
      <c r="HOX91" s="771"/>
      <c r="HOY91" s="771"/>
      <c r="HOZ91" s="771"/>
      <c r="HPA91" s="771"/>
      <c r="HPB91" s="771"/>
      <c r="HPC91" s="771"/>
      <c r="HPD91" s="771"/>
      <c r="HPE91" s="771"/>
      <c r="HPF91" s="771"/>
      <c r="HPG91" s="771"/>
      <c r="HPH91" s="771"/>
      <c r="HPI91" s="771"/>
      <c r="HPJ91" s="771"/>
      <c r="HPK91" s="771"/>
      <c r="HPL91" s="771"/>
      <c r="HPM91" s="771"/>
      <c r="HPN91" s="771"/>
      <c r="HPO91" s="771"/>
      <c r="HPP91" s="771"/>
      <c r="HPQ91" s="771"/>
      <c r="HPR91" s="771"/>
      <c r="HPS91" s="771"/>
      <c r="HPT91" s="771"/>
      <c r="HPU91" s="771"/>
      <c r="HPV91" s="771"/>
      <c r="HPW91" s="771"/>
      <c r="HPX91" s="771"/>
      <c r="HPY91" s="771"/>
      <c r="HPZ91" s="771"/>
      <c r="HQA91" s="771"/>
      <c r="HQB91" s="771"/>
      <c r="HQC91" s="771"/>
      <c r="HQD91" s="771"/>
      <c r="HQE91" s="771"/>
      <c r="HQF91" s="771"/>
      <c r="HQG91" s="771"/>
      <c r="HQH91" s="771"/>
      <c r="HQI91" s="771"/>
      <c r="HQJ91" s="771"/>
      <c r="HQK91" s="771"/>
      <c r="HQL91" s="771"/>
      <c r="HQM91" s="771"/>
      <c r="HQN91" s="771"/>
      <c r="HQO91" s="771"/>
      <c r="HQP91" s="771"/>
      <c r="HQQ91" s="771"/>
      <c r="HQR91" s="771"/>
      <c r="HQS91" s="771"/>
      <c r="HQT91" s="771"/>
      <c r="HQU91" s="771"/>
      <c r="HQV91" s="771"/>
      <c r="HQW91" s="771"/>
      <c r="HQX91" s="771"/>
      <c r="HQY91" s="771"/>
      <c r="HQZ91" s="771"/>
      <c r="HRA91" s="771"/>
      <c r="HRB91" s="771"/>
      <c r="HRC91" s="771"/>
      <c r="HRD91" s="771"/>
      <c r="HRE91" s="771"/>
      <c r="HRF91" s="771"/>
      <c r="HRG91" s="771"/>
      <c r="HRH91" s="771"/>
      <c r="HRI91" s="771"/>
      <c r="HRJ91" s="771"/>
      <c r="HRK91" s="771"/>
      <c r="HRL91" s="771"/>
      <c r="HRM91" s="771"/>
      <c r="HRN91" s="771"/>
      <c r="HRO91" s="771"/>
      <c r="HRP91" s="771"/>
      <c r="HRQ91" s="771"/>
      <c r="HRR91" s="771"/>
      <c r="HRS91" s="771"/>
      <c r="HRT91" s="771"/>
      <c r="HRU91" s="771"/>
      <c r="HRV91" s="771"/>
      <c r="HRW91" s="771"/>
      <c r="HRX91" s="771"/>
      <c r="HRY91" s="771"/>
      <c r="HRZ91" s="771"/>
      <c r="HSA91" s="771"/>
      <c r="HSB91" s="771"/>
      <c r="HSC91" s="771"/>
      <c r="HSD91" s="771"/>
      <c r="HSE91" s="771"/>
      <c r="HSF91" s="771"/>
      <c r="HSG91" s="771"/>
      <c r="HSH91" s="771"/>
      <c r="HSI91" s="771"/>
      <c r="HSJ91" s="771"/>
      <c r="HSK91" s="771"/>
      <c r="HSL91" s="771"/>
      <c r="HSM91" s="771"/>
      <c r="HSN91" s="771"/>
      <c r="HSO91" s="771"/>
      <c r="HSP91" s="771"/>
      <c r="HSQ91" s="771"/>
      <c r="HSR91" s="771"/>
      <c r="HSS91" s="771"/>
      <c r="HST91" s="771"/>
      <c r="HSU91" s="771"/>
      <c r="HSV91" s="771"/>
      <c r="HSW91" s="771"/>
      <c r="HSX91" s="771"/>
      <c r="HSY91" s="771"/>
      <c r="HSZ91" s="771"/>
      <c r="HTA91" s="771"/>
      <c r="HTB91" s="771"/>
      <c r="HTC91" s="771"/>
      <c r="HTD91" s="771"/>
      <c r="HTE91" s="771"/>
      <c r="HTF91" s="771"/>
      <c r="HTG91" s="771"/>
      <c r="HTH91" s="771"/>
      <c r="HTI91" s="771"/>
      <c r="HTJ91" s="771"/>
      <c r="HTK91" s="771"/>
      <c r="HTL91" s="771"/>
      <c r="HTM91" s="771"/>
      <c r="HTN91" s="771"/>
      <c r="HTO91" s="771"/>
      <c r="HTP91" s="771"/>
      <c r="HTQ91" s="771"/>
      <c r="HTR91" s="771"/>
      <c r="HTS91" s="771"/>
      <c r="HTT91" s="771"/>
      <c r="HTU91" s="771"/>
      <c r="HTV91" s="771"/>
      <c r="HTW91" s="771"/>
      <c r="HTX91" s="771"/>
      <c r="HTY91" s="771"/>
      <c r="HTZ91" s="771"/>
      <c r="HUA91" s="771"/>
      <c r="HUB91" s="771"/>
      <c r="HUC91" s="771"/>
      <c r="HUD91" s="771"/>
      <c r="HUE91" s="771"/>
      <c r="HUF91" s="771"/>
      <c r="HUG91" s="771"/>
      <c r="HUH91" s="771"/>
      <c r="HUI91" s="771"/>
      <c r="HUJ91" s="771"/>
      <c r="HUK91" s="771"/>
      <c r="HUL91" s="771"/>
      <c r="HUM91" s="771"/>
      <c r="HUN91" s="771"/>
      <c r="HUO91" s="771"/>
      <c r="HUP91" s="771"/>
      <c r="HUQ91" s="771"/>
      <c r="HUR91" s="771"/>
      <c r="HUS91" s="771"/>
      <c r="HUT91" s="771"/>
      <c r="HUU91" s="771"/>
      <c r="HUV91" s="771"/>
      <c r="HUW91" s="771"/>
      <c r="HUX91" s="771"/>
      <c r="HUY91" s="771"/>
      <c r="HUZ91" s="771"/>
      <c r="HVA91" s="771"/>
      <c r="HVB91" s="771"/>
      <c r="HVC91" s="771"/>
      <c r="HVD91" s="771"/>
      <c r="HVE91" s="771"/>
      <c r="HVF91" s="771"/>
      <c r="HVG91" s="771"/>
      <c r="HVH91" s="771"/>
      <c r="HVI91" s="771"/>
      <c r="HVJ91" s="771"/>
      <c r="HVK91" s="771"/>
      <c r="HVL91" s="771"/>
      <c r="HVM91" s="771"/>
      <c r="HVN91" s="771"/>
      <c r="HVO91" s="771"/>
      <c r="HVP91" s="771"/>
      <c r="HVQ91" s="771"/>
      <c r="HVR91" s="771"/>
      <c r="HVS91" s="771"/>
      <c r="HVT91" s="771"/>
      <c r="HVU91" s="771"/>
      <c r="HVV91" s="771"/>
      <c r="HVW91" s="771"/>
      <c r="HVX91" s="771"/>
      <c r="HVY91" s="771"/>
      <c r="HVZ91" s="771"/>
      <c r="HWA91" s="771"/>
      <c r="HWB91" s="771"/>
      <c r="HWC91" s="771"/>
      <c r="HWD91" s="771"/>
      <c r="HWE91" s="771"/>
      <c r="HWF91" s="771"/>
      <c r="HWG91" s="771"/>
      <c r="HWH91" s="771"/>
      <c r="HWI91" s="771"/>
      <c r="HWJ91" s="771"/>
      <c r="HWK91" s="771"/>
      <c r="HWL91" s="771"/>
      <c r="HWM91" s="771"/>
      <c r="HWN91" s="771"/>
      <c r="HWO91" s="771"/>
      <c r="HWP91" s="771"/>
      <c r="HWQ91" s="771"/>
      <c r="HWR91" s="771"/>
      <c r="HWS91" s="771"/>
      <c r="HWT91" s="771"/>
      <c r="HWU91" s="771"/>
      <c r="HWV91" s="771"/>
      <c r="HWW91" s="771"/>
      <c r="HWX91" s="771"/>
      <c r="HWY91" s="771"/>
      <c r="HWZ91" s="771"/>
      <c r="HXA91" s="771"/>
      <c r="HXB91" s="771"/>
      <c r="HXC91" s="771"/>
      <c r="HXD91" s="771"/>
      <c r="HXE91" s="771"/>
      <c r="HXF91" s="771"/>
      <c r="HXG91" s="771"/>
      <c r="HXH91" s="771"/>
      <c r="HXI91" s="771"/>
      <c r="HXJ91" s="771"/>
      <c r="HXK91" s="771"/>
      <c r="HXL91" s="771"/>
      <c r="HXM91" s="771"/>
      <c r="HXN91" s="771"/>
      <c r="HXO91" s="771"/>
      <c r="HXP91" s="771"/>
      <c r="HXQ91" s="771"/>
      <c r="HXR91" s="771"/>
      <c r="HXS91" s="771"/>
      <c r="HXT91" s="771"/>
      <c r="HXU91" s="771"/>
      <c r="HXV91" s="771"/>
      <c r="HXW91" s="771"/>
      <c r="HXX91" s="771"/>
      <c r="HXY91" s="771"/>
      <c r="HXZ91" s="771"/>
      <c r="HYA91" s="771"/>
      <c r="HYB91" s="771"/>
      <c r="HYC91" s="771"/>
      <c r="HYD91" s="771"/>
      <c r="HYE91" s="771"/>
      <c r="HYF91" s="771"/>
      <c r="HYG91" s="771"/>
      <c r="HYH91" s="771"/>
      <c r="HYI91" s="771"/>
      <c r="HYJ91" s="771"/>
      <c r="HYK91" s="771"/>
      <c r="HYL91" s="771"/>
      <c r="HYM91" s="771"/>
      <c r="HYN91" s="771"/>
      <c r="HYO91" s="771"/>
      <c r="HYP91" s="771"/>
      <c r="HYQ91" s="771"/>
      <c r="HYR91" s="771"/>
      <c r="HYS91" s="771"/>
      <c r="HYT91" s="771"/>
      <c r="HYU91" s="771"/>
      <c r="HYV91" s="771"/>
      <c r="HYW91" s="771"/>
      <c r="HYX91" s="771"/>
      <c r="HYY91" s="771"/>
      <c r="HYZ91" s="771"/>
      <c r="HZA91" s="771"/>
      <c r="HZB91" s="771"/>
      <c r="HZC91" s="771"/>
      <c r="HZD91" s="771"/>
      <c r="HZE91" s="771"/>
      <c r="HZF91" s="771"/>
      <c r="HZG91" s="771"/>
      <c r="HZH91" s="771"/>
      <c r="HZI91" s="771"/>
      <c r="HZJ91" s="771"/>
      <c r="HZK91" s="771"/>
      <c r="HZL91" s="771"/>
      <c r="HZM91" s="771"/>
      <c r="HZN91" s="771"/>
      <c r="HZO91" s="771"/>
      <c r="HZP91" s="771"/>
      <c r="HZQ91" s="771"/>
      <c r="HZR91" s="771"/>
      <c r="HZS91" s="771"/>
      <c r="HZT91" s="771"/>
      <c r="HZU91" s="771"/>
      <c r="HZV91" s="771"/>
      <c r="HZW91" s="771"/>
      <c r="HZX91" s="771"/>
      <c r="HZY91" s="771"/>
      <c r="HZZ91" s="771"/>
      <c r="IAA91" s="771"/>
      <c r="IAB91" s="771"/>
      <c r="IAC91" s="771"/>
      <c r="IAD91" s="771"/>
      <c r="IAE91" s="771"/>
      <c r="IAF91" s="771"/>
      <c r="IAG91" s="771"/>
      <c r="IAH91" s="771"/>
      <c r="IAI91" s="771"/>
      <c r="IAJ91" s="771"/>
      <c r="IAK91" s="771"/>
      <c r="IAL91" s="771"/>
      <c r="IAM91" s="771"/>
      <c r="IAN91" s="771"/>
      <c r="IAO91" s="771"/>
      <c r="IAP91" s="771"/>
      <c r="IAQ91" s="771"/>
      <c r="IAR91" s="771"/>
      <c r="IAS91" s="771"/>
      <c r="IAT91" s="771"/>
      <c r="IAU91" s="771"/>
      <c r="IAV91" s="771"/>
      <c r="IAW91" s="771"/>
      <c r="IAX91" s="771"/>
      <c r="IAY91" s="771"/>
      <c r="IAZ91" s="771"/>
      <c r="IBA91" s="771"/>
      <c r="IBB91" s="771"/>
      <c r="IBC91" s="771"/>
      <c r="IBD91" s="771"/>
      <c r="IBE91" s="771"/>
      <c r="IBF91" s="771"/>
      <c r="IBG91" s="771"/>
      <c r="IBH91" s="771"/>
      <c r="IBI91" s="771"/>
      <c r="IBJ91" s="771"/>
      <c r="IBK91" s="771"/>
      <c r="IBL91" s="771"/>
      <c r="IBM91" s="771"/>
      <c r="IBN91" s="771"/>
      <c r="IBO91" s="771"/>
      <c r="IBP91" s="771"/>
      <c r="IBQ91" s="771"/>
      <c r="IBR91" s="771"/>
      <c r="IBS91" s="771"/>
      <c r="IBT91" s="771"/>
      <c r="IBU91" s="771"/>
      <c r="IBV91" s="771"/>
      <c r="IBW91" s="771"/>
      <c r="IBX91" s="771"/>
      <c r="IBY91" s="771"/>
      <c r="IBZ91" s="771"/>
      <c r="ICA91" s="771"/>
      <c r="ICB91" s="771"/>
      <c r="ICC91" s="771"/>
      <c r="ICD91" s="771"/>
      <c r="ICE91" s="771"/>
      <c r="ICF91" s="771"/>
      <c r="ICG91" s="771"/>
      <c r="ICH91" s="771"/>
      <c r="ICI91" s="771"/>
      <c r="ICJ91" s="771"/>
      <c r="ICK91" s="771"/>
      <c r="ICL91" s="771"/>
      <c r="ICM91" s="771"/>
      <c r="ICN91" s="771"/>
      <c r="ICO91" s="771"/>
      <c r="ICP91" s="771"/>
      <c r="ICQ91" s="771"/>
      <c r="ICR91" s="771"/>
      <c r="ICS91" s="771"/>
      <c r="ICT91" s="771"/>
      <c r="ICU91" s="771"/>
      <c r="ICV91" s="771"/>
      <c r="ICW91" s="771"/>
      <c r="ICX91" s="771"/>
      <c r="ICY91" s="771"/>
      <c r="ICZ91" s="771"/>
      <c r="IDA91" s="771"/>
      <c r="IDB91" s="771"/>
      <c r="IDC91" s="771"/>
      <c r="IDD91" s="771"/>
      <c r="IDE91" s="771"/>
      <c r="IDF91" s="771"/>
      <c r="IDG91" s="771"/>
      <c r="IDH91" s="771"/>
      <c r="IDI91" s="771"/>
      <c r="IDJ91" s="771"/>
      <c r="IDK91" s="771"/>
      <c r="IDL91" s="771"/>
      <c r="IDM91" s="771"/>
      <c r="IDN91" s="771"/>
      <c r="IDO91" s="771"/>
      <c r="IDP91" s="771"/>
      <c r="IDQ91" s="771"/>
      <c r="IDR91" s="771"/>
      <c r="IDS91" s="771"/>
      <c r="IDT91" s="771"/>
      <c r="IDU91" s="771"/>
      <c r="IDV91" s="771"/>
      <c r="IDW91" s="771"/>
      <c r="IDX91" s="771"/>
      <c r="IDY91" s="771"/>
      <c r="IDZ91" s="771"/>
      <c r="IEA91" s="771"/>
      <c r="IEB91" s="771"/>
      <c r="IEC91" s="771"/>
      <c r="IED91" s="771"/>
      <c r="IEE91" s="771"/>
      <c r="IEF91" s="771"/>
      <c r="IEG91" s="771"/>
      <c r="IEH91" s="771"/>
      <c r="IEI91" s="771"/>
      <c r="IEJ91" s="771"/>
      <c r="IEK91" s="771"/>
      <c r="IEL91" s="771"/>
      <c r="IEM91" s="771"/>
      <c r="IEN91" s="771"/>
      <c r="IEO91" s="771"/>
      <c r="IEP91" s="771"/>
      <c r="IEQ91" s="771"/>
      <c r="IER91" s="771"/>
      <c r="IES91" s="771"/>
      <c r="IET91" s="771"/>
      <c r="IEU91" s="771"/>
      <c r="IEV91" s="771"/>
      <c r="IEW91" s="771"/>
      <c r="IEX91" s="771"/>
      <c r="IEY91" s="771"/>
      <c r="IEZ91" s="771"/>
      <c r="IFA91" s="771"/>
      <c r="IFB91" s="771"/>
      <c r="IFC91" s="771"/>
      <c r="IFD91" s="771"/>
      <c r="IFE91" s="771"/>
      <c r="IFF91" s="771"/>
      <c r="IFG91" s="771"/>
      <c r="IFH91" s="771"/>
      <c r="IFI91" s="771"/>
      <c r="IFJ91" s="771"/>
      <c r="IFK91" s="771"/>
      <c r="IFL91" s="771"/>
      <c r="IFM91" s="771"/>
      <c r="IFN91" s="771"/>
      <c r="IFO91" s="771"/>
      <c r="IFP91" s="771"/>
      <c r="IFQ91" s="771"/>
      <c r="IFR91" s="771"/>
      <c r="IFS91" s="771"/>
      <c r="IFT91" s="771"/>
      <c r="IFU91" s="771"/>
      <c r="IFV91" s="771"/>
      <c r="IFW91" s="771"/>
      <c r="IFX91" s="771"/>
      <c r="IFY91" s="771"/>
      <c r="IFZ91" s="771"/>
      <c r="IGA91" s="771"/>
      <c r="IGB91" s="771"/>
      <c r="IGC91" s="771"/>
      <c r="IGD91" s="771"/>
      <c r="IGE91" s="771"/>
      <c r="IGF91" s="771"/>
      <c r="IGG91" s="771"/>
      <c r="IGH91" s="771"/>
      <c r="IGI91" s="771"/>
      <c r="IGJ91" s="771"/>
      <c r="IGK91" s="771"/>
      <c r="IGL91" s="771"/>
      <c r="IGM91" s="771"/>
      <c r="IGN91" s="771"/>
      <c r="IGO91" s="771"/>
      <c r="IGP91" s="771"/>
      <c r="IGQ91" s="771"/>
      <c r="IGR91" s="771"/>
      <c r="IGS91" s="771"/>
      <c r="IGT91" s="771"/>
      <c r="IGU91" s="771"/>
      <c r="IGV91" s="771"/>
      <c r="IGW91" s="771"/>
      <c r="IGX91" s="771"/>
      <c r="IGY91" s="771"/>
      <c r="IGZ91" s="771"/>
      <c r="IHA91" s="771"/>
      <c r="IHB91" s="771"/>
      <c r="IHC91" s="771"/>
      <c r="IHD91" s="771"/>
      <c r="IHE91" s="771"/>
      <c r="IHF91" s="771"/>
      <c r="IHG91" s="771"/>
      <c r="IHH91" s="771"/>
      <c r="IHI91" s="771"/>
      <c r="IHJ91" s="771"/>
      <c r="IHK91" s="771"/>
      <c r="IHL91" s="771"/>
      <c r="IHM91" s="771"/>
      <c r="IHN91" s="771"/>
      <c r="IHO91" s="771"/>
      <c r="IHP91" s="771"/>
      <c r="IHQ91" s="771"/>
      <c r="IHR91" s="771"/>
      <c r="IHS91" s="771"/>
      <c r="IHT91" s="771"/>
      <c r="IHU91" s="771"/>
      <c r="IHV91" s="771"/>
      <c r="IHW91" s="771"/>
      <c r="IHX91" s="771"/>
      <c r="IHY91" s="771"/>
      <c r="IHZ91" s="771"/>
      <c r="IIA91" s="771"/>
      <c r="IIB91" s="771"/>
      <c r="IIC91" s="771"/>
      <c r="IID91" s="771"/>
      <c r="IIE91" s="771"/>
      <c r="IIF91" s="771"/>
      <c r="IIG91" s="771"/>
      <c r="IIH91" s="771"/>
      <c r="III91" s="771"/>
      <c r="IIJ91" s="771"/>
      <c r="IIK91" s="771"/>
      <c r="IIL91" s="771"/>
      <c r="IIM91" s="771"/>
      <c r="IIN91" s="771"/>
      <c r="IIO91" s="771"/>
      <c r="IIP91" s="771"/>
      <c r="IIQ91" s="771"/>
      <c r="IIR91" s="771"/>
      <c r="IIS91" s="771"/>
      <c r="IIT91" s="771"/>
      <c r="IIU91" s="771"/>
      <c r="IIV91" s="771"/>
      <c r="IIW91" s="771"/>
      <c r="IIX91" s="771"/>
      <c r="IIY91" s="771"/>
      <c r="IIZ91" s="771"/>
      <c r="IJA91" s="771"/>
      <c r="IJB91" s="771"/>
      <c r="IJC91" s="771"/>
      <c r="IJD91" s="771"/>
      <c r="IJE91" s="771"/>
      <c r="IJF91" s="771"/>
      <c r="IJG91" s="771"/>
      <c r="IJH91" s="771"/>
      <c r="IJI91" s="771"/>
      <c r="IJJ91" s="771"/>
      <c r="IJK91" s="771"/>
      <c r="IJL91" s="771"/>
      <c r="IJM91" s="771"/>
      <c r="IJN91" s="771"/>
      <c r="IJO91" s="771"/>
      <c r="IJP91" s="771"/>
      <c r="IJQ91" s="771"/>
      <c r="IJR91" s="771"/>
      <c r="IJS91" s="771"/>
      <c r="IJT91" s="771"/>
      <c r="IJU91" s="771"/>
      <c r="IJV91" s="771"/>
      <c r="IJW91" s="771"/>
      <c r="IJX91" s="771"/>
      <c r="IJY91" s="771"/>
      <c r="IJZ91" s="771"/>
      <c r="IKA91" s="771"/>
      <c r="IKB91" s="771"/>
      <c r="IKC91" s="771"/>
      <c r="IKD91" s="771"/>
      <c r="IKE91" s="771"/>
      <c r="IKF91" s="771"/>
      <c r="IKG91" s="771"/>
      <c r="IKH91" s="771"/>
      <c r="IKI91" s="771"/>
      <c r="IKJ91" s="771"/>
      <c r="IKK91" s="771"/>
      <c r="IKL91" s="771"/>
      <c r="IKM91" s="771"/>
      <c r="IKN91" s="771"/>
      <c r="IKO91" s="771"/>
      <c r="IKP91" s="771"/>
      <c r="IKQ91" s="771"/>
      <c r="IKR91" s="771"/>
      <c r="IKS91" s="771"/>
      <c r="IKT91" s="771"/>
      <c r="IKU91" s="771"/>
      <c r="IKV91" s="771"/>
      <c r="IKW91" s="771"/>
      <c r="IKX91" s="771"/>
      <c r="IKY91" s="771"/>
      <c r="IKZ91" s="771"/>
      <c r="ILA91" s="771"/>
      <c r="ILB91" s="771"/>
      <c r="ILC91" s="771"/>
      <c r="ILD91" s="771"/>
      <c r="ILE91" s="771"/>
      <c r="ILF91" s="771"/>
      <c r="ILG91" s="771"/>
      <c r="ILH91" s="771"/>
      <c r="ILI91" s="771"/>
      <c r="ILJ91" s="771"/>
      <c r="ILK91" s="771"/>
      <c r="ILL91" s="771"/>
      <c r="ILM91" s="771"/>
      <c r="ILN91" s="771"/>
      <c r="ILO91" s="771"/>
      <c r="ILP91" s="771"/>
      <c r="ILQ91" s="771"/>
      <c r="ILR91" s="771"/>
      <c r="ILS91" s="771"/>
      <c r="ILT91" s="771"/>
      <c r="ILU91" s="771"/>
      <c r="ILV91" s="771"/>
      <c r="ILW91" s="771"/>
      <c r="ILX91" s="771"/>
      <c r="ILY91" s="771"/>
      <c r="ILZ91" s="771"/>
      <c r="IMA91" s="771"/>
      <c r="IMB91" s="771"/>
      <c r="IMC91" s="771"/>
      <c r="IMD91" s="771"/>
      <c r="IME91" s="771"/>
      <c r="IMF91" s="771"/>
      <c r="IMG91" s="771"/>
      <c r="IMH91" s="771"/>
      <c r="IMI91" s="771"/>
      <c r="IMJ91" s="771"/>
      <c r="IMK91" s="771"/>
      <c r="IML91" s="771"/>
      <c r="IMM91" s="771"/>
      <c r="IMN91" s="771"/>
      <c r="IMO91" s="771"/>
      <c r="IMP91" s="771"/>
      <c r="IMQ91" s="771"/>
      <c r="IMR91" s="771"/>
      <c r="IMS91" s="771"/>
      <c r="IMT91" s="771"/>
      <c r="IMU91" s="771"/>
      <c r="IMV91" s="771"/>
      <c r="IMW91" s="771"/>
      <c r="IMX91" s="771"/>
      <c r="IMY91" s="771"/>
      <c r="IMZ91" s="771"/>
      <c r="INA91" s="771"/>
      <c r="INB91" s="771"/>
      <c r="INC91" s="771"/>
      <c r="IND91" s="771"/>
      <c r="INE91" s="771"/>
      <c r="INF91" s="771"/>
      <c r="ING91" s="771"/>
      <c r="INH91" s="771"/>
      <c r="INI91" s="771"/>
      <c r="INJ91" s="771"/>
      <c r="INK91" s="771"/>
      <c r="INL91" s="771"/>
      <c r="INM91" s="771"/>
      <c r="INN91" s="771"/>
      <c r="INO91" s="771"/>
      <c r="INP91" s="771"/>
      <c r="INQ91" s="771"/>
      <c r="INR91" s="771"/>
      <c r="INS91" s="771"/>
      <c r="INT91" s="771"/>
      <c r="INU91" s="771"/>
      <c r="INV91" s="771"/>
      <c r="INW91" s="771"/>
      <c r="INX91" s="771"/>
      <c r="INY91" s="771"/>
      <c r="INZ91" s="771"/>
      <c r="IOA91" s="771"/>
      <c r="IOB91" s="771"/>
      <c r="IOC91" s="771"/>
      <c r="IOD91" s="771"/>
      <c r="IOE91" s="771"/>
      <c r="IOF91" s="771"/>
      <c r="IOG91" s="771"/>
      <c r="IOH91" s="771"/>
      <c r="IOI91" s="771"/>
      <c r="IOJ91" s="771"/>
      <c r="IOK91" s="771"/>
      <c r="IOL91" s="771"/>
      <c r="IOM91" s="771"/>
      <c r="ION91" s="771"/>
      <c r="IOO91" s="771"/>
      <c r="IOP91" s="771"/>
      <c r="IOQ91" s="771"/>
      <c r="IOR91" s="771"/>
      <c r="IOS91" s="771"/>
      <c r="IOT91" s="771"/>
      <c r="IOU91" s="771"/>
      <c r="IOV91" s="771"/>
      <c r="IOW91" s="771"/>
      <c r="IOX91" s="771"/>
      <c r="IOY91" s="771"/>
      <c r="IOZ91" s="771"/>
      <c r="IPA91" s="771"/>
      <c r="IPB91" s="771"/>
      <c r="IPC91" s="771"/>
      <c r="IPD91" s="771"/>
      <c r="IPE91" s="771"/>
      <c r="IPF91" s="771"/>
      <c r="IPG91" s="771"/>
      <c r="IPH91" s="771"/>
      <c r="IPI91" s="771"/>
      <c r="IPJ91" s="771"/>
      <c r="IPK91" s="771"/>
      <c r="IPL91" s="771"/>
      <c r="IPM91" s="771"/>
      <c r="IPN91" s="771"/>
      <c r="IPO91" s="771"/>
      <c r="IPP91" s="771"/>
      <c r="IPQ91" s="771"/>
      <c r="IPR91" s="771"/>
      <c r="IPS91" s="771"/>
      <c r="IPT91" s="771"/>
      <c r="IPU91" s="771"/>
      <c r="IPV91" s="771"/>
      <c r="IPW91" s="771"/>
      <c r="IPX91" s="771"/>
      <c r="IPY91" s="771"/>
      <c r="IPZ91" s="771"/>
      <c r="IQA91" s="771"/>
      <c r="IQB91" s="771"/>
      <c r="IQC91" s="771"/>
      <c r="IQD91" s="771"/>
      <c r="IQE91" s="771"/>
      <c r="IQF91" s="771"/>
      <c r="IQG91" s="771"/>
      <c r="IQH91" s="771"/>
      <c r="IQI91" s="771"/>
      <c r="IQJ91" s="771"/>
      <c r="IQK91" s="771"/>
      <c r="IQL91" s="771"/>
      <c r="IQM91" s="771"/>
      <c r="IQN91" s="771"/>
      <c r="IQO91" s="771"/>
      <c r="IQP91" s="771"/>
      <c r="IQQ91" s="771"/>
      <c r="IQR91" s="771"/>
      <c r="IQS91" s="771"/>
      <c r="IQT91" s="771"/>
      <c r="IQU91" s="771"/>
      <c r="IQV91" s="771"/>
      <c r="IQW91" s="771"/>
      <c r="IQX91" s="771"/>
      <c r="IQY91" s="771"/>
      <c r="IQZ91" s="771"/>
      <c r="IRA91" s="771"/>
      <c r="IRB91" s="771"/>
      <c r="IRC91" s="771"/>
      <c r="IRD91" s="771"/>
      <c r="IRE91" s="771"/>
      <c r="IRF91" s="771"/>
      <c r="IRG91" s="771"/>
      <c r="IRH91" s="771"/>
      <c r="IRI91" s="771"/>
      <c r="IRJ91" s="771"/>
      <c r="IRK91" s="771"/>
      <c r="IRL91" s="771"/>
      <c r="IRM91" s="771"/>
      <c r="IRN91" s="771"/>
      <c r="IRO91" s="771"/>
      <c r="IRP91" s="771"/>
      <c r="IRQ91" s="771"/>
      <c r="IRR91" s="771"/>
      <c r="IRS91" s="771"/>
      <c r="IRT91" s="771"/>
      <c r="IRU91" s="771"/>
      <c r="IRV91" s="771"/>
      <c r="IRW91" s="771"/>
      <c r="IRX91" s="771"/>
      <c r="IRY91" s="771"/>
      <c r="IRZ91" s="771"/>
      <c r="ISA91" s="771"/>
      <c r="ISB91" s="771"/>
      <c r="ISC91" s="771"/>
      <c r="ISD91" s="771"/>
      <c r="ISE91" s="771"/>
      <c r="ISF91" s="771"/>
      <c r="ISG91" s="771"/>
      <c r="ISH91" s="771"/>
      <c r="ISI91" s="771"/>
      <c r="ISJ91" s="771"/>
      <c r="ISK91" s="771"/>
      <c r="ISL91" s="771"/>
      <c r="ISM91" s="771"/>
      <c r="ISN91" s="771"/>
      <c r="ISO91" s="771"/>
      <c r="ISP91" s="771"/>
      <c r="ISQ91" s="771"/>
      <c r="ISR91" s="771"/>
      <c r="ISS91" s="771"/>
      <c r="IST91" s="771"/>
      <c r="ISU91" s="771"/>
      <c r="ISV91" s="771"/>
      <c r="ISW91" s="771"/>
      <c r="ISX91" s="771"/>
      <c r="ISY91" s="771"/>
      <c r="ISZ91" s="771"/>
      <c r="ITA91" s="771"/>
      <c r="ITB91" s="771"/>
      <c r="ITC91" s="771"/>
      <c r="ITD91" s="771"/>
      <c r="ITE91" s="771"/>
      <c r="ITF91" s="771"/>
      <c r="ITG91" s="771"/>
      <c r="ITH91" s="771"/>
      <c r="ITI91" s="771"/>
      <c r="ITJ91" s="771"/>
      <c r="ITK91" s="771"/>
      <c r="ITL91" s="771"/>
      <c r="ITM91" s="771"/>
      <c r="ITN91" s="771"/>
      <c r="ITO91" s="771"/>
      <c r="ITP91" s="771"/>
      <c r="ITQ91" s="771"/>
      <c r="ITR91" s="771"/>
      <c r="ITS91" s="771"/>
      <c r="ITT91" s="771"/>
      <c r="ITU91" s="771"/>
      <c r="ITV91" s="771"/>
      <c r="ITW91" s="771"/>
      <c r="ITX91" s="771"/>
      <c r="ITY91" s="771"/>
      <c r="ITZ91" s="771"/>
      <c r="IUA91" s="771"/>
      <c r="IUB91" s="771"/>
      <c r="IUC91" s="771"/>
      <c r="IUD91" s="771"/>
      <c r="IUE91" s="771"/>
      <c r="IUF91" s="771"/>
      <c r="IUG91" s="771"/>
      <c r="IUH91" s="771"/>
      <c r="IUI91" s="771"/>
      <c r="IUJ91" s="771"/>
      <c r="IUK91" s="771"/>
      <c r="IUL91" s="771"/>
      <c r="IUM91" s="771"/>
      <c r="IUN91" s="771"/>
      <c r="IUO91" s="771"/>
      <c r="IUP91" s="771"/>
      <c r="IUQ91" s="771"/>
      <c r="IUR91" s="771"/>
      <c r="IUS91" s="771"/>
      <c r="IUT91" s="771"/>
      <c r="IUU91" s="771"/>
      <c r="IUV91" s="771"/>
      <c r="IUW91" s="771"/>
      <c r="IUX91" s="771"/>
      <c r="IUY91" s="771"/>
      <c r="IUZ91" s="771"/>
      <c r="IVA91" s="771"/>
      <c r="IVB91" s="771"/>
      <c r="IVC91" s="771"/>
      <c r="IVD91" s="771"/>
      <c r="IVE91" s="771"/>
      <c r="IVF91" s="771"/>
      <c r="IVG91" s="771"/>
      <c r="IVH91" s="771"/>
      <c r="IVI91" s="771"/>
      <c r="IVJ91" s="771"/>
      <c r="IVK91" s="771"/>
      <c r="IVL91" s="771"/>
      <c r="IVM91" s="771"/>
      <c r="IVN91" s="771"/>
      <c r="IVO91" s="771"/>
      <c r="IVP91" s="771"/>
      <c r="IVQ91" s="771"/>
      <c r="IVR91" s="771"/>
      <c r="IVS91" s="771"/>
      <c r="IVT91" s="771"/>
      <c r="IVU91" s="771"/>
      <c r="IVV91" s="771"/>
      <c r="IVW91" s="771"/>
      <c r="IVX91" s="771"/>
      <c r="IVY91" s="771"/>
      <c r="IVZ91" s="771"/>
      <c r="IWA91" s="771"/>
      <c r="IWB91" s="771"/>
      <c r="IWC91" s="771"/>
      <c r="IWD91" s="771"/>
      <c r="IWE91" s="771"/>
      <c r="IWF91" s="771"/>
      <c r="IWG91" s="771"/>
      <c r="IWH91" s="771"/>
      <c r="IWI91" s="771"/>
      <c r="IWJ91" s="771"/>
      <c r="IWK91" s="771"/>
      <c r="IWL91" s="771"/>
      <c r="IWM91" s="771"/>
      <c r="IWN91" s="771"/>
      <c r="IWO91" s="771"/>
      <c r="IWP91" s="771"/>
      <c r="IWQ91" s="771"/>
      <c r="IWR91" s="771"/>
      <c r="IWS91" s="771"/>
      <c r="IWT91" s="771"/>
      <c r="IWU91" s="771"/>
      <c r="IWV91" s="771"/>
      <c r="IWW91" s="771"/>
      <c r="IWX91" s="771"/>
      <c r="IWY91" s="771"/>
      <c r="IWZ91" s="771"/>
      <c r="IXA91" s="771"/>
      <c r="IXB91" s="771"/>
      <c r="IXC91" s="771"/>
      <c r="IXD91" s="771"/>
      <c r="IXE91" s="771"/>
      <c r="IXF91" s="771"/>
      <c r="IXG91" s="771"/>
      <c r="IXH91" s="771"/>
      <c r="IXI91" s="771"/>
      <c r="IXJ91" s="771"/>
      <c r="IXK91" s="771"/>
      <c r="IXL91" s="771"/>
      <c r="IXM91" s="771"/>
      <c r="IXN91" s="771"/>
      <c r="IXO91" s="771"/>
      <c r="IXP91" s="771"/>
      <c r="IXQ91" s="771"/>
      <c r="IXR91" s="771"/>
      <c r="IXS91" s="771"/>
      <c r="IXT91" s="771"/>
      <c r="IXU91" s="771"/>
      <c r="IXV91" s="771"/>
      <c r="IXW91" s="771"/>
      <c r="IXX91" s="771"/>
      <c r="IXY91" s="771"/>
      <c r="IXZ91" s="771"/>
      <c r="IYA91" s="771"/>
      <c r="IYB91" s="771"/>
      <c r="IYC91" s="771"/>
      <c r="IYD91" s="771"/>
      <c r="IYE91" s="771"/>
      <c r="IYF91" s="771"/>
      <c r="IYG91" s="771"/>
      <c r="IYH91" s="771"/>
      <c r="IYI91" s="771"/>
      <c r="IYJ91" s="771"/>
      <c r="IYK91" s="771"/>
      <c r="IYL91" s="771"/>
      <c r="IYM91" s="771"/>
      <c r="IYN91" s="771"/>
      <c r="IYO91" s="771"/>
      <c r="IYP91" s="771"/>
      <c r="IYQ91" s="771"/>
      <c r="IYR91" s="771"/>
      <c r="IYS91" s="771"/>
      <c r="IYT91" s="771"/>
      <c r="IYU91" s="771"/>
      <c r="IYV91" s="771"/>
      <c r="IYW91" s="771"/>
      <c r="IYX91" s="771"/>
      <c r="IYY91" s="771"/>
      <c r="IYZ91" s="771"/>
      <c r="IZA91" s="771"/>
      <c r="IZB91" s="771"/>
      <c r="IZC91" s="771"/>
      <c r="IZD91" s="771"/>
      <c r="IZE91" s="771"/>
      <c r="IZF91" s="771"/>
      <c r="IZG91" s="771"/>
      <c r="IZH91" s="771"/>
      <c r="IZI91" s="771"/>
      <c r="IZJ91" s="771"/>
      <c r="IZK91" s="771"/>
      <c r="IZL91" s="771"/>
      <c r="IZM91" s="771"/>
      <c r="IZN91" s="771"/>
      <c r="IZO91" s="771"/>
      <c r="IZP91" s="771"/>
      <c r="IZQ91" s="771"/>
      <c r="IZR91" s="771"/>
      <c r="IZS91" s="771"/>
      <c r="IZT91" s="771"/>
      <c r="IZU91" s="771"/>
      <c r="IZV91" s="771"/>
      <c r="IZW91" s="771"/>
      <c r="IZX91" s="771"/>
      <c r="IZY91" s="771"/>
      <c r="IZZ91" s="771"/>
      <c r="JAA91" s="771"/>
      <c r="JAB91" s="771"/>
      <c r="JAC91" s="771"/>
      <c r="JAD91" s="771"/>
      <c r="JAE91" s="771"/>
      <c r="JAF91" s="771"/>
      <c r="JAG91" s="771"/>
      <c r="JAH91" s="771"/>
      <c r="JAI91" s="771"/>
      <c r="JAJ91" s="771"/>
      <c r="JAK91" s="771"/>
      <c r="JAL91" s="771"/>
      <c r="JAM91" s="771"/>
      <c r="JAN91" s="771"/>
      <c r="JAO91" s="771"/>
      <c r="JAP91" s="771"/>
      <c r="JAQ91" s="771"/>
      <c r="JAR91" s="771"/>
      <c r="JAS91" s="771"/>
      <c r="JAT91" s="771"/>
      <c r="JAU91" s="771"/>
      <c r="JAV91" s="771"/>
      <c r="JAW91" s="771"/>
      <c r="JAX91" s="771"/>
      <c r="JAY91" s="771"/>
      <c r="JAZ91" s="771"/>
      <c r="JBA91" s="771"/>
      <c r="JBB91" s="771"/>
      <c r="JBC91" s="771"/>
      <c r="JBD91" s="771"/>
      <c r="JBE91" s="771"/>
      <c r="JBF91" s="771"/>
      <c r="JBG91" s="771"/>
      <c r="JBH91" s="771"/>
      <c r="JBI91" s="771"/>
      <c r="JBJ91" s="771"/>
      <c r="JBK91" s="771"/>
      <c r="JBL91" s="771"/>
      <c r="JBM91" s="771"/>
      <c r="JBN91" s="771"/>
      <c r="JBO91" s="771"/>
      <c r="JBP91" s="771"/>
      <c r="JBQ91" s="771"/>
      <c r="JBR91" s="771"/>
      <c r="JBS91" s="771"/>
      <c r="JBT91" s="771"/>
      <c r="JBU91" s="771"/>
      <c r="JBV91" s="771"/>
      <c r="JBW91" s="771"/>
      <c r="JBX91" s="771"/>
      <c r="JBY91" s="771"/>
      <c r="JBZ91" s="771"/>
      <c r="JCA91" s="771"/>
      <c r="JCB91" s="771"/>
      <c r="JCC91" s="771"/>
      <c r="JCD91" s="771"/>
      <c r="JCE91" s="771"/>
      <c r="JCF91" s="771"/>
      <c r="JCG91" s="771"/>
      <c r="JCH91" s="771"/>
      <c r="JCI91" s="771"/>
      <c r="JCJ91" s="771"/>
      <c r="JCK91" s="771"/>
      <c r="JCL91" s="771"/>
      <c r="JCM91" s="771"/>
      <c r="JCN91" s="771"/>
      <c r="JCO91" s="771"/>
      <c r="JCP91" s="771"/>
      <c r="JCQ91" s="771"/>
      <c r="JCR91" s="771"/>
      <c r="JCS91" s="771"/>
      <c r="JCT91" s="771"/>
      <c r="JCU91" s="771"/>
      <c r="JCV91" s="771"/>
      <c r="JCW91" s="771"/>
      <c r="JCX91" s="771"/>
      <c r="JCY91" s="771"/>
      <c r="JCZ91" s="771"/>
      <c r="JDA91" s="771"/>
      <c r="JDB91" s="771"/>
      <c r="JDC91" s="771"/>
      <c r="JDD91" s="771"/>
      <c r="JDE91" s="771"/>
      <c r="JDF91" s="771"/>
      <c r="JDG91" s="771"/>
      <c r="JDH91" s="771"/>
      <c r="JDI91" s="771"/>
      <c r="JDJ91" s="771"/>
      <c r="JDK91" s="771"/>
      <c r="JDL91" s="771"/>
      <c r="JDM91" s="771"/>
      <c r="JDN91" s="771"/>
      <c r="JDO91" s="771"/>
      <c r="JDP91" s="771"/>
      <c r="JDQ91" s="771"/>
      <c r="JDR91" s="771"/>
      <c r="JDS91" s="771"/>
      <c r="JDT91" s="771"/>
      <c r="JDU91" s="771"/>
      <c r="JDV91" s="771"/>
      <c r="JDW91" s="771"/>
      <c r="JDX91" s="771"/>
      <c r="JDY91" s="771"/>
      <c r="JDZ91" s="771"/>
      <c r="JEA91" s="771"/>
      <c r="JEB91" s="771"/>
      <c r="JEC91" s="771"/>
      <c r="JED91" s="771"/>
      <c r="JEE91" s="771"/>
      <c r="JEF91" s="771"/>
      <c r="JEG91" s="771"/>
      <c r="JEH91" s="771"/>
      <c r="JEI91" s="771"/>
      <c r="JEJ91" s="771"/>
      <c r="JEK91" s="771"/>
      <c r="JEL91" s="771"/>
      <c r="JEM91" s="771"/>
      <c r="JEN91" s="771"/>
      <c r="JEO91" s="771"/>
      <c r="JEP91" s="771"/>
      <c r="JEQ91" s="771"/>
      <c r="JER91" s="771"/>
      <c r="JES91" s="771"/>
      <c r="JET91" s="771"/>
      <c r="JEU91" s="771"/>
      <c r="JEV91" s="771"/>
      <c r="JEW91" s="771"/>
      <c r="JEX91" s="771"/>
      <c r="JEY91" s="771"/>
      <c r="JEZ91" s="771"/>
      <c r="JFA91" s="771"/>
      <c r="JFB91" s="771"/>
      <c r="JFC91" s="771"/>
      <c r="JFD91" s="771"/>
      <c r="JFE91" s="771"/>
      <c r="JFF91" s="771"/>
      <c r="JFG91" s="771"/>
      <c r="JFH91" s="771"/>
      <c r="JFI91" s="771"/>
      <c r="JFJ91" s="771"/>
      <c r="JFK91" s="771"/>
      <c r="JFL91" s="771"/>
      <c r="JFM91" s="771"/>
      <c r="JFN91" s="771"/>
      <c r="JFO91" s="771"/>
      <c r="JFP91" s="771"/>
      <c r="JFQ91" s="771"/>
      <c r="JFR91" s="771"/>
      <c r="JFS91" s="771"/>
      <c r="JFT91" s="771"/>
      <c r="JFU91" s="771"/>
      <c r="JFV91" s="771"/>
      <c r="JFW91" s="771"/>
      <c r="JFX91" s="771"/>
      <c r="JFY91" s="771"/>
      <c r="JFZ91" s="771"/>
      <c r="JGA91" s="771"/>
      <c r="JGB91" s="771"/>
      <c r="JGC91" s="771"/>
      <c r="JGD91" s="771"/>
      <c r="JGE91" s="771"/>
      <c r="JGF91" s="771"/>
      <c r="JGG91" s="771"/>
      <c r="JGH91" s="771"/>
      <c r="JGI91" s="771"/>
      <c r="JGJ91" s="771"/>
      <c r="JGK91" s="771"/>
      <c r="JGL91" s="771"/>
      <c r="JGM91" s="771"/>
      <c r="JGN91" s="771"/>
      <c r="JGO91" s="771"/>
      <c r="JGP91" s="771"/>
      <c r="JGQ91" s="771"/>
      <c r="JGR91" s="771"/>
      <c r="JGS91" s="771"/>
      <c r="JGT91" s="771"/>
      <c r="JGU91" s="771"/>
      <c r="JGV91" s="771"/>
      <c r="JGW91" s="771"/>
      <c r="JGX91" s="771"/>
      <c r="JGY91" s="771"/>
      <c r="JGZ91" s="771"/>
      <c r="JHA91" s="771"/>
      <c r="JHB91" s="771"/>
      <c r="JHC91" s="771"/>
      <c r="JHD91" s="771"/>
      <c r="JHE91" s="771"/>
      <c r="JHF91" s="771"/>
      <c r="JHG91" s="771"/>
      <c r="JHH91" s="771"/>
      <c r="JHI91" s="771"/>
      <c r="JHJ91" s="771"/>
      <c r="JHK91" s="771"/>
      <c r="JHL91" s="771"/>
      <c r="JHM91" s="771"/>
      <c r="JHN91" s="771"/>
      <c r="JHO91" s="771"/>
      <c r="JHP91" s="771"/>
      <c r="JHQ91" s="771"/>
      <c r="JHR91" s="771"/>
      <c r="JHS91" s="771"/>
      <c r="JHT91" s="771"/>
      <c r="JHU91" s="771"/>
      <c r="JHV91" s="771"/>
      <c r="JHW91" s="771"/>
      <c r="JHX91" s="771"/>
      <c r="JHY91" s="771"/>
      <c r="JHZ91" s="771"/>
      <c r="JIA91" s="771"/>
      <c r="JIB91" s="771"/>
      <c r="JIC91" s="771"/>
      <c r="JID91" s="771"/>
      <c r="JIE91" s="771"/>
      <c r="JIF91" s="771"/>
      <c r="JIG91" s="771"/>
      <c r="JIH91" s="771"/>
      <c r="JII91" s="771"/>
      <c r="JIJ91" s="771"/>
      <c r="JIK91" s="771"/>
      <c r="JIL91" s="771"/>
      <c r="JIM91" s="771"/>
      <c r="JIN91" s="771"/>
      <c r="JIO91" s="771"/>
      <c r="JIP91" s="771"/>
      <c r="JIQ91" s="771"/>
      <c r="JIR91" s="771"/>
      <c r="JIS91" s="771"/>
      <c r="JIT91" s="771"/>
      <c r="JIU91" s="771"/>
      <c r="JIV91" s="771"/>
      <c r="JIW91" s="771"/>
      <c r="JIX91" s="771"/>
      <c r="JIY91" s="771"/>
      <c r="JIZ91" s="771"/>
      <c r="JJA91" s="771"/>
      <c r="JJB91" s="771"/>
      <c r="JJC91" s="771"/>
      <c r="JJD91" s="771"/>
      <c r="JJE91" s="771"/>
      <c r="JJF91" s="771"/>
      <c r="JJG91" s="771"/>
      <c r="JJH91" s="771"/>
      <c r="JJI91" s="771"/>
      <c r="JJJ91" s="771"/>
      <c r="JJK91" s="771"/>
      <c r="JJL91" s="771"/>
      <c r="JJM91" s="771"/>
      <c r="JJN91" s="771"/>
      <c r="JJO91" s="771"/>
      <c r="JJP91" s="771"/>
      <c r="JJQ91" s="771"/>
      <c r="JJR91" s="771"/>
      <c r="JJS91" s="771"/>
      <c r="JJT91" s="771"/>
      <c r="JJU91" s="771"/>
      <c r="JJV91" s="771"/>
      <c r="JJW91" s="771"/>
      <c r="JJX91" s="771"/>
      <c r="JJY91" s="771"/>
      <c r="JJZ91" s="771"/>
      <c r="JKA91" s="771"/>
      <c r="JKB91" s="771"/>
      <c r="JKC91" s="771"/>
      <c r="JKD91" s="771"/>
      <c r="JKE91" s="771"/>
      <c r="JKF91" s="771"/>
      <c r="JKG91" s="771"/>
      <c r="JKH91" s="771"/>
      <c r="JKI91" s="771"/>
      <c r="JKJ91" s="771"/>
      <c r="JKK91" s="771"/>
      <c r="JKL91" s="771"/>
      <c r="JKM91" s="771"/>
      <c r="JKN91" s="771"/>
      <c r="JKO91" s="771"/>
      <c r="JKP91" s="771"/>
      <c r="JKQ91" s="771"/>
      <c r="JKR91" s="771"/>
      <c r="JKS91" s="771"/>
      <c r="JKT91" s="771"/>
      <c r="JKU91" s="771"/>
      <c r="JKV91" s="771"/>
      <c r="JKW91" s="771"/>
      <c r="JKX91" s="771"/>
      <c r="JKY91" s="771"/>
      <c r="JKZ91" s="771"/>
      <c r="JLA91" s="771"/>
      <c r="JLB91" s="771"/>
      <c r="JLC91" s="771"/>
      <c r="JLD91" s="771"/>
      <c r="JLE91" s="771"/>
      <c r="JLF91" s="771"/>
      <c r="JLG91" s="771"/>
      <c r="JLH91" s="771"/>
      <c r="JLI91" s="771"/>
      <c r="JLJ91" s="771"/>
      <c r="JLK91" s="771"/>
      <c r="JLL91" s="771"/>
      <c r="JLM91" s="771"/>
      <c r="JLN91" s="771"/>
      <c r="JLO91" s="771"/>
      <c r="JLP91" s="771"/>
      <c r="JLQ91" s="771"/>
      <c r="JLR91" s="771"/>
      <c r="JLS91" s="771"/>
      <c r="JLT91" s="771"/>
      <c r="JLU91" s="771"/>
      <c r="JLV91" s="771"/>
      <c r="JLW91" s="771"/>
      <c r="JLX91" s="771"/>
      <c r="JLY91" s="771"/>
      <c r="JLZ91" s="771"/>
      <c r="JMA91" s="771"/>
      <c r="JMB91" s="771"/>
      <c r="JMC91" s="771"/>
      <c r="JMD91" s="771"/>
      <c r="JME91" s="771"/>
      <c r="JMF91" s="771"/>
      <c r="JMG91" s="771"/>
      <c r="JMH91" s="771"/>
      <c r="JMI91" s="771"/>
      <c r="JMJ91" s="771"/>
      <c r="JMK91" s="771"/>
      <c r="JML91" s="771"/>
      <c r="JMM91" s="771"/>
      <c r="JMN91" s="771"/>
      <c r="JMO91" s="771"/>
      <c r="JMP91" s="771"/>
      <c r="JMQ91" s="771"/>
      <c r="JMR91" s="771"/>
      <c r="JMS91" s="771"/>
      <c r="JMT91" s="771"/>
      <c r="JMU91" s="771"/>
      <c r="JMV91" s="771"/>
      <c r="JMW91" s="771"/>
      <c r="JMX91" s="771"/>
      <c r="JMY91" s="771"/>
      <c r="JMZ91" s="771"/>
      <c r="JNA91" s="771"/>
      <c r="JNB91" s="771"/>
      <c r="JNC91" s="771"/>
      <c r="JND91" s="771"/>
      <c r="JNE91" s="771"/>
      <c r="JNF91" s="771"/>
      <c r="JNG91" s="771"/>
      <c r="JNH91" s="771"/>
      <c r="JNI91" s="771"/>
      <c r="JNJ91" s="771"/>
      <c r="JNK91" s="771"/>
      <c r="JNL91" s="771"/>
      <c r="JNM91" s="771"/>
      <c r="JNN91" s="771"/>
      <c r="JNO91" s="771"/>
      <c r="JNP91" s="771"/>
      <c r="JNQ91" s="771"/>
      <c r="JNR91" s="771"/>
      <c r="JNS91" s="771"/>
      <c r="JNT91" s="771"/>
      <c r="JNU91" s="771"/>
      <c r="JNV91" s="771"/>
      <c r="JNW91" s="771"/>
      <c r="JNX91" s="771"/>
      <c r="JNY91" s="771"/>
      <c r="JNZ91" s="771"/>
      <c r="JOA91" s="771"/>
      <c r="JOB91" s="771"/>
      <c r="JOC91" s="771"/>
      <c r="JOD91" s="771"/>
      <c r="JOE91" s="771"/>
      <c r="JOF91" s="771"/>
      <c r="JOG91" s="771"/>
      <c r="JOH91" s="771"/>
      <c r="JOI91" s="771"/>
      <c r="JOJ91" s="771"/>
      <c r="JOK91" s="771"/>
      <c r="JOL91" s="771"/>
      <c r="JOM91" s="771"/>
      <c r="JON91" s="771"/>
      <c r="JOO91" s="771"/>
      <c r="JOP91" s="771"/>
      <c r="JOQ91" s="771"/>
      <c r="JOR91" s="771"/>
      <c r="JOS91" s="771"/>
      <c r="JOT91" s="771"/>
      <c r="JOU91" s="771"/>
      <c r="JOV91" s="771"/>
      <c r="JOW91" s="771"/>
      <c r="JOX91" s="771"/>
      <c r="JOY91" s="771"/>
      <c r="JOZ91" s="771"/>
      <c r="JPA91" s="771"/>
      <c r="JPB91" s="771"/>
      <c r="JPC91" s="771"/>
      <c r="JPD91" s="771"/>
      <c r="JPE91" s="771"/>
      <c r="JPF91" s="771"/>
      <c r="JPG91" s="771"/>
      <c r="JPH91" s="771"/>
      <c r="JPI91" s="771"/>
      <c r="JPJ91" s="771"/>
      <c r="JPK91" s="771"/>
      <c r="JPL91" s="771"/>
      <c r="JPM91" s="771"/>
      <c r="JPN91" s="771"/>
      <c r="JPO91" s="771"/>
      <c r="JPP91" s="771"/>
      <c r="JPQ91" s="771"/>
      <c r="JPR91" s="771"/>
      <c r="JPS91" s="771"/>
      <c r="JPT91" s="771"/>
      <c r="JPU91" s="771"/>
      <c r="JPV91" s="771"/>
      <c r="JPW91" s="771"/>
      <c r="JPX91" s="771"/>
      <c r="JPY91" s="771"/>
      <c r="JPZ91" s="771"/>
      <c r="JQA91" s="771"/>
      <c r="JQB91" s="771"/>
      <c r="JQC91" s="771"/>
      <c r="JQD91" s="771"/>
      <c r="JQE91" s="771"/>
      <c r="JQF91" s="771"/>
      <c r="JQG91" s="771"/>
      <c r="JQH91" s="771"/>
      <c r="JQI91" s="771"/>
      <c r="JQJ91" s="771"/>
      <c r="JQK91" s="771"/>
      <c r="JQL91" s="771"/>
      <c r="JQM91" s="771"/>
      <c r="JQN91" s="771"/>
      <c r="JQO91" s="771"/>
      <c r="JQP91" s="771"/>
      <c r="JQQ91" s="771"/>
      <c r="JQR91" s="771"/>
      <c r="JQS91" s="771"/>
      <c r="JQT91" s="771"/>
      <c r="JQU91" s="771"/>
      <c r="JQV91" s="771"/>
      <c r="JQW91" s="771"/>
      <c r="JQX91" s="771"/>
      <c r="JQY91" s="771"/>
      <c r="JQZ91" s="771"/>
      <c r="JRA91" s="771"/>
      <c r="JRB91" s="771"/>
      <c r="JRC91" s="771"/>
      <c r="JRD91" s="771"/>
      <c r="JRE91" s="771"/>
      <c r="JRF91" s="771"/>
      <c r="JRG91" s="771"/>
      <c r="JRH91" s="771"/>
      <c r="JRI91" s="771"/>
      <c r="JRJ91" s="771"/>
      <c r="JRK91" s="771"/>
      <c r="JRL91" s="771"/>
      <c r="JRM91" s="771"/>
      <c r="JRN91" s="771"/>
      <c r="JRO91" s="771"/>
      <c r="JRP91" s="771"/>
      <c r="JRQ91" s="771"/>
      <c r="JRR91" s="771"/>
      <c r="JRS91" s="771"/>
      <c r="JRT91" s="771"/>
      <c r="JRU91" s="771"/>
      <c r="JRV91" s="771"/>
      <c r="JRW91" s="771"/>
      <c r="JRX91" s="771"/>
      <c r="JRY91" s="771"/>
      <c r="JRZ91" s="771"/>
      <c r="JSA91" s="771"/>
      <c r="JSB91" s="771"/>
      <c r="JSC91" s="771"/>
      <c r="JSD91" s="771"/>
      <c r="JSE91" s="771"/>
      <c r="JSF91" s="771"/>
      <c r="JSG91" s="771"/>
      <c r="JSH91" s="771"/>
      <c r="JSI91" s="771"/>
      <c r="JSJ91" s="771"/>
      <c r="JSK91" s="771"/>
      <c r="JSL91" s="771"/>
      <c r="JSM91" s="771"/>
      <c r="JSN91" s="771"/>
      <c r="JSO91" s="771"/>
      <c r="JSP91" s="771"/>
      <c r="JSQ91" s="771"/>
      <c r="JSR91" s="771"/>
      <c r="JSS91" s="771"/>
      <c r="JST91" s="771"/>
      <c r="JSU91" s="771"/>
      <c r="JSV91" s="771"/>
      <c r="JSW91" s="771"/>
      <c r="JSX91" s="771"/>
      <c r="JSY91" s="771"/>
      <c r="JSZ91" s="771"/>
      <c r="JTA91" s="771"/>
      <c r="JTB91" s="771"/>
      <c r="JTC91" s="771"/>
      <c r="JTD91" s="771"/>
      <c r="JTE91" s="771"/>
      <c r="JTF91" s="771"/>
      <c r="JTG91" s="771"/>
      <c r="JTH91" s="771"/>
      <c r="JTI91" s="771"/>
      <c r="JTJ91" s="771"/>
      <c r="JTK91" s="771"/>
      <c r="JTL91" s="771"/>
      <c r="JTM91" s="771"/>
      <c r="JTN91" s="771"/>
      <c r="JTO91" s="771"/>
      <c r="JTP91" s="771"/>
      <c r="JTQ91" s="771"/>
      <c r="JTR91" s="771"/>
      <c r="JTS91" s="771"/>
      <c r="JTT91" s="771"/>
      <c r="JTU91" s="771"/>
      <c r="JTV91" s="771"/>
      <c r="JTW91" s="771"/>
      <c r="JTX91" s="771"/>
      <c r="JTY91" s="771"/>
      <c r="JTZ91" s="771"/>
      <c r="JUA91" s="771"/>
      <c r="JUB91" s="771"/>
      <c r="JUC91" s="771"/>
      <c r="JUD91" s="771"/>
      <c r="JUE91" s="771"/>
      <c r="JUF91" s="771"/>
      <c r="JUG91" s="771"/>
      <c r="JUH91" s="771"/>
      <c r="JUI91" s="771"/>
      <c r="JUJ91" s="771"/>
      <c r="JUK91" s="771"/>
      <c r="JUL91" s="771"/>
      <c r="JUM91" s="771"/>
      <c r="JUN91" s="771"/>
      <c r="JUO91" s="771"/>
      <c r="JUP91" s="771"/>
      <c r="JUQ91" s="771"/>
      <c r="JUR91" s="771"/>
      <c r="JUS91" s="771"/>
      <c r="JUT91" s="771"/>
      <c r="JUU91" s="771"/>
      <c r="JUV91" s="771"/>
      <c r="JUW91" s="771"/>
      <c r="JUX91" s="771"/>
      <c r="JUY91" s="771"/>
      <c r="JUZ91" s="771"/>
      <c r="JVA91" s="771"/>
      <c r="JVB91" s="771"/>
      <c r="JVC91" s="771"/>
      <c r="JVD91" s="771"/>
      <c r="JVE91" s="771"/>
      <c r="JVF91" s="771"/>
      <c r="JVG91" s="771"/>
      <c r="JVH91" s="771"/>
      <c r="JVI91" s="771"/>
      <c r="JVJ91" s="771"/>
      <c r="JVK91" s="771"/>
      <c r="JVL91" s="771"/>
      <c r="JVM91" s="771"/>
      <c r="JVN91" s="771"/>
      <c r="JVO91" s="771"/>
      <c r="JVP91" s="771"/>
      <c r="JVQ91" s="771"/>
      <c r="JVR91" s="771"/>
      <c r="JVS91" s="771"/>
      <c r="JVT91" s="771"/>
      <c r="JVU91" s="771"/>
      <c r="JVV91" s="771"/>
      <c r="JVW91" s="771"/>
      <c r="JVX91" s="771"/>
      <c r="JVY91" s="771"/>
      <c r="JVZ91" s="771"/>
      <c r="JWA91" s="771"/>
      <c r="JWB91" s="771"/>
      <c r="JWC91" s="771"/>
      <c r="JWD91" s="771"/>
      <c r="JWE91" s="771"/>
      <c r="JWF91" s="771"/>
      <c r="JWG91" s="771"/>
      <c r="JWH91" s="771"/>
      <c r="JWI91" s="771"/>
      <c r="JWJ91" s="771"/>
      <c r="JWK91" s="771"/>
      <c r="JWL91" s="771"/>
      <c r="JWM91" s="771"/>
      <c r="JWN91" s="771"/>
      <c r="JWO91" s="771"/>
      <c r="JWP91" s="771"/>
      <c r="JWQ91" s="771"/>
      <c r="JWR91" s="771"/>
      <c r="JWS91" s="771"/>
      <c r="JWT91" s="771"/>
      <c r="JWU91" s="771"/>
      <c r="JWV91" s="771"/>
      <c r="JWW91" s="771"/>
      <c r="JWX91" s="771"/>
      <c r="JWY91" s="771"/>
      <c r="JWZ91" s="771"/>
      <c r="JXA91" s="771"/>
      <c r="JXB91" s="771"/>
      <c r="JXC91" s="771"/>
      <c r="JXD91" s="771"/>
      <c r="JXE91" s="771"/>
      <c r="JXF91" s="771"/>
      <c r="JXG91" s="771"/>
      <c r="JXH91" s="771"/>
      <c r="JXI91" s="771"/>
      <c r="JXJ91" s="771"/>
      <c r="JXK91" s="771"/>
      <c r="JXL91" s="771"/>
      <c r="JXM91" s="771"/>
      <c r="JXN91" s="771"/>
      <c r="JXO91" s="771"/>
      <c r="JXP91" s="771"/>
      <c r="JXQ91" s="771"/>
      <c r="JXR91" s="771"/>
      <c r="JXS91" s="771"/>
      <c r="JXT91" s="771"/>
      <c r="JXU91" s="771"/>
      <c r="JXV91" s="771"/>
      <c r="JXW91" s="771"/>
      <c r="JXX91" s="771"/>
      <c r="JXY91" s="771"/>
      <c r="JXZ91" s="771"/>
      <c r="JYA91" s="771"/>
      <c r="JYB91" s="771"/>
      <c r="JYC91" s="771"/>
      <c r="JYD91" s="771"/>
      <c r="JYE91" s="771"/>
      <c r="JYF91" s="771"/>
      <c r="JYG91" s="771"/>
      <c r="JYH91" s="771"/>
      <c r="JYI91" s="771"/>
      <c r="JYJ91" s="771"/>
      <c r="JYK91" s="771"/>
      <c r="JYL91" s="771"/>
      <c r="JYM91" s="771"/>
      <c r="JYN91" s="771"/>
      <c r="JYO91" s="771"/>
      <c r="JYP91" s="771"/>
      <c r="JYQ91" s="771"/>
      <c r="JYR91" s="771"/>
      <c r="JYS91" s="771"/>
      <c r="JYT91" s="771"/>
      <c r="JYU91" s="771"/>
      <c r="JYV91" s="771"/>
      <c r="JYW91" s="771"/>
      <c r="JYX91" s="771"/>
      <c r="JYY91" s="771"/>
      <c r="JYZ91" s="771"/>
      <c r="JZA91" s="771"/>
      <c r="JZB91" s="771"/>
      <c r="JZC91" s="771"/>
      <c r="JZD91" s="771"/>
      <c r="JZE91" s="771"/>
      <c r="JZF91" s="771"/>
      <c r="JZG91" s="771"/>
      <c r="JZH91" s="771"/>
      <c r="JZI91" s="771"/>
      <c r="JZJ91" s="771"/>
      <c r="JZK91" s="771"/>
      <c r="JZL91" s="771"/>
      <c r="JZM91" s="771"/>
      <c r="JZN91" s="771"/>
      <c r="JZO91" s="771"/>
      <c r="JZP91" s="771"/>
      <c r="JZQ91" s="771"/>
      <c r="JZR91" s="771"/>
      <c r="JZS91" s="771"/>
      <c r="JZT91" s="771"/>
      <c r="JZU91" s="771"/>
      <c r="JZV91" s="771"/>
      <c r="JZW91" s="771"/>
      <c r="JZX91" s="771"/>
      <c r="JZY91" s="771"/>
      <c r="JZZ91" s="771"/>
      <c r="KAA91" s="771"/>
      <c r="KAB91" s="771"/>
      <c r="KAC91" s="771"/>
      <c r="KAD91" s="771"/>
      <c r="KAE91" s="771"/>
      <c r="KAF91" s="771"/>
      <c r="KAG91" s="771"/>
      <c r="KAH91" s="771"/>
      <c r="KAI91" s="771"/>
      <c r="KAJ91" s="771"/>
      <c r="KAK91" s="771"/>
      <c r="KAL91" s="771"/>
      <c r="KAM91" s="771"/>
      <c r="KAN91" s="771"/>
      <c r="KAO91" s="771"/>
      <c r="KAP91" s="771"/>
      <c r="KAQ91" s="771"/>
      <c r="KAR91" s="771"/>
      <c r="KAS91" s="771"/>
      <c r="KAT91" s="771"/>
      <c r="KAU91" s="771"/>
      <c r="KAV91" s="771"/>
      <c r="KAW91" s="771"/>
      <c r="KAX91" s="771"/>
      <c r="KAY91" s="771"/>
      <c r="KAZ91" s="771"/>
      <c r="KBA91" s="771"/>
      <c r="KBB91" s="771"/>
      <c r="KBC91" s="771"/>
      <c r="KBD91" s="771"/>
      <c r="KBE91" s="771"/>
      <c r="KBF91" s="771"/>
      <c r="KBG91" s="771"/>
      <c r="KBH91" s="771"/>
      <c r="KBI91" s="771"/>
      <c r="KBJ91" s="771"/>
      <c r="KBK91" s="771"/>
      <c r="KBL91" s="771"/>
      <c r="KBM91" s="771"/>
      <c r="KBN91" s="771"/>
      <c r="KBO91" s="771"/>
      <c r="KBP91" s="771"/>
      <c r="KBQ91" s="771"/>
      <c r="KBR91" s="771"/>
      <c r="KBS91" s="771"/>
      <c r="KBT91" s="771"/>
      <c r="KBU91" s="771"/>
      <c r="KBV91" s="771"/>
      <c r="KBW91" s="771"/>
      <c r="KBX91" s="771"/>
      <c r="KBY91" s="771"/>
      <c r="KBZ91" s="771"/>
      <c r="KCA91" s="771"/>
      <c r="KCB91" s="771"/>
      <c r="KCC91" s="771"/>
      <c r="KCD91" s="771"/>
      <c r="KCE91" s="771"/>
      <c r="KCF91" s="771"/>
      <c r="KCG91" s="771"/>
      <c r="KCH91" s="771"/>
      <c r="KCI91" s="771"/>
      <c r="KCJ91" s="771"/>
      <c r="KCK91" s="771"/>
      <c r="KCL91" s="771"/>
      <c r="KCM91" s="771"/>
      <c r="KCN91" s="771"/>
      <c r="KCO91" s="771"/>
      <c r="KCP91" s="771"/>
      <c r="KCQ91" s="771"/>
      <c r="KCR91" s="771"/>
      <c r="KCS91" s="771"/>
      <c r="KCT91" s="771"/>
      <c r="KCU91" s="771"/>
      <c r="KCV91" s="771"/>
      <c r="KCW91" s="771"/>
      <c r="KCX91" s="771"/>
      <c r="KCY91" s="771"/>
      <c r="KCZ91" s="771"/>
      <c r="KDA91" s="771"/>
      <c r="KDB91" s="771"/>
      <c r="KDC91" s="771"/>
      <c r="KDD91" s="771"/>
      <c r="KDE91" s="771"/>
      <c r="KDF91" s="771"/>
      <c r="KDG91" s="771"/>
      <c r="KDH91" s="771"/>
      <c r="KDI91" s="771"/>
      <c r="KDJ91" s="771"/>
      <c r="KDK91" s="771"/>
      <c r="KDL91" s="771"/>
      <c r="KDM91" s="771"/>
      <c r="KDN91" s="771"/>
      <c r="KDO91" s="771"/>
      <c r="KDP91" s="771"/>
      <c r="KDQ91" s="771"/>
      <c r="KDR91" s="771"/>
      <c r="KDS91" s="771"/>
      <c r="KDT91" s="771"/>
      <c r="KDU91" s="771"/>
      <c r="KDV91" s="771"/>
      <c r="KDW91" s="771"/>
      <c r="KDX91" s="771"/>
      <c r="KDY91" s="771"/>
      <c r="KDZ91" s="771"/>
      <c r="KEA91" s="771"/>
      <c r="KEB91" s="771"/>
      <c r="KEC91" s="771"/>
      <c r="KED91" s="771"/>
      <c r="KEE91" s="771"/>
      <c r="KEF91" s="771"/>
      <c r="KEG91" s="771"/>
      <c r="KEH91" s="771"/>
      <c r="KEI91" s="771"/>
      <c r="KEJ91" s="771"/>
      <c r="KEK91" s="771"/>
      <c r="KEL91" s="771"/>
      <c r="KEM91" s="771"/>
      <c r="KEN91" s="771"/>
      <c r="KEO91" s="771"/>
      <c r="KEP91" s="771"/>
      <c r="KEQ91" s="771"/>
      <c r="KER91" s="771"/>
      <c r="KES91" s="771"/>
      <c r="KET91" s="771"/>
      <c r="KEU91" s="771"/>
      <c r="KEV91" s="771"/>
      <c r="KEW91" s="771"/>
      <c r="KEX91" s="771"/>
      <c r="KEY91" s="771"/>
      <c r="KEZ91" s="771"/>
      <c r="KFA91" s="771"/>
      <c r="KFB91" s="771"/>
      <c r="KFC91" s="771"/>
      <c r="KFD91" s="771"/>
      <c r="KFE91" s="771"/>
      <c r="KFF91" s="771"/>
      <c r="KFG91" s="771"/>
      <c r="KFH91" s="771"/>
      <c r="KFI91" s="771"/>
      <c r="KFJ91" s="771"/>
      <c r="KFK91" s="771"/>
      <c r="KFL91" s="771"/>
      <c r="KFM91" s="771"/>
      <c r="KFN91" s="771"/>
      <c r="KFO91" s="771"/>
      <c r="KFP91" s="771"/>
      <c r="KFQ91" s="771"/>
      <c r="KFR91" s="771"/>
      <c r="KFS91" s="771"/>
      <c r="KFT91" s="771"/>
      <c r="KFU91" s="771"/>
      <c r="KFV91" s="771"/>
      <c r="KFW91" s="771"/>
      <c r="KFX91" s="771"/>
      <c r="KFY91" s="771"/>
      <c r="KFZ91" s="771"/>
      <c r="KGA91" s="771"/>
      <c r="KGB91" s="771"/>
      <c r="KGC91" s="771"/>
      <c r="KGD91" s="771"/>
      <c r="KGE91" s="771"/>
      <c r="KGF91" s="771"/>
      <c r="KGG91" s="771"/>
      <c r="KGH91" s="771"/>
      <c r="KGI91" s="771"/>
      <c r="KGJ91" s="771"/>
      <c r="KGK91" s="771"/>
      <c r="KGL91" s="771"/>
      <c r="KGM91" s="771"/>
      <c r="KGN91" s="771"/>
      <c r="KGO91" s="771"/>
      <c r="KGP91" s="771"/>
      <c r="KGQ91" s="771"/>
      <c r="KGR91" s="771"/>
      <c r="KGS91" s="771"/>
      <c r="KGT91" s="771"/>
      <c r="KGU91" s="771"/>
      <c r="KGV91" s="771"/>
      <c r="KGW91" s="771"/>
      <c r="KGX91" s="771"/>
      <c r="KGY91" s="771"/>
      <c r="KGZ91" s="771"/>
      <c r="KHA91" s="771"/>
      <c r="KHB91" s="771"/>
      <c r="KHC91" s="771"/>
      <c r="KHD91" s="771"/>
      <c r="KHE91" s="771"/>
      <c r="KHF91" s="771"/>
      <c r="KHG91" s="771"/>
      <c r="KHH91" s="771"/>
      <c r="KHI91" s="771"/>
      <c r="KHJ91" s="771"/>
      <c r="KHK91" s="771"/>
      <c r="KHL91" s="771"/>
      <c r="KHM91" s="771"/>
      <c r="KHN91" s="771"/>
      <c r="KHO91" s="771"/>
      <c r="KHP91" s="771"/>
      <c r="KHQ91" s="771"/>
      <c r="KHR91" s="771"/>
      <c r="KHS91" s="771"/>
      <c r="KHT91" s="771"/>
      <c r="KHU91" s="771"/>
      <c r="KHV91" s="771"/>
      <c r="KHW91" s="771"/>
      <c r="KHX91" s="771"/>
      <c r="KHY91" s="771"/>
      <c r="KHZ91" s="771"/>
      <c r="KIA91" s="771"/>
      <c r="KIB91" s="771"/>
      <c r="KIC91" s="771"/>
      <c r="KID91" s="771"/>
      <c r="KIE91" s="771"/>
      <c r="KIF91" s="771"/>
      <c r="KIG91" s="771"/>
      <c r="KIH91" s="771"/>
      <c r="KII91" s="771"/>
      <c r="KIJ91" s="771"/>
      <c r="KIK91" s="771"/>
      <c r="KIL91" s="771"/>
      <c r="KIM91" s="771"/>
      <c r="KIN91" s="771"/>
      <c r="KIO91" s="771"/>
      <c r="KIP91" s="771"/>
      <c r="KIQ91" s="771"/>
      <c r="KIR91" s="771"/>
      <c r="KIS91" s="771"/>
      <c r="KIT91" s="771"/>
      <c r="KIU91" s="771"/>
      <c r="KIV91" s="771"/>
      <c r="KIW91" s="771"/>
      <c r="KIX91" s="771"/>
      <c r="KIY91" s="771"/>
      <c r="KIZ91" s="771"/>
      <c r="KJA91" s="771"/>
      <c r="KJB91" s="771"/>
      <c r="KJC91" s="771"/>
      <c r="KJD91" s="771"/>
      <c r="KJE91" s="771"/>
      <c r="KJF91" s="771"/>
      <c r="KJG91" s="771"/>
      <c r="KJH91" s="771"/>
      <c r="KJI91" s="771"/>
      <c r="KJJ91" s="771"/>
      <c r="KJK91" s="771"/>
      <c r="KJL91" s="771"/>
      <c r="KJM91" s="771"/>
      <c r="KJN91" s="771"/>
      <c r="KJO91" s="771"/>
      <c r="KJP91" s="771"/>
      <c r="KJQ91" s="771"/>
      <c r="KJR91" s="771"/>
      <c r="KJS91" s="771"/>
      <c r="KJT91" s="771"/>
      <c r="KJU91" s="771"/>
      <c r="KJV91" s="771"/>
      <c r="KJW91" s="771"/>
      <c r="KJX91" s="771"/>
      <c r="KJY91" s="771"/>
      <c r="KJZ91" s="771"/>
      <c r="KKA91" s="771"/>
      <c r="KKB91" s="771"/>
      <c r="KKC91" s="771"/>
      <c r="KKD91" s="771"/>
      <c r="KKE91" s="771"/>
      <c r="KKF91" s="771"/>
      <c r="KKG91" s="771"/>
      <c r="KKH91" s="771"/>
      <c r="KKI91" s="771"/>
      <c r="KKJ91" s="771"/>
      <c r="KKK91" s="771"/>
      <c r="KKL91" s="771"/>
      <c r="KKM91" s="771"/>
      <c r="KKN91" s="771"/>
      <c r="KKO91" s="771"/>
      <c r="KKP91" s="771"/>
      <c r="KKQ91" s="771"/>
      <c r="KKR91" s="771"/>
      <c r="KKS91" s="771"/>
      <c r="KKT91" s="771"/>
      <c r="KKU91" s="771"/>
      <c r="KKV91" s="771"/>
      <c r="KKW91" s="771"/>
      <c r="KKX91" s="771"/>
      <c r="KKY91" s="771"/>
      <c r="KKZ91" s="771"/>
      <c r="KLA91" s="771"/>
      <c r="KLB91" s="771"/>
      <c r="KLC91" s="771"/>
      <c r="KLD91" s="771"/>
      <c r="KLE91" s="771"/>
      <c r="KLF91" s="771"/>
      <c r="KLG91" s="771"/>
      <c r="KLH91" s="771"/>
      <c r="KLI91" s="771"/>
      <c r="KLJ91" s="771"/>
      <c r="KLK91" s="771"/>
      <c r="KLL91" s="771"/>
      <c r="KLM91" s="771"/>
      <c r="KLN91" s="771"/>
      <c r="KLO91" s="771"/>
      <c r="KLP91" s="771"/>
      <c r="KLQ91" s="771"/>
      <c r="KLR91" s="771"/>
      <c r="KLS91" s="771"/>
      <c r="KLT91" s="771"/>
      <c r="KLU91" s="771"/>
      <c r="KLV91" s="771"/>
      <c r="KLW91" s="771"/>
      <c r="KLX91" s="771"/>
      <c r="KLY91" s="771"/>
      <c r="KLZ91" s="771"/>
      <c r="KMA91" s="771"/>
      <c r="KMB91" s="771"/>
      <c r="KMC91" s="771"/>
      <c r="KMD91" s="771"/>
      <c r="KME91" s="771"/>
      <c r="KMF91" s="771"/>
      <c r="KMG91" s="771"/>
      <c r="KMH91" s="771"/>
      <c r="KMI91" s="771"/>
      <c r="KMJ91" s="771"/>
      <c r="KMK91" s="771"/>
      <c r="KML91" s="771"/>
      <c r="KMM91" s="771"/>
      <c r="KMN91" s="771"/>
      <c r="KMO91" s="771"/>
      <c r="KMP91" s="771"/>
      <c r="KMQ91" s="771"/>
      <c r="KMR91" s="771"/>
      <c r="KMS91" s="771"/>
      <c r="KMT91" s="771"/>
      <c r="KMU91" s="771"/>
      <c r="KMV91" s="771"/>
      <c r="KMW91" s="771"/>
      <c r="KMX91" s="771"/>
      <c r="KMY91" s="771"/>
      <c r="KMZ91" s="771"/>
      <c r="KNA91" s="771"/>
      <c r="KNB91" s="771"/>
      <c r="KNC91" s="771"/>
      <c r="KND91" s="771"/>
      <c r="KNE91" s="771"/>
      <c r="KNF91" s="771"/>
      <c r="KNG91" s="771"/>
      <c r="KNH91" s="771"/>
      <c r="KNI91" s="771"/>
      <c r="KNJ91" s="771"/>
      <c r="KNK91" s="771"/>
      <c r="KNL91" s="771"/>
      <c r="KNM91" s="771"/>
      <c r="KNN91" s="771"/>
      <c r="KNO91" s="771"/>
      <c r="KNP91" s="771"/>
      <c r="KNQ91" s="771"/>
      <c r="KNR91" s="771"/>
      <c r="KNS91" s="771"/>
      <c r="KNT91" s="771"/>
      <c r="KNU91" s="771"/>
      <c r="KNV91" s="771"/>
      <c r="KNW91" s="771"/>
      <c r="KNX91" s="771"/>
      <c r="KNY91" s="771"/>
      <c r="KNZ91" s="771"/>
      <c r="KOA91" s="771"/>
      <c r="KOB91" s="771"/>
      <c r="KOC91" s="771"/>
      <c r="KOD91" s="771"/>
      <c r="KOE91" s="771"/>
      <c r="KOF91" s="771"/>
      <c r="KOG91" s="771"/>
      <c r="KOH91" s="771"/>
      <c r="KOI91" s="771"/>
      <c r="KOJ91" s="771"/>
      <c r="KOK91" s="771"/>
      <c r="KOL91" s="771"/>
      <c r="KOM91" s="771"/>
      <c r="KON91" s="771"/>
      <c r="KOO91" s="771"/>
      <c r="KOP91" s="771"/>
      <c r="KOQ91" s="771"/>
      <c r="KOR91" s="771"/>
      <c r="KOS91" s="771"/>
      <c r="KOT91" s="771"/>
      <c r="KOU91" s="771"/>
      <c r="KOV91" s="771"/>
      <c r="KOW91" s="771"/>
      <c r="KOX91" s="771"/>
      <c r="KOY91" s="771"/>
      <c r="KOZ91" s="771"/>
      <c r="KPA91" s="771"/>
      <c r="KPB91" s="771"/>
      <c r="KPC91" s="771"/>
      <c r="KPD91" s="771"/>
      <c r="KPE91" s="771"/>
      <c r="KPF91" s="771"/>
      <c r="KPG91" s="771"/>
      <c r="KPH91" s="771"/>
      <c r="KPI91" s="771"/>
      <c r="KPJ91" s="771"/>
      <c r="KPK91" s="771"/>
      <c r="KPL91" s="771"/>
      <c r="KPM91" s="771"/>
      <c r="KPN91" s="771"/>
      <c r="KPO91" s="771"/>
      <c r="KPP91" s="771"/>
      <c r="KPQ91" s="771"/>
      <c r="KPR91" s="771"/>
      <c r="KPS91" s="771"/>
      <c r="KPT91" s="771"/>
      <c r="KPU91" s="771"/>
      <c r="KPV91" s="771"/>
      <c r="KPW91" s="771"/>
      <c r="KPX91" s="771"/>
      <c r="KPY91" s="771"/>
      <c r="KPZ91" s="771"/>
      <c r="KQA91" s="771"/>
      <c r="KQB91" s="771"/>
      <c r="KQC91" s="771"/>
      <c r="KQD91" s="771"/>
      <c r="KQE91" s="771"/>
      <c r="KQF91" s="771"/>
      <c r="KQG91" s="771"/>
      <c r="KQH91" s="771"/>
      <c r="KQI91" s="771"/>
      <c r="KQJ91" s="771"/>
      <c r="KQK91" s="771"/>
      <c r="KQL91" s="771"/>
      <c r="KQM91" s="771"/>
      <c r="KQN91" s="771"/>
      <c r="KQO91" s="771"/>
      <c r="KQP91" s="771"/>
      <c r="KQQ91" s="771"/>
      <c r="KQR91" s="771"/>
      <c r="KQS91" s="771"/>
      <c r="KQT91" s="771"/>
      <c r="KQU91" s="771"/>
      <c r="KQV91" s="771"/>
      <c r="KQW91" s="771"/>
      <c r="KQX91" s="771"/>
      <c r="KQY91" s="771"/>
      <c r="KQZ91" s="771"/>
      <c r="KRA91" s="771"/>
      <c r="KRB91" s="771"/>
      <c r="KRC91" s="771"/>
      <c r="KRD91" s="771"/>
      <c r="KRE91" s="771"/>
      <c r="KRF91" s="771"/>
      <c r="KRG91" s="771"/>
      <c r="KRH91" s="771"/>
      <c r="KRI91" s="771"/>
      <c r="KRJ91" s="771"/>
      <c r="KRK91" s="771"/>
      <c r="KRL91" s="771"/>
      <c r="KRM91" s="771"/>
      <c r="KRN91" s="771"/>
      <c r="KRO91" s="771"/>
      <c r="KRP91" s="771"/>
      <c r="KRQ91" s="771"/>
      <c r="KRR91" s="771"/>
      <c r="KRS91" s="771"/>
      <c r="KRT91" s="771"/>
      <c r="KRU91" s="771"/>
      <c r="KRV91" s="771"/>
      <c r="KRW91" s="771"/>
      <c r="KRX91" s="771"/>
      <c r="KRY91" s="771"/>
      <c r="KRZ91" s="771"/>
      <c r="KSA91" s="771"/>
      <c r="KSB91" s="771"/>
      <c r="KSC91" s="771"/>
      <c r="KSD91" s="771"/>
      <c r="KSE91" s="771"/>
      <c r="KSF91" s="771"/>
      <c r="KSG91" s="771"/>
      <c r="KSH91" s="771"/>
      <c r="KSI91" s="771"/>
      <c r="KSJ91" s="771"/>
      <c r="KSK91" s="771"/>
      <c r="KSL91" s="771"/>
      <c r="KSM91" s="771"/>
      <c r="KSN91" s="771"/>
      <c r="KSO91" s="771"/>
      <c r="KSP91" s="771"/>
      <c r="KSQ91" s="771"/>
      <c r="KSR91" s="771"/>
      <c r="KSS91" s="771"/>
      <c r="KST91" s="771"/>
      <c r="KSU91" s="771"/>
      <c r="KSV91" s="771"/>
      <c r="KSW91" s="771"/>
      <c r="KSX91" s="771"/>
      <c r="KSY91" s="771"/>
      <c r="KSZ91" s="771"/>
      <c r="KTA91" s="771"/>
      <c r="KTB91" s="771"/>
      <c r="KTC91" s="771"/>
      <c r="KTD91" s="771"/>
      <c r="KTE91" s="771"/>
      <c r="KTF91" s="771"/>
      <c r="KTG91" s="771"/>
      <c r="KTH91" s="771"/>
      <c r="KTI91" s="771"/>
      <c r="KTJ91" s="771"/>
      <c r="KTK91" s="771"/>
      <c r="KTL91" s="771"/>
      <c r="KTM91" s="771"/>
      <c r="KTN91" s="771"/>
      <c r="KTO91" s="771"/>
      <c r="KTP91" s="771"/>
      <c r="KTQ91" s="771"/>
      <c r="KTR91" s="771"/>
      <c r="KTS91" s="771"/>
      <c r="KTT91" s="771"/>
      <c r="KTU91" s="771"/>
      <c r="KTV91" s="771"/>
      <c r="KTW91" s="771"/>
      <c r="KTX91" s="771"/>
      <c r="KTY91" s="771"/>
      <c r="KTZ91" s="771"/>
      <c r="KUA91" s="771"/>
      <c r="KUB91" s="771"/>
      <c r="KUC91" s="771"/>
      <c r="KUD91" s="771"/>
      <c r="KUE91" s="771"/>
      <c r="KUF91" s="771"/>
      <c r="KUG91" s="771"/>
      <c r="KUH91" s="771"/>
      <c r="KUI91" s="771"/>
      <c r="KUJ91" s="771"/>
      <c r="KUK91" s="771"/>
      <c r="KUL91" s="771"/>
      <c r="KUM91" s="771"/>
      <c r="KUN91" s="771"/>
      <c r="KUO91" s="771"/>
      <c r="KUP91" s="771"/>
      <c r="KUQ91" s="771"/>
      <c r="KUR91" s="771"/>
      <c r="KUS91" s="771"/>
      <c r="KUT91" s="771"/>
      <c r="KUU91" s="771"/>
      <c r="KUV91" s="771"/>
      <c r="KUW91" s="771"/>
      <c r="KUX91" s="771"/>
      <c r="KUY91" s="771"/>
      <c r="KUZ91" s="771"/>
      <c r="KVA91" s="771"/>
      <c r="KVB91" s="771"/>
      <c r="KVC91" s="771"/>
      <c r="KVD91" s="771"/>
      <c r="KVE91" s="771"/>
      <c r="KVF91" s="771"/>
      <c r="KVG91" s="771"/>
      <c r="KVH91" s="771"/>
      <c r="KVI91" s="771"/>
      <c r="KVJ91" s="771"/>
      <c r="KVK91" s="771"/>
      <c r="KVL91" s="771"/>
      <c r="KVM91" s="771"/>
      <c r="KVN91" s="771"/>
      <c r="KVO91" s="771"/>
      <c r="KVP91" s="771"/>
      <c r="KVQ91" s="771"/>
      <c r="KVR91" s="771"/>
      <c r="KVS91" s="771"/>
      <c r="KVT91" s="771"/>
      <c r="KVU91" s="771"/>
      <c r="KVV91" s="771"/>
      <c r="KVW91" s="771"/>
      <c r="KVX91" s="771"/>
      <c r="KVY91" s="771"/>
      <c r="KVZ91" s="771"/>
      <c r="KWA91" s="771"/>
      <c r="KWB91" s="771"/>
      <c r="KWC91" s="771"/>
      <c r="KWD91" s="771"/>
      <c r="KWE91" s="771"/>
      <c r="KWF91" s="771"/>
      <c r="KWG91" s="771"/>
      <c r="KWH91" s="771"/>
      <c r="KWI91" s="771"/>
      <c r="KWJ91" s="771"/>
      <c r="KWK91" s="771"/>
      <c r="KWL91" s="771"/>
      <c r="KWM91" s="771"/>
      <c r="KWN91" s="771"/>
      <c r="KWO91" s="771"/>
      <c r="KWP91" s="771"/>
      <c r="KWQ91" s="771"/>
      <c r="KWR91" s="771"/>
      <c r="KWS91" s="771"/>
      <c r="KWT91" s="771"/>
      <c r="KWU91" s="771"/>
      <c r="KWV91" s="771"/>
      <c r="KWW91" s="771"/>
      <c r="KWX91" s="771"/>
      <c r="KWY91" s="771"/>
      <c r="KWZ91" s="771"/>
      <c r="KXA91" s="771"/>
      <c r="KXB91" s="771"/>
      <c r="KXC91" s="771"/>
      <c r="KXD91" s="771"/>
      <c r="KXE91" s="771"/>
      <c r="KXF91" s="771"/>
      <c r="KXG91" s="771"/>
      <c r="KXH91" s="771"/>
      <c r="KXI91" s="771"/>
      <c r="KXJ91" s="771"/>
      <c r="KXK91" s="771"/>
      <c r="KXL91" s="771"/>
      <c r="KXM91" s="771"/>
      <c r="KXN91" s="771"/>
      <c r="KXO91" s="771"/>
      <c r="KXP91" s="771"/>
      <c r="KXQ91" s="771"/>
      <c r="KXR91" s="771"/>
      <c r="KXS91" s="771"/>
      <c r="KXT91" s="771"/>
      <c r="KXU91" s="771"/>
      <c r="KXV91" s="771"/>
      <c r="KXW91" s="771"/>
      <c r="KXX91" s="771"/>
      <c r="KXY91" s="771"/>
      <c r="KXZ91" s="771"/>
      <c r="KYA91" s="771"/>
      <c r="KYB91" s="771"/>
      <c r="KYC91" s="771"/>
      <c r="KYD91" s="771"/>
      <c r="KYE91" s="771"/>
      <c r="KYF91" s="771"/>
      <c r="KYG91" s="771"/>
      <c r="KYH91" s="771"/>
      <c r="KYI91" s="771"/>
      <c r="KYJ91" s="771"/>
      <c r="KYK91" s="771"/>
      <c r="KYL91" s="771"/>
      <c r="KYM91" s="771"/>
      <c r="KYN91" s="771"/>
      <c r="KYO91" s="771"/>
      <c r="KYP91" s="771"/>
      <c r="KYQ91" s="771"/>
      <c r="KYR91" s="771"/>
      <c r="KYS91" s="771"/>
      <c r="KYT91" s="771"/>
      <c r="KYU91" s="771"/>
      <c r="KYV91" s="771"/>
      <c r="KYW91" s="771"/>
      <c r="KYX91" s="771"/>
      <c r="KYY91" s="771"/>
      <c r="KYZ91" s="771"/>
      <c r="KZA91" s="771"/>
      <c r="KZB91" s="771"/>
      <c r="KZC91" s="771"/>
      <c r="KZD91" s="771"/>
      <c r="KZE91" s="771"/>
      <c r="KZF91" s="771"/>
      <c r="KZG91" s="771"/>
      <c r="KZH91" s="771"/>
      <c r="KZI91" s="771"/>
      <c r="KZJ91" s="771"/>
      <c r="KZK91" s="771"/>
      <c r="KZL91" s="771"/>
      <c r="KZM91" s="771"/>
      <c r="KZN91" s="771"/>
      <c r="KZO91" s="771"/>
      <c r="KZP91" s="771"/>
      <c r="KZQ91" s="771"/>
      <c r="KZR91" s="771"/>
      <c r="KZS91" s="771"/>
      <c r="KZT91" s="771"/>
      <c r="KZU91" s="771"/>
      <c r="KZV91" s="771"/>
      <c r="KZW91" s="771"/>
      <c r="KZX91" s="771"/>
      <c r="KZY91" s="771"/>
      <c r="KZZ91" s="771"/>
      <c r="LAA91" s="771"/>
      <c r="LAB91" s="771"/>
      <c r="LAC91" s="771"/>
      <c r="LAD91" s="771"/>
      <c r="LAE91" s="771"/>
      <c r="LAF91" s="771"/>
      <c r="LAG91" s="771"/>
      <c r="LAH91" s="771"/>
      <c r="LAI91" s="771"/>
      <c r="LAJ91" s="771"/>
      <c r="LAK91" s="771"/>
      <c r="LAL91" s="771"/>
      <c r="LAM91" s="771"/>
      <c r="LAN91" s="771"/>
      <c r="LAO91" s="771"/>
      <c r="LAP91" s="771"/>
      <c r="LAQ91" s="771"/>
      <c r="LAR91" s="771"/>
      <c r="LAS91" s="771"/>
      <c r="LAT91" s="771"/>
      <c r="LAU91" s="771"/>
      <c r="LAV91" s="771"/>
      <c r="LAW91" s="771"/>
      <c r="LAX91" s="771"/>
      <c r="LAY91" s="771"/>
      <c r="LAZ91" s="771"/>
      <c r="LBA91" s="771"/>
      <c r="LBB91" s="771"/>
      <c r="LBC91" s="771"/>
      <c r="LBD91" s="771"/>
      <c r="LBE91" s="771"/>
      <c r="LBF91" s="771"/>
      <c r="LBG91" s="771"/>
      <c r="LBH91" s="771"/>
      <c r="LBI91" s="771"/>
      <c r="LBJ91" s="771"/>
      <c r="LBK91" s="771"/>
      <c r="LBL91" s="771"/>
      <c r="LBM91" s="771"/>
      <c r="LBN91" s="771"/>
      <c r="LBO91" s="771"/>
      <c r="LBP91" s="771"/>
      <c r="LBQ91" s="771"/>
      <c r="LBR91" s="771"/>
      <c r="LBS91" s="771"/>
      <c r="LBT91" s="771"/>
      <c r="LBU91" s="771"/>
      <c r="LBV91" s="771"/>
      <c r="LBW91" s="771"/>
      <c r="LBX91" s="771"/>
      <c r="LBY91" s="771"/>
      <c r="LBZ91" s="771"/>
      <c r="LCA91" s="771"/>
      <c r="LCB91" s="771"/>
      <c r="LCC91" s="771"/>
      <c r="LCD91" s="771"/>
      <c r="LCE91" s="771"/>
      <c r="LCF91" s="771"/>
      <c r="LCG91" s="771"/>
      <c r="LCH91" s="771"/>
      <c r="LCI91" s="771"/>
      <c r="LCJ91" s="771"/>
      <c r="LCK91" s="771"/>
      <c r="LCL91" s="771"/>
      <c r="LCM91" s="771"/>
      <c r="LCN91" s="771"/>
      <c r="LCO91" s="771"/>
      <c r="LCP91" s="771"/>
      <c r="LCQ91" s="771"/>
      <c r="LCR91" s="771"/>
      <c r="LCS91" s="771"/>
      <c r="LCT91" s="771"/>
      <c r="LCU91" s="771"/>
      <c r="LCV91" s="771"/>
      <c r="LCW91" s="771"/>
      <c r="LCX91" s="771"/>
      <c r="LCY91" s="771"/>
      <c r="LCZ91" s="771"/>
      <c r="LDA91" s="771"/>
      <c r="LDB91" s="771"/>
      <c r="LDC91" s="771"/>
      <c r="LDD91" s="771"/>
      <c r="LDE91" s="771"/>
      <c r="LDF91" s="771"/>
      <c r="LDG91" s="771"/>
      <c r="LDH91" s="771"/>
      <c r="LDI91" s="771"/>
      <c r="LDJ91" s="771"/>
      <c r="LDK91" s="771"/>
      <c r="LDL91" s="771"/>
      <c r="LDM91" s="771"/>
      <c r="LDN91" s="771"/>
      <c r="LDO91" s="771"/>
      <c r="LDP91" s="771"/>
      <c r="LDQ91" s="771"/>
      <c r="LDR91" s="771"/>
      <c r="LDS91" s="771"/>
      <c r="LDT91" s="771"/>
      <c r="LDU91" s="771"/>
      <c r="LDV91" s="771"/>
      <c r="LDW91" s="771"/>
      <c r="LDX91" s="771"/>
      <c r="LDY91" s="771"/>
      <c r="LDZ91" s="771"/>
      <c r="LEA91" s="771"/>
      <c r="LEB91" s="771"/>
      <c r="LEC91" s="771"/>
      <c r="LED91" s="771"/>
      <c r="LEE91" s="771"/>
      <c r="LEF91" s="771"/>
      <c r="LEG91" s="771"/>
      <c r="LEH91" s="771"/>
      <c r="LEI91" s="771"/>
      <c r="LEJ91" s="771"/>
      <c r="LEK91" s="771"/>
      <c r="LEL91" s="771"/>
      <c r="LEM91" s="771"/>
      <c r="LEN91" s="771"/>
      <c r="LEO91" s="771"/>
      <c r="LEP91" s="771"/>
      <c r="LEQ91" s="771"/>
      <c r="LER91" s="771"/>
      <c r="LES91" s="771"/>
      <c r="LET91" s="771"/>
      <c r="LEU91" s="771"/>
      <c r="LEV91" s="771"/>
      <c r="LEW91" s="771"/>
      <c r="LEX91" s="771"/>
      <c r="LEY91" s="771"/>
      <c r="LEZ91" s="771"/>
      <c r="LFA91" s="771"/>
      <c r="LFB91" s="771"/>
      <c r="LFC91" s="771"/>
      <c r="LFD91" s="771"/>
      <c r="LFE91" s="771"/>
      <c r="LFF91" s="771"/>
      <c r="LFG91" s="771"/>
      <c r="LFH91" s="771"/>
      <c r="LFI91" s="771"/>
      <c r="LFJ91" s="771"/>
      <c r="LFK91" s="771"/>
      <c r="LFL91" s="771"/>
      <c r="LFM91" s="771"/>
      <c r="LFN91" s="771"/>
      <c r="LFO91" s="771"/>
      <c r="LFP91" s="771"/>
      <c r="LFQ91" s="771"/>
      <c r="LFR91" s="771"/>
      <c r="LFS91" s="771"/>
      <c r="LFT91" s="771"/>
      <c r="LFU91" s="771"/>
      <c r="LFV91" s="771"/>
      <c r="LFW91" s="771"/>
      <c r="LFX91" s="771"/>
      <c r="LFY91" s="771"/>
      <c r="LFZ91" s="771"/>
      <c r="LGA91" s="771"/>
      <c r="LGB91" s="771"/>
      <c r="LGC91" s="771"/>
      <c r="LGD91" s="771"/>
      <c r="LGE91" s="771"/>
      <c r="LGF91" s="771"/>
      <c r="LGG91" s="771"/>
      <c r="LGH91" s="771"/>
      <c r="LGI91" s="771"/>
      <c r="LGJ91" s="771"/>
      <c r="LGK91" s="771"/>
      <c r="LGL91" s="771"/>
      <c r="LGM91" s="771"/>
      <c r="LGN91" s="771"/>
      <c r="LGO91" s="771"/>
      <c r="LGP91" s="771"/>
      <c r="LGQ91" s="771"/>
      <c r="LGR91" s="771"/>
      <c r="LGS91" s="771"/>
      <c r="LGT91" s="771"/>
      <c r="LGU91" s="771"/>
      <c r="LGV91" s="771"/>
      <c r="LGW91" s="771"/>
      <c r="LGX91" s="771"/>
      <c r="LGY91" s="771"/>
      <c r="LGZ91" s="771"/>
      <c r="LHA91" s="771"/>
      <c r="LHB91" s="771"/>
      <c r="LHC91" s="771"/>
      <c r="LHD91" s="771"/>
      <c r="LHE91" s="771"/>
      <c r="LHF91" s="771"/>
      <c r="LHG91" s="771"/>
      <c r="LHH91" s="771"/>
      <c r="LHI91" s="771"/>
      <c r="LHJ91" s="771"/>
      <c r="LHK91" s="771"/>
      <c r="LHL91" s="771"/>
      <c r="LHM91" s="771"/>
      <c r="LHN91" s="771"/>
      <c r="LHO91" s="771"/>
      <c r="LHP91" s="771"/>
      <c r="LHQ91" s="771"/>
      <c r="LHR91" s="771"/>
      <c r="LHS91" s="771"/>
      <c r="LHT91" s="771"/>
      <c r="LHU91" s="771"/>
      <c r="LHV91" s="771"/>
      <c r="LHW91" s="771"/>
      <c r="LHX91" s="771"/>
      <c r="LHY91" s="771"/>
      <c r="LHZ91" s="771"/>
      <c r="LIA91" s="771"/>
      <c r="LIB91" s="771"/>
      <c r="LIC91" s="771"/>
      <c r="LID91" s="771"/>
      <c r="LIE91" s="771"/>
      <c r="LIF91" s="771"/>
      <c r="LIG91" s="771"/>
      <c r="LIH91" s="771"/>
      <c r="LII91" s="771"/>
      <c r="LIJ91" s="771"/>
      <c r="LIK91" s="771"/>
      <c r="LIL91" s="771"/>
      <c r="LIM91" s="771"/>
      <c r="LIN91" s="771"/>
      <c r="LIO91" s="771"/>
      <c r="LIP91" s="771"/>
      <c r="LIQ91" s="771"/>
      <c r="LIR91" s="771"/>
      <c r="LIS91" s="771"/>
      <c r="LIT91" s="771"/>
      <c r="LIU91" s="771"/>
      <c r="LIV91" s="771"/>
      <c r="LIW91" s="771"/>
      <c r="LIX91" s="771"/>
      <c r="LIY91" s="771"/>
      <c r="LIZ91" s="771"/>
      <c r="LJA91" s="771"/>
      <c r="LJB91" s="771"/>
      <c r="LJC91" s="771"/>
      <c r="LJD91" s="771"/>
      <c r="LJE91" s="771"/>
      <c r="LJF91" s="771"/>
      <c r="LJG91" s="771"/>
      <c r="LJH91" s="771"/>
      <c r="LJI91" s="771"/>
      <c r="LJJ91" s="771"/>
      <c r="LJK91" s="771"/>
      <c r="LJL91" s="771"/>
      <c r="LJM91" s="771"/>
      <c r="LJN91" s="771"/>
      <c r="LJO91" s="771"/>
      <c r="LJP91" s="771"/>
      <c r="LJQ91" s="771"/>
      <c r="LJR91" s="771"/>
      <c r="LJS91" s="771"/>
      <c r="LJT91" s="771"/>
      <c r="LJU91" s="771"/>
      <c r="LJV91" s="771"/>
      <c r="LJW91" s="771"/>
      <c r="LJX91" s="771"/>
      <c r="LJY91" s="771"/>
      <c r="LJZ91" s="771"/>
      <c r="LKA91" s="771"/>
      <c r="LKB91" s="771"/>
      <c r="LKC91" s="771"/>
      <c r="LKD91" s="771"/>
      <c r="LKE91" s="771"/>
      <c r="LKF91" s="771"/>
      <c r="LKG91" s="771"/>
      <c r="LKH91" s="771"/>
      <c r="LKI91" s="771"/>
      <c r="LKJ91" s="771"/>
      <c r="LKK91" s="771"/>
      <c r="LKL91" s="771"/>
      <c r="LKM91" s="771"/>
      <c r="LKN91" s="771"/>
      <c r="LKO91" s="771"/>
      <c r="LKP91" s="771"/>
      <c r="LKQ91" s="771"/>
      <c r="LKR91" s="771"/>
      <c r="LKS91" s="771"/>
      <c r="LKT91" s="771"/>
      <c r="LKU91" s="771"/>
      <c r="LKV91" s="771"/>
      <c r="LKW91" s="771"/>
      <c r="LKX91" s="771"/>
      <c r="LKY91" s="771"/>
      <c r="LKZ91" s="771"/>
      <c r="LLA91" s="771"/>
      <c r="LLB91" s="771"/>
      <c r="LLC91" s="771"/>
      <c r="LLD91" s="771"/>
      <c r="LLE91" s="771"/>
      <c r="LLF91" s="771"/>
      <c r="LLG91" s="771"/>
      <c r="LLH91" s="771"/>
      <c r="LLI91" s="771"/>
      <c r="LLJ91" s="771"/>
      <c r="LLK91" s="771"/>
      <c r="LLL91" s="771"/>
      <c r="LLM91" s="771"/>
      <c r="LLN91" s="771"/>
      <c r="LLO91" s="771"/>
      <c r="LLP91" s="771"/>
      <c r="LLQ91" s="771"/>
      <c r="LLR91" s="771"/>
      <c r="LLS91" s="771"/>
      <c r="LLT91" s="771"/>
      <c r="LLU91" s="771"/>
      <c r="LLV91" s="771"/>
      <c r="LLW91" s="771"/>
      <c r="LLX91" s="771"/>
      <c r="LLY91" s="771"/>
      <c r="LLZ91" s="771"/>
      <c r="LMA91" s="771"/>
      <c r="LMB91" s="771"/>
      <c r="LMC91" s="771"/>
      <c r="LMD91" s="771"/>
      <c r="LME91" s="771"/>
      <c r="LMF91" s="771"/>
      <c r="LMG91" s="771"/>
      <c r="LMH91" s="771"/>
      <c r="LMI91" s="771"/>
      <c r="LMJ91" s="771"/>
      <c r="LMK91" s="771"/>
      <c r="LML91" s="771"/>
      <c r="LMM91" s="771"/>
      <c r="LMN91" s="771"/>
      <c r="LMO91" s="771"/>
      <c r="LMP91" s="771"/>
      <c r="LMQ91" s="771"/>
      <c r="LMR91" s="771"/>
      <c r="LMS91" s="771"/>
      <c r="LMT91" s="771"/>
      <c r="LMU91" s="771"/>
      <c r="LMV91" s="771"/>
      <c r="LMW91" s="771"/>
      <c r="LMX91" s="771"/>
      <c r="LMY91" s="771"/>
      <c r="LMZ91" s="771"/>
      <c r="LNA91" s="771"/>
      <c r="LNB91" s="771"/>
      <c r="LNC91" s="771"/>
      <c r="LND91" s="771"/>
      <c r="LNE91" s="771"/>
      <c r="LNF91" s="771"/>
      <c r="LNG91" s="771"/>
      <c r="LNH91" s="771"/>
      <c r="LNI91" s="771"/>
      <c r="LNJ91" s="771"/>
      <c r="LNK91" s="771"/>
      <c r="LNL91" s="771"/>
      <c r="LNM91" s="771"/>
      <c r="LNN91" s="771"/>
      <c r="LNO91" s="771"/>
      <c r="LNP91" s="771"/>
      <c r="LNQ91" s="771"/>
      <c r="LNR91" s="771"/>
      <c r="LNS91" s="771"/>
      <c r="LNT91" s="771"/>
      <c r="LNU91" s="771"/>
      <c r="LNV91" s="771"/>
      <c r="LNW91" s="771"/>
      <c r="LNX91" s="771"/>
      <c r="LNY91" s="771"/>
      <c r="LNZ91" s="771"/>
      <c r="LOA91" s="771"/>
      <c r="LOB91" s="771"/>
      <c r="LOC91" s="771"/>
      <c r="LOD91" s="771"/>
      <c r="LOE91" s="771"/>
      <c r="LOF91" s="771"/>
      <c r="LOG91" s="771"/>
      <c r="LOH91" s="771"/>
      <c r="LOI91" s="771"/>
      <c r="LOJ91" s="771"/>
      <c r="LOK91" s="771"/>
      <c r="LOL91" s="771"/>
      <c r="LOM91" s="771"/>
      <c r="LON91" s="771"/>
      <c r="LOO91" s="771"/>
      <c r="LOP91" s="771"/>
      <c r="LOQ91" s="771"/>
      <c r="LOR91" s="771"/>
      <c r="LOS91" s="771"/>
      <c r="LOT91" s="771"/>
      <c r="LOU91" s="771"/>
      <c r="LOV91" s="771"/>
      <c r="LOW91" s="771"/>
      <c r="LOX91" s="771"/>
      <c r="LOY91" s="771"/>
      <c r="LOZ91" s="771"/>
      <c r="LPA91" s="771"/>
      <c r="LPB91" s="771"/>
      <c r="LPC91" s="771"/>
      <c r="LPD91" s="771"/>
      <c r="LPE91" s="771"/>
      <c r="LPF91" s="771"/>
      <c r="LPG91" s="771"/>
      <c r="LPH91" s="771"/>
      <c r="LPI91" s="771"/>
      <c r="LPJ91" s="771"/>
      <c r="LPK91" s="771"/>
      <c r="LPL91" s="771"/>
      <c r="LPM91" s="771"/>
      <c r="LPN91" s="771"/>
      <c r="LPO91" s="771"/>
      <c r="LPP91" s="771"/>
      <c r="LPQ91" s="771"/>
      <c r="LPR91" s="771"/>
      <c r="LPS91" s="771"/>
      <c r="LPT91" s="771"/>
      <c r="LPU91" s="771"/>
      <c r="LPV91" s="771"/>
      <c r="LPW91" s="771"/>
      <c r="LPX91" s="771"/>
      <c r="LPY91" s="771"/>
      <c r="LPZ91" s="771"/>
      <c r="LQA91" s="771"/>
      <c r="LQB91" s="771"/>
      <c r="LQC91" s="771"/>
      <c r="LQD91" s="771"/>
      <c r="LQE91" s="771"/>
      <c r="LQF91" s="771"/>
      <c r="LQG91" s="771"/>
      <c r="LQH91" s="771"/>
      <c r="LQI91" s="771"/>
      <c r="LQJ91" s="771"/>
      <c r="LQK91" s="771"/>
      <c r="LQL91" s="771"/>
      <c r="LQM91" s="771"/>
      <c r="LQN91" s="771"/>
      <c r="LQO91" s="771"/>
      <c r="LQP91" s="771"/>
      <c r="LQQ91" s="771"/>
      <c r="LQR91" s="771"/>
      <c r="LQS91" s="771"/>
      <c r="LQT91" s="771"/>
      <c r="LQU91" s="771"/>
      <c r="LQV91" s="771"/>
      <c r="LQW91" s="771"/>
      <c r="LQX91" s="771"/>
      <c r="LQY91" s="771"/>
      <c r="LQZ91" s="771"/>
      <c r="LRA91" s="771"/>
      <c r="LRB91" s="771"/>
      <c r="LRC91" s="771"/>
      <c r="LRD91" s="771"/>
      <c r="LRE91" s="771"/>
      <c r="LRF91" s="771"/>
      <c r="LRG91" s="771"/>
      <c r="LRH91" s="771"/>
      <c r="LRI91" s="771"/>
      <c r="LRJ91" s="771"/>
      <c r="LRK91" s="771"/>
      <c r="LRL91" s="771"/>
      <c r="LRM91" s="771"/>
      <c r="LRN91" s="771"/>
      <c r="LRO91" s="771"/>
      <c r="LRP91" s="771"/>
      <c r="LRQ91" s="771"/>
      <c r="LRR91" s="771"/>
      <c r="LRS91" s="771"/>
      <c r="LRT91" s="771"/>
      <c r="LRU91" s="771"/>
      <c r="LRV91" s="771"/>
      <c r="LRW91" s="771"/>
      <c r="LRX91" s="771"/>
      <c r="LRY91" s="771"/>
      <c r="LRZ91" s="771"/>
      <c r="LSA91" s="771"/>
      <c r="LSB91" s="771"/>
      <c r="LSC91" s="771"/>
      <c r="LSD91" s="771"/>
      <c r="LSE91" s="771"/>
      <c r="LSF91" s="771"/>
      <c r="LSG91" s="771"/>
      <c r="LSH91" s="771"/>
      <c r="LSI91" s="771"/>
      <c r="LSJ91" s="771"/>
      <c r="LSK91" s="771"/>
      <c r="LSL91" s="771"/>
      <c r="LSM91" s="771"/>
      <c r="LSN91" s="771"/>
      <c r="LSO91" s="771"/>
      <c r="LSP91" s="771"/>
      <c r="LSQ91" s="771"/>
      <c r="LSR91" s="771"/>
      <c r="LSS91" s="771"/>
      <c r="LST91" s="771"/>
      <c r="LSU91" s="771"/>
      <c r="LSV91" s="771"/>
      <c r="LSW91" s="771"/>
      <c r="LSX91" s="771"/>
      <c r="LSY91" s="771"/>
      <c r="LSZ91" s="771"/>
      <c r="LTA91" s="771"/>
      <c r="LTB91" s="771"/>
      <c r="LTC91" s="771"/>
      <c r="LTD91" s="771"/>
      <c r="LTE91" s="771"/>
      <c r="LTF91" s="771"/>
      <c r="LTG91" s="771"/>
      <c r="LTH91" s="771"/>
      <c r="LTI91" s="771"/>
      <c r="LTJ91" s="771"/>
      <c r="LTK91" s="771"/>
      <c r="LTL91" s="771"/>
      <c r="LTM91" s="771"/>
      <c r="LTN91" s="771"/>
      <c r="LTO91" s="771"/>
      <c r="LTP91" s="771"/>
      <c r="LTQ91" s="771"/>
      <c r="LTR91" s="771"/>
      <c r="LTS91" s="771"/>
      <c r="LTT91" s="771"/>
      <c r="LTU91" s="771"/>
      <c r="LTV91" s="771"/>
      <c r="LTW91" s="771"/>
      <c r="LTX91" s="771"/>
      <c r="LTY91" s="771"/>
      <c r="LTZ91" s="771"/>
      <c r="LUA91" s="771"/>
      <c r="LUB91" s="771"/>
      <c r="LUC91" s="771"/>
      <c r="LUD91" s="771"/>
      <c r="LUE91" s="771"/>
      <c r="LUF91" s="771"/>
      <c r="LUG91" s="771"/>
      <c r="LUH91" s="771"/>
      <c r="LUI91" s="771"/>
      <c r="LUJ91" s="771"/>
      <c r="LUK91" s="771"/>
      <c r="LUL91" s="771"/>
      <c r="LUM91" s="771"/>
      <c r="LUN91" s="771"/>
      <c r="LUO91" s="771"/>
      <c r="LUP91" s="771"/>
      <c r="LUQ91" s="771"/>
      <c r="LUR91" s="771"/>
      <c r="LUS91" s="771"/>
      <c r="LUT91" s="771"/>
      <c r="LUU91" s="771"/>
      <c r="LUV91" s="771"/>
      <c r="LUW91" s="771"/>
      <c r="LUX91" s="771"/>
      <c r="LUY91" s="771"/>
      <c r="LUZ91" s="771"/>
      <c r="LVA91" s="771"/>
      <c r="LVB91" s="771"/>
      <c r="LVC91" s="771"/>
      <c r="LVD91" s="771"/>
      <c r="LVE91" s="771"/>
      <c r="LVF91" s="771"/>
      <c r="LVG91" s="771"/>
      <c r="LVH91" s="771"/>
      <c r="LVI91" s="771"/>
      <c r="LVJ91" s="771"/>
      <c r="LVK91" s="771"/>
      <c r="LVL91" s="771"/>
      <c r="LVM91" s="771"/>
      <c r="LVN91" s="771"/>
      <c r="LVO91" s="771"/>
      <c r="LVP91" s="771"/>
      <c r="LVQ91" s="771"/>
      <c r="LVR91" s="771"/>
      <c r="LVS91" s="771"/>
      <c r="LVT91" s="771"/>
      <c r="LVU91" s="771"/>
      <c r="LVV91" s="771"/>
      <c r="LVW91" s="771"/>
      <c r="LVX91" s="771"/>
      <c r="LVY91" s="771"/>
      <c r="LVZ91" s="771"/>
      <c r="LWA91" s="771"/>
      <c r="LWB91" s="771"/>
      <c r="LWC91" s="771"/>
      <c r="LWD91" s="771"/>
      <c r="LWE91" s="771"/>
      <c r="LWF91" s="771"/>
      <c r="LWG91" s="771"/>
      <c r="LWH91" s="771"/>
      <c r="LWI91" s="771"/>
      <c r="LWJ91" s="771"/>
      <c r="LWK91" s="771"/>
      <c r="LWL91" s="771"/>
      <c r="LWM91" s="771"/>
      <c r="LWN91" s="771"/>
      <c r="LWO91" s="771"/>
      <c r="LWP91" s="771"/>
      <c r="LWQ91" s="771"/>
      <c r="LWR91" s="771"/>
      <c r="LWS91" s="771"/>
      <c r="LWT91" s="771"/>
      <c r="LWU91" s="771"/>
      <c r="LWV91" s="771"/>
      <c r="LWW91" s="771"/>
      <c r="LWX91" s="771"/>
      <c r="LWY91" s="771"/>
      <c r="LWZ91" s="771"/>
      <c r="LXA91" s="771"/>
      <c r="LXB91" s="771"/>
      <c r="LXC91" s="771"/>
      <c r="LXD91" s="771"/>
      <c r="LXE91" s="771"/>
      <c r="LXF91" s="771"/>
      <c r="LXG91" s="771"/>
      <c r="LXH91" s="771"/>
      <c r="LXI91" s="771"/>
      <c r="LXJ91" s="771"/>
      <c r="LXK91" s="771"/>
      <c r="LXL91" s="771"/>
      <c r="LXM91" s="771"/>
      <c r="LXN91" s="771"/>
      <c r="LXO91" s="771"/>
      <c r="LXP91" s="771"/>
      <c r="LXQ91" s="771"/>
      <c r="LXR91" s="771"/>
      <c r="LXS91" s="771"/>
      <c r="LXT91" s="771"/>
      <c r="LXU91" s="771"/>
      <c r="LXV91" s="771"/>
      <c r="LXW91" s="771"/>
      <c r="LXX91" s="771"/>
      <c r="LXY91" s="771"/>
      <c r="LXZ91" s="771"/>
      <c r="LYA91" s="771"/>
      <c r="LYB91" s="771"/>
      <c r="LYC91" s="771"/>
      <c r="LYD91" s="771"/>
      <c r="LYE91" s="771"/>
      <c r="LYF91" s="771"/>
      <c r="LYG91" s="771"/>
      <c r="LYH91" s="771"/>
      <c r="LYI91" s="771"/>
      <c r="LYJ91" s="771"/>
      <c r="LYK91" s="771"/>
      <c r="LYL91" s="771"/>
      <c r="LYM91" s="771"/>
      <c r="LYN91" s="771"/>
      <c r="LYO91" s="771"/>
      <c r="LYP91" s="771"/>
      <c r="LYQ91" s="771"/>
      <c r="LYR91" s="771"/>
      <c r="LYS91" s="771"/>
      <c r="LYT91" s="771"/>
      <c r="LYU91" s="771"/>
      <c r="LYV91" s="771"/>
      <c r="LYW91" s="771"/>
      <c r="LYX91" s="771"/>
      <c r="LYY91" s="771"/>
      <c r="LYZ91" s="771"/>
      <c r="LZA91" s="771"/>
      <c r="LZB91" s="771"/>
      <c r="LZC91" s="771"/>
      <c r="LZD91" s="771"/>
      <c r="LZE91" s="771"/>
      <c r="LZF91" s="771"/>
      <c r="LZG91" s="771"/>
      <c r="LZH91" s="771"/>
      <c r="LZI91" s="771"/>
      <c r="LZJ91" s="771"/>
      <c r="LZK91" s="771"/>
      <c r="LZL91" s="771"/>
      <c r="LZM91" s="771"/>
      <c r="LZN91" s="771"/>
      <c r="LZO91" s="771"/>
      <c r="LZP91" s="771"/>
      <c r="LZQ91" s="771"/>
      <c r="LZR91" s="771"/>
      <c r="LZS91" s="771"/>
      <c r="LZT91" s="771"/>
      <c r="LZU91" s="771"/>
      <c r="LZV91" s="771"/>
      <c r="LZW91" s="771"/>
      <c r="LZX91" s="771"/>
      <c r="LZY91" s="771"/>
      <c r="LZZ91" s="771"/>
      <c r="MAA91" s="771"/>
      <c r="MAB91" s="771"/>
      <c r="MAC91" s="771"/>
      <c r="MAD91" s="771"/>
      <c r="MAE91" s="771"/>
      <c r="MAF91" s="771"/>
      <c r="MAG91" s="771"/>
      <c r="MAH91" s="771"/>
      <c r="MAI91" s="771"/>
      <c r="MAJ91" s="771"/>
      <c r="MAK91" s="771"/>
      <c r="MAL91" s="771"/>
      <c r="MAM91" s="771"/>
      <c r="MAN91" s="771"/>
      <c r="MAO91" s="771"/>
      <c r="MAP91" s="771"/>
      <c r="MAQ91" s="771"/>
      <c r="MAR91" s="771"/>
      <c r="MAS91" s="771"/>
      <c r="MAT91" s="771"/>
      <c r="MAU91" s="771"/>
      <c r="MAV91" s="771"/>
      <c r="MAW91" s="771"/>
      <c r="MAX91" s="771"/>
      <c r="MAY91" s="771"/>
      <c r="MAZ91" s="771"/>
      <c r="MBA91" s="771"/>
      <c r="MBB91" s="771"/>
      <c r="MBC91" s="771"/>
      <c r="MBD91" s="771"/>
      <c r="MBE91" s="771"/>
      <c r="MBF91" s="771"/>
      <c r="MBG91" s="771"/>
      <c r="MBH91" s="771"/>
      <c r="MBI91" s="771"/>
      <c r="MBJ91" s="771"/>
      <c r="MBK91" s="771"/>
      <c r="MBL91" s="771"/>
      <c r="MBM91" s="771"/>
      <c r="MBN91" s="771"/>
      <c r="MBO91" s="771"/>
      <c r="MBP91" s="771"/>
      <c r="MBQ91" s="771"/>
      <c r="MBR91" s="771"/>
      <c r="MBS91" s="771"/>
      <c r="MBT91" s="771"/>
      <c r="MBU91" s="771"/>
      <c r="MBV91" s="771"/>
      <c r="MBW91" s="771"/>
      <c r="MBX91" s="771"/>
      <c r="MBY91" s="771"/>
      <c r="MBZ91" s="771"/>
      <c r="MCA91" s="771"/>
      <c r="MCB91" s="771"/>
      <c r="MCC91" s="771"/>
      <c r="MCD91" s="771"/>
      <c r="MCE91" s="771"/>
      <c r="MCF91" s="771"/>
      <c r="MCG91" s="771"/>
      <c r="MCH91" s="771"/>
      <c r="MCI91" s="771"/>
      <c r="MCJ91" s="771"/>
      <c r="MCK91" s="771"/>
      <c r="MCL91" s="771"/>
      <c r="MCM91" s="771"/>
      <c r="MCN91" s="771"/>
      <c r="MCO91" s="771"/>
      <c r="MCP91" s="771"/>
      <c r="MCQ91" s="771"/>
      <c r="MCR91" s="771"/>
      <c r="MCS91" s="771"/>
      <c r="MCT91" s="771"/>
      <c r="MCU91" s="771"/>
      <c r="MCV91" s="771"/>
      <c r="MCW91" s="771"/>
      <c r="MCX91" s="771"/>
      <c r="MCY91" s="771"/>
      <c r="MCZ91" s="771"/>
      <c r="MDA91" s="771"/>
      <c r="MDB91" s="771"/>
      <c r="MDC91" s="771"/>
      <c r="MDD91" s="771"/>
      <c r="MDE91" s="771"/>
      <c r="MDF91" s="771"/>
      <c r="MDG91" s="771"/>
      <c r="MDH91" s="771"/>
      <c r="MDI91" s="771"/>
      <c r="MDJ91" s="771"/>
      <c r="MDK91" s="771"/>
      <c r="MDL91" s="771"/>
      <c r="MDM91" s="771"/>
      <c r="MDN91" s="771"/>
      <c r="MDO91" s="771"/>
      <c r="MDP91" s="771"/>
      <c r="MDQ91" s="771"/>
      <c r="MDR91" s="771"/>
      <c r="MDS91" s="771"/>
      <c r="MDT91" s="771"/>
      <c r="MDU91" s="771"/>
      <c r="MDV91" s="771"/>
      <c r="MDW91" s="771"/>
      <c r="MDX91" s="771"/>
      <c r="MDY91" s="771"/>
      <c r="MDZ91" s="771"/>
      <c r="MEA91" s="771"/>
      <c r="MEB91" s="771"/>
      <c r="MEC91" s="771"/>
      <c r="MED91" s="771"/>
      <c r="MEE91" s="771"/>
      <c r="MEF91" s="771"/>
      <c r="MEG91" s="771"/>
      <c r="MEH91" s="771"/>
      <c r="MEI91" s="771"/>
      <c r="MEJ91" s="771"/>
      <c r="MEK91" s="771"/>
      <c r="MEL91" s="771"/>
      <c r="MEM91" s="771"/>
      <c r="MEN91" s="771"/>
      <c r="MEO91" s="771"/>
      <c r="MEP91" s="771"/>
      <c r="MEQ91" s="771"/>
      <c r="MER91" s="771"/>
      <c r="MES91" s="771"/>
      <c r="MET91" s="771"/>
      <c r="MEU91" s="771"/>
      <c r="MEV91" s="771"/>
      <c r="MEW91" s="771"/>
      <c r="MEX91" s="771"/>
      <c r="MEY91" s="771"/>
      <c r="MEZ91" s="771"/>
      <c r="MFA91" s="771"/>
      <c r="MFB91" s="771"/>
      <c r="MFC91" s="771"/>
      <c r="MFD91" s="771"/>
      <c r="MFE91" s="771"/>
      <c r="MFF91" s="771"/>
      <c r="MFG91" s="771"/>
      <c r="MFH91" s="771"/>
      <c r="MFI91" s="771"/>
      <c r="MFJ91" s="771"/>
      <c r="MFK91" s="771"/>
      <c r="MFL91" s="771"/>
      <c r="MFM91" s="771"/>
      <c r="MFN91" s="771"/>
      <c r="MFO91" s="771"/>
      <c r="MFP91" s="771"/>
      <c r="MFQ91" s="771"/>
      <c r="MFR91" s="771"/>
      <c r="MFS91" s="771"/>
      <c r="MFT91" s="771"/>
      <c r="MFU91" s="771"/>
      <c r="MFV91" s="771"/>
      <c r="MFW91" s="771"/>
      <c r="MFX91" s="771"/>
      <c r="MFY91" s="771"/>
      <c r="MFZ91" s="771"/>
      <c r="MGA91" s="771"/>
      <c r="MGB91" s="771"/>
      <c r="MGC91" s="771"/>
      <c r="MGD91" s="771"/>
      <c r="MGE91" s="771"/>
      <c r="MGF91" s="771"/>
      <c r="MGG91" s="771"/>
      <c r="MGH91" s="771"/>
      <c r="MGI91" s="771"/>
      <c r="MGJ91" s="771"/>
      <c r="MGK91" s="771"/>
      <c r="MGL91" s="771"/>
      <c r="MGM91" s="771"/>
      <c r="MGN91" s="771"/>
      <c r="MGO91" s="771"/>
      <c r="MGP91" s="771"/>
      <c r="MGQ91" s="771"/>
      <c r="MGR91" s="771"/>
      <c r="MGS91" s="771"/>
      <c r="MGT91" s="771"/>
      <c r="MGU91" s="771"/>
      <c r="MGV91" s="771"/>
      <c r="MGW91" s="771"/>
      <c r="MGX91" s="771"/>
      <c r="MGY91" s="771"/>
      <c r="MGZ91" s="771"/>
      <c r="MHA91" s="771"/>
      <c r="MHB91" s="771"/>
      <c r="MHC91" s="771"/>
      <c r="MHD91" s="771"/>
      <c r="MHE91" s="771"/>
      <c r="MHF91" s="771"/>
      <c r="MHG91" s="771"/>
      <c r="MHH91" s="771"/>
      <c r="MHI91" s="771"/>
      <c r="MHJ91" s="771"/>
      <c r="MHK91" s="771"/>
      <c r="MHL91" s="771"/>
      <c r="MHM91" s="771"/>
      <c r="MHN91" s="771"/>
      <c r="MHO91" s="771"/>
      <c r="MHP91" s="771"/>
      <c r="MHQ91" s="771"/>
      <c r="MHR91" s="771"/>
      <c r="MHS91" s="771"/>
      <c r="MHT91" s="771"/>
      <c r="MHU91" s="771"/>
      <c r="MHV91" s="771"/>
      <c r="MHW91" s="771"/>
      <c r="MHX91" s="771"/>
      <c r="MHY91" s="771"/>
      <c r="MHZ91" s="771"/>
      <c r="MIA91" s="771"/>
      <c r="MIB91" s="771"/>
      <c r="MIC91" s="771"/>
      <c r="MID91" s="771"/>
      <c r="MIE91" s="771"/>
      <c r="MIF91" s="771"/>
      <c r="MIG91" s="771"/>
      <c r="MIH91" s="771"/>
      <c r="MII91" s="771"/>
      <c r="MIJ91" s="771"/>
      <c r="MIK91" s="771"/>
      <c r="MIL91" s="771"/>
      <c r="MIM91" s="771"/>
      <c r="MIN91" s="771"/>
      <c r="MIO91" s="771"/>
      <c r="MIP91" s="771"/>
      <c r="MIQ91" s="771"/>
      <c r="MIR91" s="771"/>
      <c r="MIS91" s="771"/>
      <c r="MIT91" s="771"/>
      <c r="MIU91" s="771"/>
      <c r="MIV91" s="771"/>
      <c r="MIW91" s="771"/>
      <c r="MIX91" s="771"/>
      <c r="MIY91" s="771"/>
      <c r="MIZ91" s="771"/>
      <c r="MJA91" s="771"/>
      <c r="MJB91" s="771"/>
      <c r="MJC91" s="771"/>
      <c r="MJD91" s="771"/>
      <c r="MJE91" s="771"/>
      <c r="MJF91" s="771"/>
      <c r="MJG91" s="771"/>
      <c r="MJH91" s="771"/>
      <c r="MJI91" s="771"/>
      <c r="MJJ91" s="771"/>
      <c r="MJK91" s="771"/>
      <c r="MJL91" s="771"/>
      <c r="MJM91" s="771"/>
      <c r="MJN91" s="771"/>
      <c r="MJO91" s="771"/>
      <c r="MJP91" s="771"/>
      <c r="MJQ91" s="771"/>
      <c r="MJR91" s="771"/>
      <c r="MJS91" s="771"/>
      <c r="MJT91" s="771"/>
      <c r="MJU91" s="771"/>
      <c r="MJV91" s="771"/>
      <c r="MJW91" s="771"/>
      <c r="MJX91" s="771"/>
      <c r="MJY91" s="771"/>
      <c r="MJZ91" s="771"/>
      <c r="MKA91" s="771"/>
      <c r="MKB91" s="771"/>
      <c r="MKC91" s="771"/>
      <c r="MKD91" s="771"/>
      <c r="MKE91" s="771"/>
      <c r="MKF91" s="771"/>
      <c r="MKG91" s="771"/>
      <c r="MKH91" s="771"/>
      <c r="MKI91" s="771"/>
      <c r="MKJ91" s="771"/>
      <c r="MKK91" s="771"/>
      <c r="MKL91" s="771"/>
      <c r="MKM91" s="771"/>
      <c r="MKN91" s="771"/>
      <c r="MKO91" s="771"/>
      <c r="MKP91" s="771"/>
      <c r="MKQ91" s="771"/>
      <c r="MKR91" s="771"/>
      <c r="MKS91" s="771"/>
      <c r="MKT91" s="771"/>
      <c r="MKU91" s="771"/>
      <c r="MKV91" s="771"/>
      <c r="MKW91" s="771"/>
      <c r="MKX91" s="771"/>
      <c r="MKY91" s="771"/>
      <c r="MKZ91" s="771"/>
      <c r="MLA91" s="771"/>
      <c r="MLB91" s="771"/>
      <c r="MLC91" s="771"/>
      <c r="MLD91" s="771"/>
      <c r="MLE91" s="771"/>
      <c r="MLF91" s="771"/>
      <c r="MLG91" s="771"/>
      <c r="MLH91" s="771"/>
      <c r="MLI91" s="771"/>
      <c r="MLJ91" s="771"/>
      <c r="MLK91" s="771"/>
      <c r="MLL91" s="771"/>
      <c r="MLM91" s="771"/>
      <c r="MLN91" s="771"/>
      <c r="MLO91" s="771"/>
      <c r="MLP91" s="771"/>
      <c r="MLQ91" s="771"/>
      <c r="MLR91" s="771"/>
      <c r="MLS91" s="771"/>
      <c r="MLT91" s="771"/>
      <c r="MLU91" s="771"/>
      <c r="MLV91" s="771"/>
      <c r="MLW91" s="771"/>
      <c r="MLX91" s="771"/>
      <c r="MLY91" s="771"/>
      <c r="MLZ91" s="771"/>
      <c r="MMA91" s="771"/>
      <c r="MMB91" s="771"/>
      <c r="MMC91" s="771"/>
      <c r="MMD91" s="771"/>
      <c r="MME91" s="771"/>
      <c r="MMF91" s="771"/>
      <c r="MMG91" s="771"/>
      <c r="MMH91" s="771"/>
      <c r="MMI91" s="771"/>
      <c r="MMJ91" s="771"/>
      <c r="MMK91" s="771"/>
      <c r="MML91" s="771"/>
      <c r="MMM91" s="771"/>
      <c r="MMN91" s="771"/>
      <c r="MMO91" s="771"/>
      <c r="MMP91" s="771"/>
      <c r="MMQ91" s="771"/>
      <c r="MMR91" s="771"/>
      <c r="MMS91" s="771"/>
      <c r="MMT91" s="771"/>
      <c r="MMU91" s="771"/>
      <c r="MMV91" s="771"/>
      <c r="MMW91" s="771"/>
      <c r="MMX91" s="771"/>
      <c r="MMY91" s="771"/>
      <c r="MMZ91" s="771"/>
      <c r="MNA91" s="771"/>
      <c r="MNB91" s="771"/>
      <c r="MNC91" s="771"/>
      <c r="MND91" s="771"/>
      <c r="MNE91" s="771"/>
      <c r="MNF91" s="771"/>
      <c r="MNG91" s="771"/>
      <c r="MNH91" s="771"/>
      <c r="MNI91" s="771"/>
      <c r="MNJ91" s="771"/>
      <c r="MNK91" s="771"/>
      <c r="MNL91" s="771"/>
      <c r="MNM91" s="771"/>
      <c r="MNN91" s="771"/>
      <c r="MNO91" s="771"/>
      <c r="MNP91" s="771"/>
      <c r="MNQ91" s="771"/>
      <c r="MNR91" s="771"/>
      <c r="MNS91" s="771"/>
      <c r="MNT91" s="771"/>
      <c r="MNU91" s="771"/>
      <c r="MNV91" s="771"/>
      <c r="MNW91" s="771"/>
      <c r="MNX91" s="771"/>
      <c r="MNY91" s="771"/>
      <c r="MNZ91" s="771"/>
      <c r="MOA91" s="771"/>
      <c r="MOB91" s="771"/>
      <c r="MOC91" s="771"/>
      <c r="MOD91" s="771"/>
      <c r="MOE91" s="771"/>
      <c r="MOF91" s="771"/>
      <c r="MOG91" s="771"/>
      <c r="MOH91" s="771"/>
      <c r="MOI91" s="771"/>
      <c r="MOJ91" s="771"/>
      <c r="MOK91" s="771"/>
      <c r="MOL91" s="771"/>
      <c r="MOM91" s="771"/>
      <c r="MON91" s="771"/>
      <c r="MOO91" s="771"/>
      <c r="MOP91" s="771"/>
      <c r="MOQ91" s="771"/>
      <c r="MOR91" s="771"/>
      <c r="MOS91" s="771"/>
      <c r="MOT91" s="771"/>
      <c r="MOU91" s="771"/>
      <c r="MOV91" s="771"/>
      <c r="MOW91" s="771"/>
      <c r="MOX91" s="771"/>
      <c r="MOY91" s="771"/>
      <c r="MOZ91" s="771"/>
      <c r="MPA91" s="771"/>
      <c r="MPB91" s="771"/>
      <c r="MPC91" s="771"/>
      <c r="MPD91" s="771"/>
      <c r="MPE91" s="771"/>
      <c r="MPF91" s="771"/>
      <c r="MPG91" s="771"/>
      <c r="MPH91" s="771"/>
      <c r="MPI91" s="771"/>
      <c r="MPJ91" s="771"/>
      <c r="MPK91" s="771"/>
      <c r="MPL91" s="771"/>
      <c r="MPM91" s="771"/>
      <c r="MPN91" s="771"/>
      <c r="MPO91" s="771"/>
      <c r="MPP91" s="771"/>
      <c r="MPQ91" s="771"/>
      <c r="MPR91" s="771"/>
      <c r="MPS91" s="771"/>
      <c r="MPT91" s="771"/>
      <c r="MPU91" s="771"/>
      <c r="MPV91" s="771"/>
      <c r="MPW91" s="771"/>
      <c r="MPX91" s="771"/>
      <c r="MPY91" s="771"/>
      <c r="MPZ91" s="771"/>
      <c r="MQA91" s="771"/>
      <c r="MQB91" s="771"/>
      <c r="MQC91" s="771"/>
      <c r="MQD91" s="771"/>
      <c r="MQE91" s="771"/>
      <c r="MQF91" s="771"/>
      <c r="MQG91" s="771"/>
      <c r="MQH91" s="771"/>
      <c r="MQI91" s="771"/>
      <c r="MQJ91" s="771"/>
      <c r="MQK91" s="771"/>
      <c r="MQL91" s="771"/>
      <c r="MQM91" s="771"/>
      <c r="MQN91" s="771"/>
      <c r="MQO91" s="771"/>
      <c r="MQP91" s="771"/>
      <c r="MQQ91" s="771"/>
      <c r="MQR91" s="771"/>
      <c r="MQS91" s="771"/>
      <c r="MQT91" s="771"/>
      <c r="MQU91" s="771"/>
      <c r="MQV91" s="771"/>
      <c r="MQW91" s="771"/>
      <c r="MQX91" s="771"/>
      <c r="MQY91" s="771"/>
      <c r="MQZ91" s="771"/>
      <c r="MRA91" s="771"/>
      <c r="MRB91" s="771"/>
      <c r="MRC91" s="771"/>
      <c r="MRD91" s="771"/>
      <c r="MRE91" s="771"/>
      <c r="MRF91" s="771"/>
      <c r="MRG91" s="771"/>
      <c r="MRH91" s="771"/>
      <c r="MRI91" s="771"/>
      <c r="MRJ91" s="771"/>
      <c r="MRK91" s="771"/>
      <c r="MRL91" s="771"/>
      <c r="MRM91" s="771"/>
      <c r="MRN91" s="771"/>
      <c r="MRO91" s="771"/>
      <c r="MRP91" s="771"/>
      <c r="MRQ91" s="771"/>
      <c r="MRR91" s="771"/>
      <c r="MRS91" s="771"/>
      <c r="MRT91" s="771"/>
      <c r="MRU91" s="771"/>
      <c r="MRV91" s="771"/>
      <c r="MRW91" s="771"/>
      <c r="MRX91" s="771"/>
      <c r="MRY91" s="771"/>
      <c r="MRZ91" s="771"/>
      <c r="MSA91" s="771"/>
      <c r="MSB91" s="771"/>
      <c r="MSC91" s="771"/>
      <c r="MSD91" s="771"/>
      <c r="MSE91" s="771"/>
      <c r="MSF91" s="771"/>
      <c r="MSG91" s="771"/>
      <c r="MSH91" s="771"/>
      <c r="MSI91" s="771"/>
      <c r="MSJ91" s="771"/>
      <c r="MSK91" s="771"/>
      <c r="MSL91" s="771"/>
      <c r="MSM91" s="771"/>
      <c r="MSN91" s="771"/>
      <c r="MSO91" s="771"/>
      <c r="MSP91" s="771"/>
      <c r="MSQ91" s="771"/>
      <c r="MSR91" s="771"/>
      <c r="MSS91" s="771"/>
      <c r="MST91" s="771"/>
      <c r="MSU91" s="771"/>
      <c r="MSV91" s="771"/>
      <c r="MSW91" s="771"/>
      <c r="MSX91" s="771"/>
      <c r="MSY91" s="771"/>
      <c r="MSZ91" s="771"/>
      <c r="MTA91" s="771"/>
      <c r="MTB91" s="771"/>
      <c r="MTC91" s="771"/>
      <c r="MTD91" s="771"/>
      <c r="MTE91" s="771"/>
      <c r="MTF91" s="771"/>
      <c r="MTG91" s="771"/>
      <c r="MTH91" s="771"/>
      <c r="MTI91" s="771"/>
      <c r="MTJ91" s="771"/>
      <c r="MTK91" s="771"/>
      <c r="MTL91" s="771"/>
      <c r="MTM91" s="771"/>
      <c r="MTN91" s="771"/>
      <c r="MTO91" s="771"/>
      <c r="MTP91" s="771"/>
      <c r="MTQ91" s="771"/>
      <c r="MTR91" s="771"/>
      <c r="MTS91" s="771"/>
      <c r="MTT91" s="771"/>
      <c r="MTU91" s="771"/>
      <c r="MTV91" s="771"/>
      <c r="MTW91" s="771"/>
      <c r="MTX91" s="771"/>
      <c r="MTY91" s="771"/>
      <c r="MTZ91" s="771"/>
      <c r="MUA91" s="771"/>
      <c r="MUB91" s="771"/>
      <c r="MUC91" s="771"/>
      <c r="MUD91" s="771"/>
      <c r="MUE91" s="771"/>
      <c r="MUF91" s="771"/>
      <c r="MUG91" s="771"/>
      <c r="MUH91" s="771"/>
      <c r="MUI91" s="771"/>
      <c r="MUJ91" s="771"/>
      <c r="MUK91" s="771"/>
      <c r="MUL91" s="771"/>
      <c r="MUM91" s="771"/>
      <c r="MUN91" s="771"/>
      <c r="MUO91" s="771"/>
      <c r="MUP91" s="771"/>
      <c r="MUQ91" s="771"/>
      <c r="MUR91" s="771"/>
      <c r="MUS91" s="771"/>
      <c r="MUT91" s="771"/>
      <c r="MUU91" s="771"/>
      <c r="MUV91" s="771"/>
      <c r="MUW91" s="771"/>
      <c r="MUX91" s="771"/>
      <c r="MUY91" s="771"/>
      <c r="MUZ91" s="771"/>
      <c r="MVA91" s="771"/>
      <c r="MVB91" s="771"/>
      <c r="MVC91" s="771"/>
      <c r="MVD91" s="771"/>
      <c r="MVE91" s="771"/>
      <c r="MVF91" s="771"/>
      <c r="MVG91" s="771"/>
      <c r="MVH91" s="771"/>
      <c r="MVI91" s="771"/>
      <c r="MVJ91" s="771"/>
      <c r="MVK91" s="771"/>
      <c r="MVL91" s="771"/>
      <c r="MVM91" s="771"/>
      <c r="MVN91" s="771"/>
      <c r="MVO91" s="771"/>
      <c r="MVP91" s="771"/>
      <c r="MVQ91" s="771"/>
      <c r="MVR91" s="771"/>
      <c r="MVS91" s="771"/>
      <c r="MVT91" s="771"/>
      <c r="MVU91" s="771"/>
      <c r="MVV91" s="771"/>
      <c r="MVW91" s="771"/>
      <c r="MVX91" s="771"/>
      <c r="MVY91" s="771"/>
      <c r="MVZ91" s="771"/>
      <c r="MWA91" s="771"/>
      <c r="MWB91" s="771"/>
      <c r="MWC91" s="771"/>
      <c r="MWD91" s="771"/>
      <c r="MWE91" s="771"/>
      <c r="MWF91" s="771"/>
      <c r="MWG91" s="771"/>
      <c r="MWH91" s="771"/>
      <c r="MWI91" s="771"/>
      <c r="MWJ91" s="771"/>
      <c r="MWK91" s="771"/>
      <c r="MWL91" s="771"/>
      <c r="MWM91" s="771"/>
      <c r="MWN91" s="771"/>
      <c r="MWO91" s="771"/>
      <c r="MWP91" s="771"/>
      <c r="MWQ91" s="771"/>
      <c r="MWR91" s="771"/>
      <c r="MWS91" s="771"/>
      <c r="MWT91" s="771"/>
      <c r="MWU91" s="771"/>
      <c r="MWV91" s="771"/>
      <c r="MWW91" s="771"/>
      <c r="MWX91" s="771"/>
      <c r="MWY91" s="771"/>
      <c r="MWZ91" s="771"/>
      <c r="MXA91" s="771"/>
      <c r="MXB91" s="771"/>
      <c r="MXC91" s="771"/>
      <c r="MXD91" s="771"/>
      <c r="MXE91" s="771"/>
      <c r="MXF91" s="771"/>
      <c r="MXG91" s="771"/>
      <c r="MXH91" s="771"/>
      <c r="MXI91" s="771"/>
      <c r="MXJ91" s="771"/>
      <c r="MXK91" s="771"/>
      <c r="MXL91" s="771"/>
      <c r="MXM91" s="771"/>
      <c r="MXN91" s="771"/>
      <c r="MXO91" s="771"/>
      <c r="MXP91" s="771"/>
      <c r="MXQ91" s="771"/>
      <c r="MXR91" s="771"/>
      <c r="MXS91" s="771"/>
      <c r="MXT91" s="771"/>
      <c r="MXU91" s="771"/>
      <c r="MXV91" s="771"/>
      <c r="MXW91" s="771"/>
      <c r="MXX91" s="771"/>
      <c r="MXY91" s="771"/>
      <c r="MXZ91" s="771"/>
      <c r="MYA91" s="771"/>
      <c r="MYB91" s="771"/>
      <c r="MYC91" s="771"/>
      <c r="MYD91" s="771"/>
      <c r="MYE91" s="771"/>
      <c r="MYF91" s="771"/>
      <c r="MYG91" s="771"/>
      <c r="MYH91" s="771"/>
      <c r="MYI91" s="771"/>
      <c r="MYJ91" s="771"/>
      <c r="MYK91" s="771"/>
      <c r="MYL91" s="771"/>
      <c r="MYM91" s="771"/>
      <c r="MYN91" s="771"/>
      <c r="MYO91" s="771"/>
      <c r="MYP91" s="771"/>
      <c r="MYQ91" s="771"/>
      <c r="MYR91" s="771"/>
      <c r="MYS91" s="771"/>
      <c r="MYT91" s="771"/>
      <c r="MYU91" s="771"/>
      <c r="MYV91" s="771"/>
      <c r="MYW91" s="771"/>
      <c r="MYX91" s="771"/>
      <c r="MYY91" s="771"/>
      <c r="MYZ91" s="771"/>
      <c r="MZA91" s="771"/>
      <c r="MZB91" s="771"/>
      <c r="MZC91" s="771"/>
      <c r="MZD91" s="771"/>
      <c r="MZE91" s="771"/>
      <c r="MZF91" s="771"/>
      <c r="MZG91" s="771"/>
      <c r="MZH91" s="771"/>
      <c r="MZI91" s="771"/>
      <c r="MZJ91" s="771"/>
      <c r="MZK91" s="771"/>
      <c r="MZL91" s="771"/>
      <c r="MZM91" s="771"/>
      <c r="MZN91" s="771"/>
      <c r="MZO91" s="771"/>
      <c r="MZP91" s="771"/>
      <c r="MZQ91" s="771"/>
      <c r="MZR91" s="771"/>
      <c r="MZS91" s="771"/>
      <c r="MZT91" s="771"/>
      <c r="MZU91" s="771"/>
      <c r="MZV91" s="771"/>
      <c r="MZW91" s="771"/>
      <c r="MZX91" s="771"/>
      <c r="MZY91" s="771"/>
      <c r="MZZ91" s="771"/>
      <c r="NAA91" s="771"/>
      <c r="NAB91" s="771"/>
      <c r="NAC91" s="771"/>
      <c r="NAD91" s="771"/>
      <c r="NAE91" s="771"/>
      <c r="NAF91" s="771"/>
      <c r="NAG91" s="771"/>
      <c r="NAH91" s="771"/>
      <c r="NAI91" s="771"/>
      <c r="NAJ91" s="771"/>
      <c r="NAK91" s="771"/>
      <c r="NAL91" s="771"/>
      <c r="NAM91" s="771"/>
      <c r="NAN91" s="771"/>
      <c r="NAO91" s="771"/>
      <c r="NAP91" s="771"/>
      <c r="NAQ91" s="771"/>
      <c r="NAR91" s="771"/>
      <c r="NAS91" s="771"/>
      <c r="NAT91" s="771"/>
      <c r="NAU91" s="771"/>
      <c r="NAV91" s="771"/>
      <c r="NAW91" s="771"/>
      <c r="NAX91" s="771"/>
      <c r="NAY91" s="771"/>
      <c r="NAZ91" s="771"/>
      <c r="NBA91" s="771"/>
      <c r="NBB91" s="771"/>
      <c r="NBC91" s="771"/>
      <c r="NBD91" s="771"/>
      <c r="NBE91" s="771"/>
      <c r="NBF91" s="771"/>
      <c r="NBG91" s="771"/>
      <c r="NBH91" s="771"/>
      <c r="NBI91" s="771"/>
      <c r="NBJ91" s="771"/>
      <c r="NBK91" s="771"/>
      <c r="NBL91" s="771"/>
      <c r="NBM91" s="771"/>
      <c r="NBN91" s="771"/>
      <c r="NBO91" s="771"/>
      <c r="NBP91" s="771"/>
      <c r="NBQ91" s="771"/>
      <c r="NBR91" s="771"/>
      <c r="NBS91" s="771"/>
      <c r="NBT91" s="771"/>
      <c r="NBU91" s="771"/>
      <c r="NBV91" s="771"/>
      <c r="NBW91" s="771"/>
      <c r="NBX91" s="771"/>
      <c r="NBY91" s="771"/>
      <c r="NBZ91" s="771"/>
      <c r="NCA91" s="771"/>
      <c r="NCB91" s="771"/>
      <c r="NCC91" s="771"/>
      <c r="NCD91" s="771"/>
      <c r="NCE91" s="771"/>
      <c r="NCF91" s="771"/>
      <c r="NCG91" s="771"/>
      <c r="NCH91" s="771"/>
      <c r="NCI91" s="771"/>
      <c r="NCJ91" s="771"/>
      <c r="NCK91" s="771"/>
      <c r="NCL91" s="771"/>
      <c r="NCM91" s="771"/>
      <c r="NCN91" s="771"/>
      <c r="NCO91" s="771"/>
      <c r="NCP91" s="771"/>
      <c r="NCQ91" s="771"/>
      <c r="NCR91" s="771"/>
      <c r="NCS91" s="771"/>
      <c r="NCT91" s="771"/>
      <c r="NCU91" s="771"/>
      <c r="NCV91" s="771"/>
      <c r="NCW91" s="771"/>
      <c r="NCX91" s="771"/>
      <c r="NCY91" s="771"/>
      <c r="NCZ91" s="771"/>
      <c r="NDA91" s="771"/>
      <c r="NDB91" s="771"/>
      <c r="NDC91" s="771"/>
      <c r="NDD91" s="771"/>
      <c r="NDE91" s="771"/>
      <c r="NDF91" s="771"/>
      <c r="NDG91" s="771"/>
      <c r="NDH91" s="771"/>
      <c r="NDI91" s="771"/>
      <c r="NDJ91" s="771"/>
      <c r="NDK91" s="771"/>
      <c r="NDL91" s="771"/>
      <c r="NDM91" s="771"/>
      <c r="NDN91" s="771"/>
      <c r="NDO91" s="771"/>
      <c r="NDP91" s="771"/>
      <c r="NDQ91" s="771"/>
      <c r="NDR91" s="771"/>
      <c r="NDS91" s="771"/>
      <c r="NDT91" s="771"/>
      <c r="NDU91" s="771"/>
      <c r="NDV91" s="771"/>
      <c r="NDW91" s="771"/>
      <c r="NDX91" s="771"/>
      <c r="NDY91" s="771"/>
      <c r="NDZ91" s="771"/>
      <c r="NEA91" s="771"/>
      <c r="NEB91" s="771"/>
      <c r="NEC91" s="771"/>
      <c r="NED91" s="771"/>
      <c r="NEE91" s="771"/>
      <c r="NEF91" s="771"/>
      <c r="NEG91" s="771"/>
      <c r="NEH91" s="771"/>
      <c r="NEI91" s="771"/>
      <c r="NEJ91" s="771"/>
      <c r="NEK91" s="771"/>
      <c r="NEL91" s="771"/>
      <c r="NEM91" s="771"/>
      <c r="NEN91" s="771"/>
      <c r="NEO91" s="771"/>
      <c r="NEP91" s="771"/>
      <c r="NEQ91" s="771"/>
      <c r="NER91" s="771"/>
      <c r="NES91" s="771"/>
      <c r="NET91" s="771"/>
      <c r="NEU91" s="771"/>
      <c r="NEV91" s="771"/>
      <c r="NEW91" s="771"/>
      <c r="NEX91" s="771"/>
      <c r="NEY91" s="771"/>
      <c r="NEZ91" s="771"/>
      <c r="NFA91" s="771"/>
      <c r="NFB91" s="771"/>
      <c r="NFC91" s="771"/>
      <c r="NFD91" s="771"/>
      <c r="NFE91" s="771"/>
      <c r="NFF91" s="771"/>
      <c r="NFG91" s="771"/>
      <c r="NFH91" s="771"/>
      <c r="NFI91" s="771"/>
      <c r="NFJ91" s="771"/>
      <c r="NFK91" s="771"/>
      <c r="NFL91" s="771"/>
      <c r="NFM91" s="771"/>
      <c r="NFN91" s="771"/>
      <c r="NFO91" s="771"/>
      <c r="NFP91" s="771"/>
      <c r="NFQ91" s="771"/>
      <c r="NFR91" s="771"/>
      <c r="NFS91" s="771"/>
      <c r="NFT91" s="771"/>
      <c r="NFU91" s="771"/>
      <c r="NFV91" s="771"/>
      <c r="NFW91" s="771"/>
      <c r="NFX91" s="771"/>
      <c r="NFY91" s="771"/>
      <c r="NFZ91" s="771"/>
      <c r="NGA91" s="771"/>
      <c r="NGB91" s="771"/>
      <c r="NGC91" s="771"/>
      <c r="NGD91" s="771"/>
      <c r="NGE91" s="771"/>
      <c r="NGF91" s="771"/>
      <c r="NGG91" s="771"/>
      <c r="NGH91" s="771"/>
      <c r="NGI91" s="771"/>
      <c r="NGJ91" s="771"/>
      <c r="NGK91" s="771"/>
      <c r="NGL91" s="771"/>
      <c r="NGM91" s="771"/>
      <c r="NGN91" s="771"/>
      <c r="NGO91" s="771"/>
      <c r="NGP91" s="771"/>
      <c r="NGQ91" s="771"/>
      <c r="NGR91" s="771"/>
      <c r="NGS91" s="771"/>
      <c r="NGT91" s="771"/>
      <c r="NGU91" s="771"/>
      <c r="NGV91" s="771"/>
      <c r="NGW91" s="771"/>
      <c r="NGX91" s="771"/>
      <c r="NGY91" s="771"/>
      <c r="NGZ91" s="771"/>
      <c r="NHA91" s="771"/>
      <c r="NHB91" s="771"/>
      <c r="NHC91" s="771"/>
      <c r="NHD91" s="771"/>
      <c r="NHE91" s="771"/>
      <c r="NHF91" s="771"/>
      <c r="NHG91" s="771"/>
      <c r="NHH91" s="771"/>
      <c r="NHI91" s="771"/>
      <c r="NHJ91" s="771"/>
      <c r="NHK91" s="771"/>
      <c r="NHL91" s="771"/>
      <c r="NHM91" s="771"/>
      <c r="NHN91" s="771"/>
      <c r="NHO91" s="771"/>
      <c r="NHP91" s="771"/>
      <c r="NHQ91" s="771"/>
      <c r="NHR91" s="771"/>
      <c r="NHS91" s="771"/>
      <c r="NHT91" s="771"/>
      <c r="NHU91" s="771"/>
      <c r="NHV91" s="771"/>
      <c r="NHW91" s="771"/>
      <c r="NHX91" s="771"/>
      <c r="NHY91" s="771"/>
      <c r="NHZ91" s="771"/>
      <c r="NIA91" s="771"/>
      <c r="NIB91" s="771"/>
      <c r="NIC91" s="771"/>
      <c r="NID91" s="771"/>
      <c r="NIE91" s="771"/>
      <c r="NIF91" s="771"/>
      <c r="NIG91" s="771"/>
      <c r="NIH91" s="771"/>
      <c r="NII91" s="771"/>
      <c r="NIJ91" s="771"/>
      <c r="NIK91" s="771"/>
      <c r="NIL91" s="771"/>
      <c r="NIM91" s="771"/>
      <c r="NIN91" s="771"/>
      <c r="NIO91" s="771"/>
      <c r="NIP91" s="771"/>
      <c r="NIQ91" s="771"/>
      <c r="NIR91" s="771"/>
      <c r="NIS91" s="771"/>
      <c r="NIT91" s="771"/>
      <c r="NIU91" s="771"/>
      <c r="NIV91" s="771"/>
      <c r="NIW91" s="771"/>
      <c r="NIX91" s="771"/>
      <c r="NIY91" s="771"/>
      <c r="NIZ91" s="771"/>
      <c r="NJA91" s="771"/>
      <c r="NJB91" s="771"/>
      <c r="NJC91" s="771"/>
      <c r="NJD91" s="771"/>
      <c r="NJE91" s="771"/>
      <c r="NJF91" s="771"/>
      <c r="NJG91" s="771"/>
      <c r="NJH91" s="771"/>
      <c r="NJI91" s="771"/>
      <c r="NJJ91" s="771"/>
      <c r="NJK91" s="771"/>
      <c r="NJL91" s="771"/>
      <c r="NJM91" s="771"/>
      <c r="NJN91" s="771"/>
      <c r="NJO91" s="771"/>
      <c r="NJP91" s="771"/>
      <c r="NJQ91" s="771"/>
      <c r="NJR91" s="771"/>
      <c r="NJS91" s="771"/>
      <c r="NJT91" s="771"/>
      <c r="NJU91" s="771"/>
      <c r="NJV91" s="771"/>
      <c r="NJW91" s="771"/>
      <c r="NJX91" s="771"/>
      <c r="NJY91" s="771"/>
      <c r="NJZ91" s="771"/>
      <c r="NKA91" s="771"/>
      <c r="NKB91" s="771"/>
      <c r="NKC91" s="771"/>
      <c r="NKD91" s="771"/>
      <c r="NKE91" s="771"/>
      <c r="NKF91" s="771"/>
      <c r="NKG91" s="771"/>
      <c r="NKH91" s="771"/>
      <c r="NKI91" s="771"/>
      <c r="NKJ91" s="771"/>
      <c r="NKK91" s="771"/>
      <c r="NKL91" s="771"/>
      <c r="NKM91" s="771"/>
      <c r="NKN91" s="771"/>
      <c r="NKO91" s="771"/>
      <c r="NKP91" s="771"/>
      <c r="NKQ91" s="771"/>
      <c r="NKR91" s="771"/>
      <c r="NKS91" s="771"/>
      <c r="NKT91" s="771"/>
      <c r="NKU91" s="771"/>
      <c r="NKV91" s="771"/>
      <c r="NKW91" s="771"/>
      <c r="NKX91" s="771"/>
      <c r="NKY91" s="771"/>
      <c r="NKZ91" s="771"/>
      <c r="NLA91" s="771"/>
      <c r="NLB91" s="771"/>
      <c r="NLC91" s="771"/>
      <c r="NLD91" s="771"/>
      <c r="NLE91" s="771"/>
      <c r="NLF91" s="771"/>
      <c r="NLG91" s="771"/>
      <c r="NLH91" s="771"/>
      <c r="NLI91" s="771"/>
      <c r="NLJ91" s="771"/>
      <c r="NLK91" s="771"/>
      <c r="NLL91" s="771"/>
      <c r="NLM91" s="771"/>
      <c r="NLN91" s="771"/>
      <c r="NLO91" s="771"/>
      <c r="NLP91" s="771"/>
      <c r="NLQ91" s="771"/>
      <c r="NLR91" s="771"/>
      <c r="NLS91" s="771"/>
      <c r="NLT91" s="771"/>
      <c r="NLU91" s="771"/>
      <c r="NLV91" s="771"/>
      <c r="NLW91" s="771"/>
      <c r="NLX91" s="771"/>
      <c r="NLY91" s="771"/>
      <c r="NLZ91" s="771"/>
      <c r="NMA91" s="771"/>
      <c r="NMB91" s="771"/>
      <c r="NMC91" s="771"/>
      <c r="NMD91" s="771"/>
      <c r="NME91" s="771"/>
      <c r="NMF91" s="771"/>
      <c r="NMG91" s="771"/>
      <c r="NMH91" s="771"/>
      <c r="NMI91" s="771"/>
      <c r="NMJ91" s="771"/>
      <c r="NMK91" s="771"/>
      <c r="NML91" s="771"/>
      <c r="NMM91" s="771"/>
      <c r="NMN91" s="771"/>
      <c r="NMO91" s="771"/>
      <c r="NMP91" s="771"/>
      <c r="NMQ91" s="771"/>
      <c r="NMR91" s="771"/>
      <c r="NMS91" s="771"/>
      <c r="NMT91" s="771"/>
      <c r="NMU91" s="771"/>
      <c r="NMV91" s="771"/>
      <c r="NMW91" s="771"/>
      <c r="NMX91" s="771"/>
      <c r="NMY91" s="771"/>
      <c r="NMZ91" s="771"/>
      <c r="NNA91" s="771"/>
      <c r="NNB91" s="771"/>
      <c r="NNC91" s="771"/>
      <c r="NND91" s="771"/>
      <c r="NNE91" s="771"/>
      <c r="NNF91" s="771"/>
      <c r="NNG91" s="771"/>
      <c r="NNH91" s="771"/>
      <c r="NNI91" s="771"/>
      <c r="NNJ91" s="771"/>
      <c r="NNK91" s="771"/>
      <c r="NNL91" s="771"/>
      <c r="NNM91" s="771"/>
      <c r="NNN91" s="771"/>
      <c r="NNO91" s="771"/>
      <c r="NNP91" s="771"/>
      <c r="NNQ91" s="771"/>
      <c r="NNR91" s="771"/>
      <c r="NNS91" s="771"/>
      <c r="NNT91" s="771"/>
      <c r="NNU91" s="771"/>
      <c r="NNV91" s="771"/>
      <c r="NNW91" s="771"/>
      <c r="NNX91" s="771"/>
      <c r="NNY91" s="771"/>
      <c r="NNZ91" s="771"/>
      <c r="NOA91" s="771"/>
      <c r="NOB91" s="771"/>
      <c r="NOC91" s="771"/>
      <c r="NOD91" s="771"/>
      <c r="NOE91" s="771"/>
      <c r="NOF91" s="771"/>
      <c r="NOG91" s="771"/>
      <c r="NOH91" s="771"/>
      <c r="NOI91" s="771"/>
      <c r="NOJ91" s="771"/>
      <c r="NOK91" s="771"/>
      <c r="NOL91" s="771"/>
      <c r="NOM91" s="771"/>
      <c r="NON91" s="771"/>
      <c r="NOO91" s="771"/>
      <c r="NOP91" s="771"/>
      <c r="NOQ91" s="771"/>
      <c r="NOR91" s="771"/>
      <c r="NOS91" s="771"/>
      <c r="NOT91" s="771"/>
      <c r="NOU91" s="771"/>
      <c r="NOV91" s="771"/>
      <c r="NOW91" s="771"/>
      <c r="NOX91" s="771"/>
      <c r="NOY91" s="771"/>
      <c r="NOZ91" s="771"/>
      <c r="NPA91" s="771"/>
      <c r="NPB91" s="771"/>
      <c r="NPC91" s="771"/>
      <c r="NPD91" s="771"/>
      <c r="NPE91" s="771"/>
      <c r="NPF91" s="771"/>
      <c r="NPG91" s="771"/>
      <c r="NPH91" s="771"/>
      <c r="NPI91" s="771"/>
      <c r="NPJ91" s="771"/>
      <c r="NPK91" s="771"/>
      <c r="NPL91" s="771"/>
      <c r="NPM91" s="771"/>
      <c r="NPN91" s="771"/>
      <c r="NPO91" s="771"/>
      <c r="NPP91" s="771"/>
      <c r="NPQ91" s="771"/>
      <c r="NPR91" s="771"/>
      <c r="NPS91" s="771"/>
      <c r="NPT91" s="771"/>
      <c r="NPU91" s="771"/>
      <c r="NPV91" s="771"/>
      <c r="NPW91" s="771"/>
      <c r="NPX91" s="771"/>
      <c r="NPY91" s="771"/>
      <c r="NPZ91" s="771"/>
      <c r="NQA91" s="771"/>
      <c r="NQB91" s="771"/>
      <c r="NQC91" s="771"/>
      <c r="NQD91" s="771"/>
      <c r="NQE91" s="771"/>
      <c r="NQF91" s="771"/>
      <c r="NQG91" s="771"/>
      <c r="NQH91" s="771"/>
      <c r="NQI91" s="771"/>
      <c r="NQJ91" s="771"/>
      <c r="NQK91" s="771"/>
      <c r="NQL91" s="771"/>
      <c r="NQM91" s="771"/>
      <c r="NQN91" s="771"/>
      <c r="NQO91" s="771"/>
      <c r="NQP91" s="771"/>
      <c r="NQQ91" s="771"/>
      <c r="NQR91" s="771"/>
      <c r="NQS91" s="771"/>
      <c r="NQT91" s="771"/>
      <c r="NQU91" s="771"/>
      <c r="NQV91" s="771"/>
      <c r="NQW91" s="771"/>
      <c r="NQX91" s="771"/>
      <c r="NQY91" s="771"/>
      <c r="NQZ91" s="771"/>
      <c r="NRA91" s="771"/>
      <c r="NRB91" s="771"/>
      <c r="NRC91" s="771"/>
      <c r="NRD91" s="771"/>
      <c r="NRE91" s="771"/>
      <c r="NRF91" s="771"/>
      <c r="NRG91" s="771"/>
      <c r="NRH91" s="771"/>
      <c r="NRI91" s="771"/>
      <c r="NRJ91" s="771"/>
      <c r="NRK91" s="771"/>
      <c r="NRL91" s="771"/>
      <c r="NRM91" s="771"/>
      <c r="NRN91" s="771"/>
      <c r="NRO91" s="771"/>
      <c r="NRP91" s="771"/>
      <c r="NRQ91" s="771"/>
      <c r="NRR91" s="771"/>
      <c r="NRS91" s="771"/>
      <c r="NRT91" s="771"/>
      <c r="NRU91" s="771"/>
      <c r="NRV91" s="771"/>
      <c r="NRW91" s="771"/>
      <c r="NRX91" s="771"/>
      <c r="NRY91" s="771"/>
      <c r="NRZ91" s="771"/>
      <c r="NSA91" s="771"/>
      <c r="NSB91" s="771"/>
      <c r="NSC91" s="771"/>
      <c r="NSD91" s="771"/>
      <c r="NSE91" s="771"/>
      <c r="NSF91" s="771"/>
      <c r="NSG91" s="771"/>
      <c r="NSH91" s="771"/>
      <c r="NSI91" s="771"/>
      <c r="NSJ91" s="771"/>
      <c r="NSK91" s="771"/>
      <c r="NSL91" s="771"/>
      <c r="NSM91" s="771"/>
      <c r="NSN91" s="771"/>
      <c r="NSO91" s="771"/>
      <c r="NSP91" s="771"/>
      <c r="NSQ91" s="771"/>
      <c r="NSR91" s="771"/>
      <c r="NSS91" s="771"/>
      <c r="NST91" s="771"/>
      <c r="NSU91" s="771"/>
      <c r="NSV91" s="771"/>
      <c r="NSW91" s="771"/>
      <c r="NSX91" s="771"/>
      <c r="NSY91" s="771"/>
      <c r="NSZ91" s="771"/>
      <c r="NTA91" s="771"/>
      <c r="NTB91" s="771"/>
      <c r="NTC91" s="771"/>
      <c r="NTD91" s="771"/>
      <c r="NTE91" s="771"/>
      <c r="NTF91" s="771"/>
      <c r="NTG91" s="771"/>
      <c r="NTH91" s="771"/>
      <c r="NTI91" s="771"/>
      <c r="NTJ91" s="771"/>
      <c r="NTK91" s="771"/>
      <c r="NTL91" s="771"/>
      <c r="NTM91" s="771"/>
      <c r="NTN91" s="771"/>
      <c r="NTO91" s="771"/>
      <c r="NTP91" s="771"/>
      <c r="NTQ91" s="771"/>
      <c r="NTR91" s="771"/>
      <c r="NTS91" s="771"/>
      <c r="NTT91" s="771"/>
      <c r="NTU91" s="771"/>
      <c r="NTV91" s="771"/>
      <c r="NTW91" s="771"/>
      <c r="NTX91" s="771"/>
      <c r="NTY91" s="771"/>
      <c r="NTZ91" s="771"/>
      <c r="NUA91" s="771"/>
      <c r="NUB91" s="771"/>
      <c r="NUC91" s="771"/>
      <c r="NUD91" s="771"/>
      <c r="NUE91" s="771"/>
      <c r="NUF91" s="771"/>
      <c r="NUG91" s="771"/>
      <c r="NUH91" s="771"/>
      <c r="NUI91" s="771"/>
      <c r="NUJ91" s="771"/>
      <c r="NUK91" s="771"/>
      <c r="NUL91" s="771"/>
      <c r="NUM91" s="771"/>
      <c r="NUN91" s="771"/>
      <c r="NUO91" s="771"/>
      <c r="NUP91" s="771"/>
      <c r="NUQ91" s="771"/>
      <c r="NUR91" s="771"/>
      <c r="NUS91" s="771"/>
      <c r="NUT91" s="771"/>
      <c r="NUU91" s="771"/>
      <c r="NUV91" s="771"/>
      <c r="NUW91" s="771"/>
      <c r="NUX91" s="771"/>
      <c r="NUY91" s="771"/>
      <c r="NUZ91" s="771"/>
      <c r="NVA91" s="771"/>
      <c r="NVB91" s="771"/>
      <c r="NVC91" s="771"/>
      <c r="NVD91" s="771"/>
      <c r="NVE91" s="771"/>
      <c r="NVF91" s="771"/>
      <c r="NVG91" s="771"/>
      <c r="NVH91" s="771"/>
      <c r="NVI91" s="771"/>
      <c r="NVJ91" s="771"/>
      <c r="NVK91" s="771"/>
      <c r="NVL91" s="771"/>
      <c r="NVM91" s="771"/>
      <c r="NVN91" s="771"/>
      <c r="NVO91" s="771"/>
      <c r="NVP91" s="771"/>
      <c r="NVQ91" s="771"/>
      <c r="NVR91" s="771"/>
      <c r="NVS91" s="771"/>
      <c r="NVT91" s="771"/>
      <c r="NVU91" s="771"/>
      <c r="NVV91" s="771"/>
      <c r="NVW91" s="771"/>
      <c r="NVX91" s="771"/>
      <c r="NVY91" s="771"/>
      <c r="NVZ91" s="771"/>
      <c r="NWA91" s="771"/>
      <c r="NWB91" s="771"/>
      <c r="NWC91" s="771"/>
      <c r="NWD91" s="771"/>
      <c r="NWE91" s="771"/>
      <c r="NWF91" s="771"/>
      <c r="NWG91" s="771"/>
      <c r="NWH91" s="771"/>
      <c r="NWI91" s="771"/>
      <c r="NWJ91" s="771"/>
      <c r="NWK91" s="771"/>
      <c r="NWL91" s="771"/>
      <c r="NWM91" s="771"/>
      <c r="NWN91" s="771"/>
      <c r="NWO91" s="771"/>
      <c r="NWP91" s="771"/>
      <c r="NWQ91" s="771"/>
      <c r="NWR91" s="771"/>
      <c r="NWS91" s="771"/>
      <c r="NWT91" s="771"/>
      <c r="NWU91" s="771"/>
      <c r="NWV91" s="771"/>
      <c r="NWW91" s="771"/>
      <c r="NWX91" s="771"/>
      <c r="NWY91" s="771"/>
      <c r="NWZ91" s="771"/>
      <c r="NXA91" s="771"/>
      <c r="NXB91" s="771"/>
      <c r="NXC91" s="771"/>
      <c r="NXD91" s="771"/>
      <c r="NXE91" s="771"/>
      <c r="NXF91" s="771"/>
      <c r="NXG91" s="771"/>
      <c r="NXH91" s="771"/>
      <c r="NXI91" s="771"/>
      <c r="NXJ91" s="771"/>
      <c r="NXK91" s="771"/>
      <c r="NXL91" s="771"/>
      <c r="NXM91" s="771"/>
      <c r="NXN91" s="771"/>
      <c r="NXO91" s="771"/>
      <c r="NXP91" s="771"/>
      <c r="NXQ91" s="771"/>
      <c r="NXR91" s="771"/>
      <c r="NXS91" s="771"/>
      <c r="NXT91" s="771"/>
      <c r="NXU91" s="771"/>
      <c r="NXV91" s="771"/>
      <c r="NXW91" s="771"/>
      <c r="NXX91" s="771"/>
      <c r="NXY91" s="771"/>
      <c r="NXZ91" s="771"/>
      <c r="NYA91" s="771"/>
      <c r="NYB91" s="771"/>
      <c r="NYC91" s="771"/>
      <c r="NYD91" s="771"/>
      <c r="NYE91" s="771"/>
      <c r="NYF91" s="771"/>
      <c r="NYG91" s="771"/>
      <c r="NYH91" s="771"/>
      <c r="NYI91" s="771"/>
      <c r="NYJ91" s="771"/>
      <c r="NYK91" s="771"/>
      <c r="NYL91" s="771"/>
      <c r="NYM91" s="771"/>
      <c r="NYN91" s="771"/>
      <c r="NYO91" s="771"/>
      <c r="NYP91" s="771"/>
      <c r="NYQ91" s="771"/>
      <c r="NYR91" s="771"/>
      <c r="NYS91" s="771"/>
      <c r="NYT91" s="771"/>
      <c r="NYU91" s="771"/>
      <c r="NYV91" s="771"/>
      <c r="NYW91" s="771"/>
      <c r="NYX91" s="771"/>
      <c r="NYY91" s="771"/>
      <c r="NYZ91" s="771"/>
      <c r="NZA91" s="771"/>
      <c r="NZB91" s="771"/>
      <c r="NZC91" s="771"/>
      <c r="NZD91" s="771"/>
      <c r="NZE91" s="771"/>
      <c r="NZF91" s="771"/>
      <c r="NZG91" s="771"/>
      <c r="NZH91" s="771"/>
      <c r="NZI91" s="771"/>
      <c r="NZJ91" s="771"/>
      <c r="NZK91" s="771"/>
      <c r="NZL91" s="771"/>
      <c r="NZM91" s="771"/>
      <c r="NZN91" s="771"/>
      <c r="NZO91" s="771"/>
      <c r="NZP91" s="771"/>
      <c r="NZQ91" s="771"/>
      <c r="NZR91" s="771"/>
      <c r="NZS91" s="771"/>
      <c r="NZT91" s="771"/>
      <c r="NZU91" s="771"/>
      <c r="NZV91" s="771"/>
      <c r="NZW91" s="771"/>
      <c r="NZX91" s="771"/>
      <c r="NZY91" s="771"/>
      <c r="NZZ91" s="771"/>
      <c r="OAA91" s="771"/>
      <c r="OAB91" s="771"/>
      <c r="OAC91" s="771"/>
      <c r="OAD91" s="771"/>
      <c r="OAE91" s="771"/>
      <c r="OAF91" s="771"/>
      <c r="OAG91" s="771"/>
      <c r="OAH91" s="771"/>
      <c r="OAI91" s="771"/>
      <c r="OAJ91" s="771"/>
      <c r="OAK91" s="771"/>
      <c r="OAL91" s="771"/>
      <c r="OAM91" s="771"/>
      <c r="OAN91" s="771"/>
      <c r="OAO91" s="771"/>
      <c r="OAP91" s="771"/>
      <c r="OAQ91" s="771"/>
      <c r="OAR91" s="771"/>
      <c r="OAS91" s="771"/>
      <c r="OAT91" s="771"/>
      <c r="OAU91" s="771"/>
      <c r="OAV91" s="771"/>
      <c r="OAW91" s="771"/>
      <c r="OAX91" s="771"/>
      <c r="OAY91" s="771"/>
      <c r="OAZ91" s="771"/>
      <c r="OBA91" s="771"/>
      <c r="OBB91" s="771"/>
      <c r="OBC91" s="771"/>
      <c r="OBD91" s="771"/>
      <c r="OBE91" s="771"/>
      <c r="OBF91" s="771"/>
      <c r="OBG91" s="771"/>
      <c r="OBH91" s="771"/>
      <c r="OBI91" s="771"/>
      <c r="OBJ91" s="771"/>
      <c r="OBK91" s="771"/>
      <c r="OBL91" s="771"/>
      <c r="OBM91" s="771"/>
      <c r="OBN91" s="771"/>
      <c r="OBO91" s="771"/>
      <c r="OBP91" s="771"/>
      <c r="OBQ91" s="771"/>
      <c r="OBR91" s="771"/>
      <c r="OBS91" s="771"/>
      <c r="OBT91" s="771"/>
      <c r="OBU91" s="771"/>
      <c r="OBV91" s="771"/>
      <c r="OBW91" s="771"/>
      <c r="OBX91" s="771"/>
      <c r="OBY91" s="771"/>
      <c r="OBZ91" s="771"/>
      <c r="OCA91" s="771"/>
      <c r="OCB91" s="771"/>
      <c r="OCC91" s="771"/>
      <c r="OCD91" s="771"/>
      <c r="OCE91" s="771"/>
      <c r="OCF91" s="771"/>
      <c r="OCG91" s="771"/>
      <c r="OCH91" s="771"/>
      <c r="OCI91" s="771"/>
      <c r="OCJ91" s="771"/>
      <c r="OCK91" s="771"/>
      <c r="OCL91" s="771"/>
      <c r="OCM91" s="771"/>
      <c r="OCN91" s="771"/>
      <c r="OCO91" s="771"/>
      <c r="OCP91" s="771"/>
      <c r="OCQ91" s="771"/>
      <c r="OCR91" s="771"/>
      <c r="OCS91" s="771"/>
      <c r="OCT91" s="771"/>
      <c r="OCU91" s="771"/>
      <c r="OCV91" s="771"/>
      <c r="OCW91" s="771"/>
      <c r="OCX91" s="771"/>
      <c r="OCY91" s="771"/>
      <c r="OCZ91" s="771"/>
      <c r="ODA91" s="771"/>
      <c r="ODB91" s="771"/>
      <c r="ODC91" s="771"/>
      <c r="ODD91" s="771"/>
      <c r="ODE91" s="771"/>
      <c r="ODF91" s="771"/>
      <c r="ODG91" s="771"/>
      <c r="ODH91" s="771"/>
      <c r="ODI91" s="771"/>
      <c r="ODJ91" s="771"/>
      <c r="ODK91" s="771"/>
      <c r="ODL91" s="771"/>
      <c r="ODM91" s="771"/>
      <c r="ODN91" s="771"/>
      <c r="ODO91" s="771"/>
      <c r="ODP91" s="771"/>
      <c r="ODQ91" s="771"/>
      <c r="ODR91" s="771"/>
      <c r="ODS91" s="771"/>
      <c r="ODT91" s="771"/>
      <c r="ODU91" s="771"/>
      <c r="ODV91" s="771"/>
      <c r="ODW91" s="771"/>
      <c r="ODX91" s="771"/>
      <c r="ODY91" s="771"/>
      <c r="ODZ91" s="771"/>
      <c r="OEA91" s="771"/>
      <c r="OEB91" s="771"/>
      <c r="OEC91" s="771"/>
      <c r="OED91" s="771"/>
      <c r="OEE91" s="771"/>
      <c r="OEF91" s="771"/>
      <c r="OEG91" s="771"/>
      <c r="OEH91" s="771"/>
      <c r="OEI91" s="771"/>
      <c r="OEJ91" s="771"/>
      <c r="OEK91" s="771"/>
      <c r="OEL91" s="771"/>
      <c r="OEM91" s="771"/>
      <c r="OEN91" s="771"/>
      <c r="OEO91" s="771"/>
      <c r="OEP91" s="771"/>
      <c r="OEQ91" s="771"/>
      <c r="OER91" s="771"/>
      <c r="OES91" s="771"/>
      <c r="OET91" s="771"/>
      <c r="OEU91" s="771"/>
      <c r="OEV91" s="771"/>
      <c r="OEW91" s="771"/>
      <c r="OEX91" s="771"/>
      <c r="OEY91" s="771"/>
      <c r="OEZ91" s="771"/>
      <c r="OFA91" s="771"/>
      <c r="OFB91" s="771"/>
      <c r="OFC91" s="771"/>
      <c r="OFD91" s="771"/>
      <c r="OFE91" s="771"/>
      <c r="OFF91" s="771"/>
      <c r="OFG91" s="771"/>
      <c r="OFH91" s="771"/>
      <c r="OFI91" s="771"/>
      <c r="OFJ91" s="771"/>
      <c r="OFK91" s="771"/>
      <c r="OFL91" s="771"/>
      <c r="OFM91" s="771"/>
      <c r="OFN91" s="771"/>
      <c r="OFO91" s="771"/>
      <c r="OFP91" s="771"/>
      <c r="OFQ91" s="771"/>
      <c r="OFR91" s="771"/>
      <c r="OFS91" s="771"/>
      <c r="OFT91" s="771"/>
      <c r="OFU91" s="771"/>
      <c r="OFV91" s="771"/>
      <c r="OFW91" s="771"/>
      <c r="OFX91" s="771"/>
      <c r="OFY91" s="771"/>
      <c r="OFZ91" s="771"/>
      <c r="OGA91" s="771"/>
      <c r="OGB91" s="771"/>
      <c r="OGC91" s="771"/>
      <c r="OGD91" s="771"/>
      <c r="OGE91" s="771"/>
      <c r="OGF91" s="771"/>
      <c r="OGG91" s="771"/>
      <c r="OGH91" s="771"/>
      <c r="OGI91" s="771"/>
      <c r="OGJ91" s="771"/>
      <c r="OGK91" s="771"/>
      <c r="OGL91" s="771"/>
      <c r="OGM91" s="771"/>
      <c r="OGN91" s="771"/>
      <c r="OGO91" s="771"/>
      <c r="OGP91" s="771"/>
      <c r="OGQ91" s="771"/>
      <c r="OGR91" s="771"/>
      <c r="OGS91" s="771"/>
      <c r="OGT91" s="771"/>
      <c r="OGU91" s="771"/>
      <c r="OGV91" s="771"/>
      <c r="OGW91" s="771"/>
      <c r="OGX91" s="771"/>
      <c r="OGY91" s="771"/>
      <c r="OGZ91" s="771"/>
      <c r="OHA91" s="771"/>
      <c r="OHB91" s="771"/>
      <c r="OHC91" s="771"/>
      <c r="OHD91" s="771"/>
      <c r="OHE91" s="771"/>
      <c r="OHF91" s="771"/>
      <c r="OHG91" s="771"/>
      <c r="OHH91" s="771"/>
      <c r="OHI91" s="771"/>
      <c r="OHJ91" s="771"/>
      <c r="OHK91" s="771"/>
      <c r="OHL91" s="771"/>
      <c r="OHM91" s="771"/>
      <c r="OHN91" s="771"/>
      <c r="OHO91" s="771"/>
      <c r="OHP91" s="771"/>
      <c r="OHQ91" s="771"/>
      <c r="OHR91" s="771"/>
      <c r="OHS91" s="771"/>
      <c r="OHT91" s="771"/>
      <c r="OHU91" s="771"/>
      <c r="OHV91" s="771"/>
      <c r="OHW91" s="771"/>
      <c r="OHX91" s="771"/>
      <c r="OHY91" s="771"/>
      <c r="OHZ91" s="771"/>
      <c r="OIA91" s="771"/>
      <c r="OIB91" s="771"/>
      <c r="OIC91" s="771"/>
      <c r="OID91" s="771"/>
      <c r="OIE91" s="771"/>
      <c r="OIF91" s="771"/>
      <c r="OIG91" s="771"/>
      <c r="OIH91" s="771"/>
      <c r="OII91" s="771"/>
      <c r="OIJ91" s="771"/>
      <c r="OIK91" s="771"/>
      <c r="OIL91" s="771"/>
      <c r="OIM91" s="771"/>
      <c r="OIN91" s="771"/>
      <c r="OIO91" s="771"/>
      <c r="OIP91" s="771"/>
      <c r="OIQ91" s="771"/>
      <c r="OIR91" s="771"/>
      <c r="OIS91" s="771"/>
      <c r="OIT91" s="771"/>
      <c r="OIU91" s="771"/>
      <c r="OIV91" s="771"/>
      <c r="OIW91" s="771"/>
      <c r="OIX91" s="771"/>
      <c r="OIY91" s="771"/>
      <c r="OIZ91" s="771"/>
      <c r="OJA91" s="771"/>
      <c r="OJB91" s="771"/>
      <c r="OJC91" s="771"/>
      <c r="OJD91" s="771"/>
      <c r="OJE91" s="771"/>
      <c r="OJF91" s="771"/>
      <c r="OJG91" s="771"/>
      <c r="OJH91" s="771"/>
      <c r="OJI91" s="771"/>
      <c r="OJJ91" s="771"/>
      <c r="OJK91" s="771"/>
      <c r="OJL91" s="771"/>
      <c r="OJM91" s="771"/>
      <c r="OJN91" s="771"/>
      <c r="OJO91" s="771"/>
      <c r="OJP91" s="771"/>
      <c r="OJQ91" s="771"/>
      <c r="OJR91" s="771"/>
      <c r="OJS91" s="771"/>
      <c r="OJT91" s="771"/>
      <c r="OJU91" s="771"/>
      <c r="OJV91" s="771"/>
      <c r="OJW91" s="771"/>
      <c r="OJX91" s="771"/>
      <c r="OJY91" s="771"/>
      <c r="OJZ91" s="771"/>
      <c r="OKA91" s="771"/>
      <c r="OKB91" s="771"/>
      <c r="OKC91" s="771"/>
      <c r="OKD91" s="771"/>
      <c r="OKE91" s="771"/>
      <c r="OKF91" s="771"/>
      <c r="OKG91" s="771"/>
      <c r="OKH91" s="771"/>
      <c r="OKI91" s="771"/>
      <c r="OKJ91" s="771"/>
      <c r="OKK91" s="771"/>
      <c r="OKL91" s="771"/>
      <c r="OKM91" s="771"/>
      <c r="OKN91" s="771"/>
      <c r="OKO91" s="771"/>
      <c r="OKP91" s="771"/>
      <c r="OKQ91" s="771"/>
      <c r="OKR91" s="771"/>
      <c r="OKS91" s="771"/>
      <c r="OKT91" s="771"/>
      <c r="OKU91" s="771"/>
      <c r="OKV91" s="771"/>
      <c r="OKW91" s="771"/>
      <c r="OKX91" s="771"/>
      <c r="OKY91" s="771"/>
      <c r="OKZ91" s="771"/>
      <c r="OLA91" s="771"/>
      <c r="OLB91" s="771"/>
      <c r="OLC91" s="771"/>
      <c r="OLD91" s="771"/>
      <c r="OLE91" s="771"/>
      <c r="OLF91" s="771"/>
      <c r="OLG91" s="771"/>
      <c r="OLH91" s="771"/>
      <c r="OLI91" s="771"/>
      <c r="OLJ91" s="771"/>
      <c r="OLK91" s="771"/>
      <c r="OLL91" s="771"/>
      <c r="OLM91" s="771"/>
      <c r="OLN91" s="771"/>
      <c r="OLO91" s="771"/>
      <c r="OLP91" s="771"/>
      <c r="OLQ91" s="771"/>
      <c r="OLR91" s="771"/>
      <c r="OLS91" s="771"/>
      <c r="OLT91" s="771"/>
      <c r="OLU91" s="771"/>
      <c r="OLV91" s="771"/>
      <c r="OLW91" s="771"/>
      <c r="OLX91" s="771"/>
      <c r="OLY91" s="771"/>
      <c r="OLZ91" s="771"/>
      <c r="OMA91" s="771"/>
      <c r="OMB91" s="771"/>
      <c r="OMC91" s="771"/>
      <c r="OMD91" s="771"/>
      <c r="OME91" s="771"/>
      <c r="OMF91" s="771"/>
      <c r="OMG91" s="771"/>
      <c r="OMH91" s="771"/>
      <c r="OMI91" s="771"/>
      <c r="OMJ91" s="771"/>
      <c r="OMK91" s="771"/>
      <c r="OML91" s="771"/>
      <c r="OMM91" s="771"/>
      <c r="OMN91" s="771"/>
      <c r="OMO91" s="771"/>
      <c r="OMP91" s="771"/>
      <c r="OMQ91" s="771"/>
      <c r="OMR91" s="771"/>
      <c r="OMS91" s="771"/>
      <c r="OMT91" s="771"/>
      <c r="OMU91" s="771"/>
      <c r="OMV91" s="771"/>
      <c r="OMW91" s="771"/>
      <c r="OMX91" s="771"/>
      <c r="OMY91" s="771"/>
      <c r="OMZ91" s="771"/>
      <c r="ONA91" s="771"/>
      <c r="ONB91" s="771"/>
      <c r="ONC91" s="771"/>
      <c r="OND91" s="771"/>
      <c r="ONE91" s="771"/>
      <c r="ONF91" s="771"/>
      <c r="ONG91" s="771"/>
      <c r="ONH91" s="771"/>
      <c r="ONI91" s="771"/>
      <c r="ONJ91" s="771"/>
      <c r="ONK91" s="771"/>
      <c r="ONL91" s="771"/>
      <c r="ONM91" s="771"/>
      <c r="ONN91" s="771"/>
      <c r="ONO91" s="771"/>
      <c r="ONP91" s="771"/>
      <c r="ONQ91" s="771"/>
      <c r="ONR91" s="771"/>
      <c r="ONS91" s="771"/>
      <c r="ONT91" s="771"/>
      <c r="ONU91" s="771"/>
      <c r="ONV91" s="771"/>
      <c r="ONW91" s="771"/>
      <c r="ONX91" s="771"/>
      <c r="ONY91" s="771"/>
      <c r="ONZ91" s="771"/>
      <c r="OOA91" s="771"/>
      <c r="OOB91" s="771"/>
      <c r="OOC91" s="771"/>
      <c r="OOD91" s="771"/>
      <c r="OOE91" s="771"/>
      <c r="OOF91" s="771"/>
      <c r="OOG91" s="771"/>
      <c r="OOH91" s="771"/>
      <c r="OOI91" s="771"/>
      <c r="OOJ91" s="771"/>
      <c r="OOK91" s="771"/>
      <c r="OOL91" s="771"/>
      <c r="OOM91" s="771"/>
      <c r="OON91" s="771"/>
      <c r="OOO91" s="771"/>
      <c r="OOP91" s="771"/>
      <c r="OOQ91" s="771"/>
      <c r="OOR91" s="771"/>
      <c r="OOS91" s="771"/>
      <c r="OOT91" s="771"/>
      <c r="OOU91" s="771"/>
      <c r="OOV91" s="771"/>
      <c r="OOW91" s="771"/>
      <c r="OOX91" s="771"/>
      <c r="OOY91" s="771"/>
      <c r="OOZ91" s="771"/>
      <c r="OPA91" s="771"/>
      <c r="OPB91" s="771"/>
      <c r="OPC91" s="771"/>
      <c r="OPD91" s="771"/>
      <c r="OPE91" s="771"/>
      <c r="OPF91" s="771"/>
      <c r="OPG91" s="771"/>
      <c r="OPH91" s="771"/>
      <c r="OPI91" s="771"/>
      <c r="OPJ91" s="771"/>
      <c r="OPK91" s="771"/>
      <c r="OPL91" s="771"/>
      <c r="OPM91" s="771"/>
      <c r="OPN91" s="771"/>
      <c r="OPO91" s="771"/>
      <c r="OPP91" s="771"/>
      <c r="OPQ91" s="771"/>
      <c r="OPR91" s="771"/>
      <c r="OPS91" s="771"/>
      <c r="OPT91" s="771"/>
      <c r="OPU91" s="771"/>
      <c r="OPV91" s="771"/>
      <c r="OPW91" s="771"/>
      <c r="OPX91" s="771"/>
      <c r="OPY91" s="771"/>
      <c r="OPZ91" s="771"/>
      <c r="OQA91" s="771"/>
      <c r="OQB91" s="771"/>
      <c r="OQC91" s="771"/>
      <c r="OQD91" s="771"/>
      <c r="OQE91" s="771"/>
      <c r="OQF91" s="771"/>
      <c r="OQG91" s="771"/>
      <c r="OQH91" s="771"/>
      <c r="OQI91" s="771"/>
      <c r="OQJ91" s="771"/>
      <c r="OQK91" s="771"/>
      <c r="OQL91" s="771"/>
      <c r="OQM91" s="771"/>
      <c r="OQN91" s="771"/>
      <c r="OQO91" s="771"/>
      <c r="OQP91" s="771"/>
      <c r="OQQ91" s="771"/>
      <c r="OQR91" s="771"/>
      <c r="OQS91" s="771"/>
      <c r="OQT91" s="771"/>
      <c r="OQU91" s="771"/>
      <c r="OQV91" s="771"/>
      <c r="OQW91" s="771"/>
      <c r="OQX91" s="771"/>
      <c r="OQY91" s="771"/>
      <c r="OQZ91" s="771"/>
      <c r="ORA91" s="771"/>
      <c r="ORB91" s="771"/>
      <c r="ORC91" s="771"/>
      <c r="ORD91" s="771"/>
      <c r="ORE91" s="771"/>
      <c r="ORF91" s="771"/>
      <c r="ORG91" s="771"/>
      <c r="ORH91" s="771"/>
      <c r="ORI91" s="771"/>
      <c r="ORJ91" s="771"/>
      <c r="ORK91" s="771"/>
      <c r="ORL91" s="771"/>
      <c r="ORM91" s="771"/>
      <c r="ORN91" s="771"/>
      <c r="ORO91" s="771"/>
      <c r="ORP91" s="771"/>
      <c r="ORQ91" s="771"/>
      <c r="ORR91" s="771"/>
      <c r="ORS91" s="771"/>
      <c r="ORT91" s="771"/>
      <c r="ORU91" s="771"/>
      <c r="ORV91" s="771"/>
      <c r="ORW91" s="771"/>
      <c r="ORX91" s="771"/>
      <c r="ORY91" s="771"/>
      <c r="ORZ91" s="771"/>
      <c r="OSA91" s="771"/>
      <c r="OSB91" s="771"/>
      <c r="OSC91" s="771"/>
      <c r="OSD91" s="771"/>
      <c r="OSE91" s="771"/>
      <c r="OSF91" s="771"/>
      <c r="OSG91" s="771"/>
      <c r="OSH91" s="771"/>
      <c r="OSI91" s="771"/>
      <c r="OSJ91" s="771"/>
      <c r="OSK91" s="771"/>
      <c r="OSL91" s="771"/>
      <c r="OSM91" s="771"/>
      <c r="OSN91" s="771"/>
      <c r="OSO91" s="771"/>
      <c r="OSP91" s="771"/>
      <c r="OSQ91" s="771"/>
      <c r="OSR91" s="771"/>
      <c r="OSS91" s="771"/>
      <c r="OST91" s="771"/>
      <c r="OSU91" s="771"/>
      <c r="OSV91" s="771"/>
      <c r="OSW91" s="771"/>
      <c r="OSX91" s="771"/>
      <c r="OSY91" s="771"/>
      <c r="OSZ91" s="771"/>
      <c r="OTA91" s="771"/>
      <c r="OTB91" s="771"/>
      <c r="OTC91" s="771"/>
      <c r="OTD91" s="771"/>
      <c r="OTE91" s="771"/>
      <c r="OTF91" s="771"/>
      <c r="OTG91" s="771"/>
      <c r="OTH91" s="771"/>
      <c r="OTI91" s="771"/>
      <c r="OTJ91" s="771"/>
      <c r="OTK91" s="771"/>
      <c r="OTL91" s="771"/>
      <c r="OTM91" s="771"/>
      <c r="OTN91" s="771"/>
      <c r="OTO91" s="771"/>
      <c r="OTP91" s="771"/>
      <c r="OTQ91" s="771"/>
      <c r="OTR91" s="771"/>
      <c r="OTS91" s="771"/>
      <c r="OTT91" s="771"/>
      <c r="OTU91" s="771"/>
      <c r="OTV91" s="771"/>
      <c r="OTW91" s="771"/>
      <c r="OTX91" s="771"/>
      <c r="OTY91" s="771"/>
      <c r="OTZ91" s="771"/>
      <c r="OUA91" s="771"/>
      <c r="OUB91" s="771"/>
      <c r="OUC91" s="771"/>
      <c r="OUD91" s="771"/>
      <c r="OUE91" s="771"/>
      <c r="OUF91" s="771"/>
      <c r="OUG91" s="771"/>
      <c r="OUH91" s="771"/>
      <c r="OUI91" s="771"/>
      <c r="OUJ91" s="771"/>
      <c r="OUK91" s="771"/>
      <c r="OUL91" s="771"/>
      <c r="OUM91" s="771"/>
      <c r="OUN91" s="771"/>
      <c r="OUO91" s="771"/>
      <c r="OUP91" s="771"/>
      <c r="OUQ91" s="771"/>
      <c r="OUR91" s="771"/>
      <c r="OUS91" s="771"/>
      <c r="OUT91" s="771"/>
      <c r="OUU91" s="771"/>
      <c r="OUV91" s="771"/>
      <c r="OUW91" s="771"/>
      <c r="OUX91" s="771"/>
      <c r="OUY91" s="771"/>
      <c r="OUZ91" s="771"/>
      <c r="OVA91" s="771"/>
      <c r="OVB91" s="771"/>
      <c r="OVC91" s="771"/>
      <c r="OVD91" s="771"/>
      <c r="OVE91" s="771"/>
      <c r="OVF91" s="771"/>
      <c r="OVG91" s="771"/>
      <c r="OVH91" s="771"/>
      <c r="OVI91" s="771"/>
      <c r="OVJ91" s="771"/>
      <c r="OVK91" s="771"/>
      <c r="OVL91" s="771"/>
      <c r="OVM91" s="771"/>
      <c r="OVN91" s="771"/>
      <c r="OVO91" s="771"/>
      <c r="OVP91" s="771"/>
      <c r="OVQ91" s="771"/>
      <c r="OVR91" s="771"/>
      <c r="OVS91" s="771"/>
      <c r="OVT91" s="771"/>
      <c r="OVU91" s="771"/>
      <c r="OVV91" s="771"/>
      <c r="OVW91" s="771"/>
      <c r="OVX91" s="771"/>
      <c r="OVY91" s="771"/>
      <c r="OVZ91" s="771"/>
      <c r="OWA91" s="771"/>
      <c r="OWB91" s="771"/>
      <c r="OWC91" s="771"/>
      <c r="OWD91" s="771"/>
      <c r="OWE91" s="771"/>
      <c r="OWF91" s="771"/>
      <c r="OWG91" s="771"/>
      <c r="OWH91" s="771"/>
      <c r="OWI91" s="771"/>
      <c r="OWJ91" s="771"/>
      <c r="OWK91" s="771"/>
      <c r="OWL91" s="771"/>
      <c r="OWM91" s="771"/>
      <c r="OWN91" s="771"/>
      <c r="OWO91" s="771"/>
      <c r="OWP91" s="771"/>
      <c r="OWQ91" s="771"/>
      <c r="OWR91" s="771"/>
      <c r="OWS91" s="771"/>
      <c r="OWT91" s="771"/>
      <c r="OWU91" s="771"/>
      <c r="OWV91" s="771"/>
      <c r="OWW91" s="771"/>
      <c r="OWX91" s="771"/>
      <c r="OWY91" s="771"/>
      <c r="OWZ91" s="771"/>
      <c r="OXA91" s="771"/>
      <c r="OXB91" s="771"/>
      <c r="OXC91" s="771"/>
      <c r="OXD91" s="771"/>
      <c r="OXE91" s="771"/>
      <c r="OXF91" s="771"/>
      <c r="OXG91" s="771"/>
      <c r="OXH91" s="771"/>
      <c r="OXI91" s="771"/>
      <c r="OXJ91" s="771"/>
      <c r="OXK91" s="771"/>
      <c r="OXL91" s="771"/>
      <c r="OXM91" s="771"/>
      <c r="OXN91" s="771"/>
      <c r="OXO91" s="771"/>
      <c r="OXP91" s="771"/>
      <c r="OXQ91" s="771"/>
      <c r="OXR91" s="771"/>
      <c r="OXS91" s="771"/>
      <c r="OXT91" s="771"/>
      <c r="OXU91" s="771"/>
      <c r="OXV91" s="771"/>
      <c r="OXW91" s="771"/>
      <c r="OXX91" s="771"/>
      <c r="OXY91" s="771"/>
      <c r="OXZ91" s="771"/>
      <c r="OYA91" s="771"/>
      <c r="OYB91" s="771"/>
      <c r="OYC91" s="771"/>
      <c r="OYD91" s="771"/>
      <c r="OYE91" s="771"/>
      <c r="OYF91" s="771"/>
      <c r="OYG91" s="771"/>
      <c r="OYH91" s="771"/>
      <c r="OYI91" s="771"/>
      <c r="OYJ91" s="771"/>
      <c r="OYK91" s="771"/>
      <c r="OYL91" s="771"/>
      <c r="OYM91" s="771"/>
      <c r="OYN91" s="771"/>
      <c r="OYO91" s="771"/>
      <c r="OYP91" s="771"/>
      <c r="OYQ91" s="771"/>
      <c r="OYR91" s="771"/>
      <c r="OYS91" s="771"/>
      <c r="OYT91" s="771"/>
      <c r="OYU91" s="771"/>
      <c r="OYV91" s="771"/>
      <c r="OYW91" s="771"/>
      <c r="OYX91" s="771"/>
      <c r="OYY91" s="771"/>
      <c r="OYZ91" s="771"/>
      <c r="OZA91" s="771"/>
      <c r="OZB91" s="771"/>
      <c r="OZC91" s="771"/>
      <c r="OZD91" s="771"/>
      <c r="OZE91" s="771"/>
      <c r="OZF91" s="771"/>
      <c r="OZG91" s="771"/>
      <c r="OZH91" s="771"/>
      <c r="OZI91" s="771"/>
      <c r="OZJ91" s="771"/>
      <c r="OZK91" s="771"/>
      <c r="OZL91" s="771"/>
      <c r="OZM91" s="771"/>
      <c r="OZN91" s="771"/>
      <c r="OZO91" s="771"/>
      <c r="OZP91" s="771"/>
      <c r="OZQ91" s="771"/>
      <c r="OZR91" s="771"/>
      <c r="OZS91" s="771"/>
      <c r="OZT91" s="771"/>
      <c r="OZU91" s="771"/>
      <c r="OZV91" s="771"/>
      <c r="OZW91" s="771"/>
      <c r="OZX91" s="771"/>
      <c r="OZY91" s="771"/>
      <c r="OZZ91" s="771"/>
      <c r="PAA91" s="771"/>
      <c r="PAB91" s="771"/>
      <c r="PAC91" s="771"/>
      <c r="PAD91" s="771"/>
      <c r="PAE91" s="771"/>
      <c r="PAF91" s="771"/>
      <c r="PAG91" s="771"/>
      <c r="PAH91" s="771"/>
      <c r="PAI91" s="771"/>
      <c r="PAJ91" s="771"/>
      <c r="PAK91" s="771"/>
      <c r="PAL91" s="771"/>
      <c r="PAM91" s="771"/>
      <c r="PAN91" s="771"/>
      <c r="PAO91" s="771"/>
      <c r="PAP91" s="771"/>
      <c r="PAQ91" s="771"/>
      <c r="PAR91" s="771"/>
      <c r="PAS91" s="771"/>
      <c r="PAT91" s="771"/>
      <c r="PAU91" s="771"/>
      <c r="PAV91" s="771"/>
      <c r="PAW91" s="771"/>
      <c r="PAX91" s="771"/>
      <c r="PAY91" s="771"/>
      <c r="PAZ91" s="771"/>
      <c r="PBA91" s="771"/>
      <c r="PBB91" s="771"/>
      <c r="PBC91" s="771"/>
      <c r="PBD91" s="771"/>
      <c r="PBE91" s="771"/>
      <c r="PBF91" s="771"/>
      <c r="PBG91" s="771"/>
      <c r="PBH91" s="771"/>
      <c r="PBI91" s="771"/>
      <c r="PBJ91" s="771"/>
      <c r="PBK91" s="771"/>
      <c r="PBL91" s="771"/>
      <c r="PBM91" s="771"/>
      <c r="PBN91" s="771"/>
      <c r="PBO91" s="771"/>
      <c r="PBP91" s="771"/>
      <c r="PBQ91" s="771"/>
      <c r="PBR91" s="771"/>
      <c r="PBS91" s="771"/>
      <c r="PBT91" s="771"/>
      <c r="PBU91" s="771"/>
      <c r="PBV91" s="771"/>
      <c r="PBW91" s="771"/>
      <c r="PBX91" s="771"/>
      <c r="PBY91" s="771"/>
      <c r="PBZ91" s="771"/>
      <c r="PCA91" s="771"/>
      <c r="PCB91" s="771"/>
      <c r="PCC91" s="771"/>
      <c r="PCD91" s="771"/>
      <c r="PCE91" s="771"/>
      <c r="PCF91" s="771"/>
      <c r="PCG91" s="771"/>
      <c r="PCH91" s="771"/>
      <c r="PCI91" s="771"/>
      <c r="PCJ91" s="771"/>
      <c r="PCK91" s="771"/>
      <c r="PCL91" s="771"/>
      <c r="PCM91" s="771"/>
      <c r="PCN91" s="771"/>
      <c r="PCO91" s="771"/>
      <c r="PCP91" s="771"/>
      <c r="PCQ91" s="771"/>
      <c r="PCR91" s="771"/>
      <c r="PCS91" s="771"/>
      <c r="PCT91" s="771"/>
      <c r="PCU91" s="771"/>
      <c r="PCV91" s="771"/>
      <c r="PCW91" s="771"/>
      <c r="PCX91" s="771"/>
      <c r="PCY91" s="771"/>
      <c r="PCZ91" s="771"/>
      <c r="PDA91" s="771"/>
      <c r="PDB91" s="771"/>
      <c r="PDC91" s="771"/>
      <c r="PDD91" s="771"/>
      <c r="PDE91" s="771"/>
      <c r="PDF91" s="771"/>
      <c r="PDG91" s="771"/>
      <c r="PDH91" s="771"/>
      <c r="PDI91" s="771"/>
      <c r="PDJ91" s="771"/>
      <c r="PDK91" s="771"/>
      <c r="PDL91" s="771"/>
      <c r="PDM91" s="771"/>
      <c r="PDN91" s="771"/>
      <c r="PDO91" s="771"/>
      <c r="PDP91" s="771"/>
      <c r="PDQ91" s="771"/>
      <c r="PDR91" s="771"/>
      <c r="PDS91" s="771"/>
      <c r="PDT91" s="771"/>
      <c r="PDU91" s="771"/>
      <c r="PDV91" s="771"/>
      <c r="PDW91" s="771"/>
      <c r="PDX91" s="771"/>
      <c r="PDY91" s="771"/>
      <c r="PDZ91" s="771"/>
      <c r="PEA91" s="771"/>
      <c r="PEB91" s="771"/>
      <c r="PEC91" s="771"/>
      <c r="PED91" s="771"/>
      <c r="PEE91" s="771"/>
      <c r="PEF91" s="771"/>
      <c r="PEG91" s="771"/>
      <c r="PEH91" s="771"/>
      <c r="PEI91" s="771"/>
      <c r="PEJ91" s="771"/>
      <c r="PEK91" s="771"/>
      <c r="PEL91" s="771"/>
      <c r="PEM91" s="771"/>
      <c r="PEN91" s="771"/>
      <c r="PEO91" s="771"/>
      <c r="PEP91" s="771"/>
      <c r="PEQ91" s="771"/>
      <c r="PER91" s="771"/>
      <c r="PES91" s="771"/>
      <c r="PET91" s="771"/>
      <c r="PEU91" s="771"/>
      <c r="PEV91" s="771"/>
      <c r="PEW91" s="771"/>
      <c r="PEX91" s="771"/>
      <c r="PEY91" s="771"/>
      <c r="PEZ91" s="771"/>
      <c r="PFA91" s="771"/>
      <c r="PFB91" s="771"/>
      <c r="PFC91" s="771"/>
      <c r="PFD91" s="771"/>
      <c r="PFE91" s="771"/>
      <c r="PFF91" s="771"/>
      <c r="PFG91" s="771"/>
      <c r="PFH91" s="771"/>
      <c r="PFI91" s="771"/>
      <c r="PFJ91" s="771"/>
      <c r="PFK91" s="771"/>
      <c r="PFL91" s="771"/>
      <c r="PFM91" s="771"/>
      <c r="PFN91" s="771"/>
      <c r="PFO91" s="771"/>
      <c r="PFP91" s="771"/>
      <c r="PFQ91" s="771"/>
      <c r="PFR91" s="771"/>
      <c r="PFS91" s="771"/>
      <c r="PFT91" s="771"/>
      <c r="PFU91" s="771"/>
      <c r="PFV91" s="771"/>
      <c r="PFW91" s="771"/>
      <c r="PFX91" s="771"/>
      <c r="PFY91" s="771"/>
      <c r="PFZ91" s="771"/>
      <c r="PGA91" s="771"/>
      <c r="PGB91" s="771"/>
      <c r="PGC91" s="771"/>
      <c r="PGD91" s="771"/>
      <c r="PGE91" s="771"/>
      <c r="PGF91" s="771"/>
      <c r="PGG91" s="771"/>
      <c r="PGH91" s="771"/>
      <c r="PGI91" s="771"/>
      <c r="PGJ91" s="771"/>
      <c r="PGK91" s="771"/>
      <c r="PGL91" s="771"/>
      <c r="PGM91" s="771"/>
      <c r="PGN91" s="771"/>
      <c r="PGO91" s="771"/>
      <c r="PGP91" s="771"/>
      <c r="PGQ91" s="771"/>
      <c r="PGR91" s="771"/>
      <c r="PGS91" s="771"/>
      <c r="PGT91" s="771"/>
      <c r="PGU91" s="771"/>
      <c r="PGV91" s="771"/>
      <c r="PGW91" s="771"/>
      <c r="PGX91" s="771"/>
      <c r="PGY91" s="771"/>
      <c r="PGZ91" s="771"/>
      <c r="PHA91" s="771"/>
      <c r="PHB91" s="771"/>
      <c r="PHC91" s="771"/>
      <c r="PHD91" s="771"/>
      <c r="PHE91" s="771"/>
      <c r="PHF91" s="771"/>
      <c r="PHG91" s="771"/>
      <c r="PHH91" s="771"/>
      <c r="PHI91" s="771"/>
      <c r="PHJ91" s="771"/>
      <c r="PHK91" s="771"/>
      <c r="PHL91" s="771"/>
      <c r="PHM91" s="771"/>
      <c r="PHN91" s="771"/>
      <c r="PHO91" s="771"/>
      <c r="PHP91" s="771"/>
      <c r="PHQ91" s="771"/>
      <c r="PHR91" s="771"/>
      <c r="PHS91" s="771"/>
      <c r="PHT91" s="771"/>
      <c r="PHU91" s="771"/>
      <c r="PHV91" s="771"/>
      <c r="PHW91" s="771"/>
      <c r="PHX91" s="771"/>
      <c r="PHY91" s="771"/>
      <c r="PHZ91" s="771"/>
      <c r="PIA91" s="771"/>
      <c r="PIB91" s="771"/>
      <c r="PIC91" s="771"/>
      <c r="PID91" s="771"/>
      <c r="PIE91" s="771"/>
      <c r="PIF91" s="771"/>
      <c r="PIG91" s="771"/>
      <c r="PIH91" s="771"/>
      <c r="PII91" s="771"/>
      <c r="PIJ91" s="771"/>
      <c r="PIK91" s="771"/>
      <c r="PIL91" s="771"/>
      <c r="PIM91" s="771"/>
      <c r="PIN91" s="771"/>
      <c r="PIO91" s="771"/>
      <c r="PIP91" s="771"/>
      <c r="PIQ91" s="771"/>
      <c r="PIR91" s="771"/>
      <c r="PIS91" s="771"/>
      <c r="PIT91" s="771"/>
      <c r="PIU91" s="771"/>
      <c r="PIV91" s="771"/>
      <c r="PIW91" s="771"/>
      <c r="PIX91" s="771"/>
      <c r="PIY91" s="771"/>
      <c r="PIZ91" s="771"/>
      <c r="PJA91" s="771"/>
      <c r="PJB91" s="771"/>
      <c r="PJC91" s="771"/>
      <c r="PJD91" s="771"/>
      <c r="PJE91" s="771"/>
      <c r="PJF91" s="771"/>
      <c r="PJG91" s="771"/>
      <c r="PJH91" s="771"/>
      <c r="PJI91" s="771"/>
      <c r="PJJ91" s="771"/>
      <c r="PJK91" s="771"/>
      <c r="PJL91" s="771"/>
      <c r="PJM91" s="771"/>
      <c r="PJN91" s="771"/>
      <c r="PJO91" s="771"/>
      <c r="PJP91" s="771"/>
      <c r="PJQ91" s="771"/>
      <c r="PJR91" s="771"/>
      <c r="PJS91" s="771"/>
      <c r="PJT91" s="771"/>
      <c r="PJU91" s="771"/>
      <c r="PJV91" s="771"/>
      <c r="PJW91" s="771"/>
      <c r="PJX91" s="771"/>
      <c r="PJY91" s="771"/>
      <c r="PJZ91" s="771"/>
      <c r="PKA91" s="771"/>
      <c r="PKB91" s="771"/>
      <c r="PKC91" s="771"/>
      <c r="PKD91" s="771"/>
      <c r="PKE91" s="771"/>
      <c r="PKF91" s="771"/>
      <c r="PKG91" s="771"/>
      <c r="PKH91" s="771"/>
      <c r="PKI91" s="771"/>
      <c r="PKJ91" s="771"/>
      <c r="PKK91" s="771"/>
      <c r="PKL91" s="771"/>
      <c r="PKM91" s="771"/>
      <c r="PKN91" s="771"/>
      <c r="PKO91" s="771"/>
      <c r="PKP91" s="771"/>
      <c r="PKQ91" s="771"/>
      <c r="PKR91" s="771"/>
      <c r="PKS91" s="771"/>
      <c r="PKT91" s="771"/>
      <c r="PKU91" s="771"/>
      <c r="PKV91" s="771"/>
      <c r="PKW91" s="771"/>
      <c r="PKX91" s="771"/>
      <c r="PKY91" s="771"/>
      <c r="PKZ91" s="771"/>
      <c r="PLA91" s="771"/>
      <c r="PLB91" s="771"/>
      <c r="PLC91" s="771"/>
      <c r="PLD91" s="771"/>
      <c r="PLE91" s="771"/>
      <c r="PLF91" s="771"/>
      <c r="PLG91" s="771"/>
      <c r="PLH91" s="771"/>
      <c r="PLI91" s="771"/>
      <c r="PLJ91" s="771"/>
      <c r="PLK91" s="771"/>
      <c r="PLL91" s="771"/>
      <c r="PLM91" s="771"/>
      <c r="PLN91" s="771"/>
      <c r="PLO91" s="771"/>
      <c r="PLP91" s="771"/>
      <c r="PLQ91" s="771"/>
      <c r="PLR91" s="771"/>
      <c r="PLS91" s="771"/>
      <c r="PLT91" s="771"/>
      <c r="PLU91" s="771"/>
      <c r="PLV91" s="771"/>
      <c r="PLW91" s="771"/>
      <c r="PLX91" s="771"/>
      <c r="PLY91" s="771"/>
      <c r="PLZ91" s="771"/>
      <c r="PMA91" s="771"/>
      <c r="PMB91" s="771"/>
      <c r="PMC91" s="771"/>
      <c r="PMD91" s="771"/>
      <c r="PME91" s="771"/>
      <c r="PMF91" s="771"/>
      <c r="PMG91" s="771"/>
      <c r="PMH91" s="771"/>
      <c r="PMI91" s="771"/>
      <c r="PMJ91" s="771"/>
      <c r="PMK91" s="771"/>
      <c r="PML91" s="771"/>
      <c r="PMM91" s="771"/>
      <c r="PMN91" s="771"/>
      <c r="PMO91" s="771"/>
      <c r="PMP91" s="771"/>
      <c r="PMQ91" s="771"/>
      <c r="PMR91" s="771"/>
      <c r="PMS91" s="771"/>
      <c r="PMT91" s="771"/>
      <c r="PMU91" s="771"/>
      <c r="PMV91" s="771"/>
      <c r="PMW91" s="771"/>
      <c r="PMX91" s="771"/>
      <c r="PMY91" s="771"/>
      <c r="PMZ91" s="771"/>
      <c r="PNA91" s="771"/>
      <c r="PNB91" s="771"/>
      <c r="PNC91" s="771"/>
      <c r="PND91" s="771"/>
      <c r="PNE91" s="771"/>
      <c r="PNF91" s="771"/>
      <c r="PNG91" s="771"/>
      <c r="PNH91" s="771"/>
      <c r="PNI91" s="771"/>
      <c r="PNJ91" s="771"/>
      <c r="PNK91" s="771"/>
      <c r="PNL91" s="771"/>
      <c r="PNM91" s="771"/>
      <c r="PNN91" s="771"/>
      <c r="PNO91" s="771"/>
      <c r="PNP91" s="771"/>
      <c r="PNQ91" s="771"/>
      <c r="PNR91" s="771"/>
      <c r="PNS91" s="771"/>
      <c r="PNT91" s="771"/>
      <c r="PNU91" s="771"/>
      <c r="PNV91" s="771"/>
      <c r="PNW91" s="771"/>
      <c r="PNX91" s="771"/>
      <c r="PNY91" s="771"/>
      <c r="PNZ91" s="771"/>
      <c r="POA91" s="771"/>
      <c r="POB91" s="771"/>
      <c r="POC91" s="771"/>
      <c r="POD91" s="771"/>
      <c r="POE91" s="771"/>
      <c r="POF91" s="771"/>
      <c r="POG91" s="771"/>
      <c r="POH91" s="771"/>
      <c r="POI91" s="771"/>
      <c r="POJ91" s="771"/>
      <c r="POK91" s="771"/>
      <c r="POL91" s="771"/>
      <c r="POM91" s="771"/>
      <c r="PON91" s="771"/>
      <c r="POO91" s="771"/>
      <c r="POP91" s="771"/>
      <c r="POQ91" s="771"/>
      <c r="POR91" s="771"/>
      <c r="POS91" s="771"/>
      <c r="POT91" s="771"/>
      <c r="POU91" s="771"/>
      <c r="POV91" s="771"/>
      <c r="POW91" s="771"/>
      <c r="POX91" s="771"/>
      <c r="POY91" s="771"/>
      <c r="POZ91" s="771"/>
      <c r="PPA91" s="771"/>
      <c r="PPB91" s="771"/>
      <c r="PPC91" s="771"/>
      <c r="PPD91" s="771"/>
      <c r="PPE91" s="771"/>
      <c r="PPF91" s="771"/>
      <c r="PPG91" s="771"/>
      <c r="PPH91" s="771"/>
      <c r="PPI91" s="771"/>
      <c r="PPJ91" s="771"/>
      <c r="PPK91" s="771"/>
      <c r="PPL91" s="771"/>
      <c r="PPM91" s="771"/>
      <c r="PPN91" s="771"/>
      <c r="PPO91" s="771"/>
      <c r="PPP91" s="771"/>
      <c r="PPQ91" s="771"/>
      <c r="PPR91" s="771"/>
      <c r="PPS91" s="771"/>
      <c r="PPT91" s="771"/>
      <c r="PPU91" s="771"/>
      <c r="PPV91" s="771"/>
      <c r="PPW91" s="771"/>
      <c r="PPX91" s="771"/>
      <c r="PPY91" s="771"/>
      <c r="PPZ91" s="771"/>
      <c r="PQA91" s="771"/>
      <c r="PQB91" s="771"/>
      <c r="PQC91" s="771"/>
      <c r="PQD91" s="771"/>
      <c r="PQE91" s="771"/>
      <c r="PQF91" s="771"/>
      <c r="PQG91" s="771"/>
      <c r="PQH91" s="771"/>
      <c r="PQI91" s="771"/>
      <c r="PQJ91" s="771"/>
      <c r="PQK91" s="771"/>
      <c r="PQL91" s="771"/>
      <c r="PQM91" s="771"/>
      <c r="PQN91" s="771"/>
      <c r="PQO91" s="771"/>
      <c r="PQP91" s="771"/>
      <c r="PQQ91" s="771"/>
      <c r="PQR91" s="771"/>
      <c r="PQS91" s="771"/>
      <c r="PQT91" s="771"/>
      <c r="PQU91" s="771"/>
      <c r="PQV91" s="771"/>
      <c r="PQW91" s="771"/>
      <c r="PQX91" s="771"/>
      <c r="PQY91" s="771"/>
      <c r="PQZ91" s="771"/>
      <c r="PRA91" s="771"/>
      <c r="PRB91" s="771"/>
      <c r="PRC91" s="771"/>
      <c r="PRD91" s="771"/>
      <c r="PRE91" s="771"/>
      <c r="PRF91" s="771"/>
      <c r="PRG91" s="771"/>
      <c r="PRH91" s="771"/>
      <c r="PRI91" s="771"/>
      <c r="PRJ91" s="771"/>
      <c r="PRK91" s="771"/>
      <c r="PRL91" s="771"/>
      <c r="PRM91" s="771"/>
      <c r="PRN91" s="771"/>
      <c r="PRO91" s="771"/>
      <c r="PRP91" s="771"/>
      <c r="PRQ91" s="771"/>
      <c r="PRR91" s="771"/>
      <c r="PRS91" s="771"/>
      <c r="PRT91" s="771"/>
      <c r="PRU91" s="771"/>
      <c r="PRV91" s="771"/>
      <c r="PRW91" s="771"/>
      <c r="PRX91" s="771"/>
      <c r="PRY91" s="771"/>
      <c r="PRZ91" s="771"/>
      <c r="PSA91" s="771"/>
      <c r="PSB91" s="771"/>
      <c r="PSC91" s="771"/>
      <c r="PSD91" s="771"/>
      <c r="PSE91" s="771"/>
      <c r="PSF91" s="771"/>
      <c r="PSG91" s="771"/>
      <c r="PSH91" s="771"/>
      <c r="PSI91" s="771"/>
      <c r="PSJ91" s="771"/>
      <c r="PSK91" s="771"/>
      <c r="PSL91" s="771"/>
      <c r="PSM91" s="771"/>
      <c r="PSN91" s="771"/>
      <c r="PSO91" s="771"/>
      <c r="PSP91" s="771"/>
      <c r="PSQ91" s="771"/>
      <c r="PSR91" s="771"/>
      <c r="PSS91" s="771"/>
      <c r="PST91" s="771"/>
      <c r="PSU91" s="771"/>
      <c r="PSV91" s="771"/>
      <c r="PSW91" s="771"/>
      <c r="PSX91" s="771"/>
      <c r="PSY91" s="771"/>
      <c r="PSZ91" s="771"/>
      <c r="PTA91" s="771"/>
      <c r="PTB91" s="771"/>
      <c r="PTC91" s="771"/>
      <c r="PTD91" s="771"/>
      <c r="PTE91" s="771"/>
      <c r="PTF91" s="771"/>
      <c r="PTG91" s="771"/>
      <c r="PTH91" s="771"/>
      <c r="PTI91" s="771"/>
      <c r="PTJ91" s="771"/>
      <c r="PTK91" s="771"/>
      <c r="PTL91" s="771"/>
      <c r="PTM91" s="771"/>
      <c r="PTN91" s="771"/>
      <c r="PTO91" s="771"/>
      <c r="PTP91" s="771"/>
      <c r="PTQ91" s="771"/>
      <c r="PTR91" s="771"/>
      <c r="PTS91" s="771"/>
      <c r="PTT91" s="771"/>
      <c r="PTU91" s="771"/>
      <c r="PTV91" s="771"/>
      <c r="PTW91" s="771"/>
      <c r="PTX91" s="771"/>
      <c r="PTY91" s="771"/>
      <c r="PTZ91" s="771"/>
      <c r="PUA91" s="771"/>
      <c r="PUB91" s="771"/>
      <c r="PUC91" s="771"/>
      <c r="PUD91" s="771"/>
      <c r="PUE91" s="771"/>
      <c r="PUF91" s="771"/>
      <c r="PUG91" s="771"/>
      <c r="PUH91" s="771"/>
      <c r="PUI91" s="771"/>
      <c r="PUJ91" s="771"/>
      <c r="PUK91" s="771"/>
      <c r="PUL91" s="771"/>
      <c r="PUM91" s="771"/>
      <c r="PUN91" s="771"/>
      <c r="PUO91" s="771"/>
      <c r="PUP91" s="771"/>
      <c r="PUQ91" s="771"/>
      <c r="PUR91" s="771"/>
      <c r="PUS91" s="771"/>
      <c r="PUT91" s="771"/>
      <c r="PUU91" s="771"/>
      <c r="PUV91" s="771"/>
      <c r="PUW91" s="771"/>
      <c r="PUX91" s="771"/>
      <c r="PUY91" s="771"/>
      <c r="PUZ91" s="771"/>
      <c r="PVA91" s="771"/>
      <c r="PVB91" s="771"/>
      <c r="PVC91" s="771"/>
      <c r="PVD91" s="771"/>
      <c r="PVE91" s="771"/>
      <c r="PVF91" s="771"/>
      <c r="PVG91" s="771"/>
      <c r="PVH91" s="771"/>
      <c r="PVI91" s="771"/>
      <c r="PVJ91" s="771"/>
      <c r="PVK91" s="771"/>
      <c r="PVL91" s="771"/>
      <c r="PVM91" s="771"/>
      <c r="PVN91" s="771"/>
      <c r="PVO91" s="771"/>
      <c r="PVP91" s="771"/>
      <c r="PVQ91" s="771"/>
      <c r="PVR91" s="771"/>
      <c r="PVS91" s="771"/>
      <c r="PVT91" s="771"/>
      <c r="PVU91" s="771"/>
      <c r="PVV91" s="771"/>
      <c r="PVW91" s="771"/>
      <c r="PVX91" s="771"/>
      <c r="PVY91" s="771"/>
      <c r="PVZ91" s="771"/>
      <c r="PWA91" s="771"/>
      <c r="PWB91" s="771"/>
      <c r="PWC91" s="771"/>
      <c r="PWD91" s="771"/>
      <c r="PWE91" s="771"/>
      <c r="PWF91" s="771"/>
      <c r="PWG91" s="771"/>
      <c r="PWH91" s="771"/>
      <c r="PWI91" s="771"/>
      <c r="PWJ91" s="771"/>
      <c r="PWK91" s="771"/>
      <c r="PWL91" s="771"/>
      <c r="PWM91" s="771"/>
      <c r="PWN91" s="771"/>
      <c r="PWO91" s="771"/>
      <c r="PWP91" s="771"/>
      <c r="PWQ91" s="771"/>
      <c r="PWR91" s="771"/>
      <c r="PWS91" s="771"/>
      <c r="PWT91" s="771"/>
      <c r="PWU91" s="771"/>
      <c r="PWV91" s="771"/>
      <c r="PWW91" s="771"/>
      <c r="PWX91" s="771"/>
      <c r="PWY91" s="771"/>
      <c r="PWZ91" s="771"/>
      <c r="PXA91" s="771"/>
      <c r="PXB91" s="771"/>
      <c r="PXC91" s="771"/>
      <c r="PXD91" s="771"/>
      <c r="PXE91" s="771"/>
      <c r="PXF91" s="771"/>
      <c r="PXG91" s="771"/>
      <c r="PXH91" s="771"/>
      <c r="PXI91" s="771"/>
      <c r="PXJ91" s="771"/>
      <c r="PXK91" s="771"/>
      <c r="PXL91" s="771"/>
      <c r="PXM91" s="771"/>
      <c r="PXN91" s="771"/>
      <c r="PXO91" s="771"/>
      <c r="PXP91" s="771"/>
      <c r="PXQ91" s="771"/>
      <c r="PXR91" s="771"/>
      <c r="PXS91" s="771"/>
      <c r="PXT91" s="771"/>
      <c r="PXU91" s="771"/>
      <c r="PXV91" s="771"/>
      <c r="PXW91" s="771"/>
      <c r="PXX91" s="771"/>
      <c r="PXY91" s="771"/>
      <c r="PXZ91" s="771"/>
      <c r="PYA91" s="771"/>
      <c r="PYB91" s="771"/>
      <c r="PYC91" s="771"/>
      <c r="PYD91" s="771"/>
      <c r="PYE91" s="771"/>
      <c r="PYF91" s="771"/>
      <c r="PYG91" s="771"/>
      <c r="PYH91" s="771"/>
      <c r="PYI91" s="771"/>
      <c r="PYJ91" s="771"/>
      <c r="PYK91" s="771"/>
      <c r="PYL91" s="771"/>
      <c r="PYM91" s="771"/>
      <c r="PYN91" s="771"/>
      <c r="PYO91" s="771"/>
      <c r="PYP91" s="771"/>
      <c r="PYQ91" s="771"/>
      <c r="PYR91" s="771"/>
      <c r="PYS91" s="771"/>
      <c r="PYT91" s="771"/>
      <c r="PYU91" s="771"/>
      <c r="PYV91" s="771"/>
      <c r="PYW91" s="771"/>
      <c r="PYX91" s="771"/>
      <c r="PYY91" s="771"/>
      <c r="PYZ91" s="771"/>
      <c r="PZA91" s="771"/>
      <c r="PZB91" s="771"/>
      <c r="PZC91" s="771"/>
      <c r="PZD91" s="771"/>
      <c r="PZE91" s="771"/>
      <c r="PZF91" s="771"/>
      <c r="PZG91" s="771"/>
      <c r="PZH91" s="771"/>
      <c r="PZI91" s="771"/>
      <c r="PZJ91" s="771"/>
      <c r="PZK91" s="771"/>
      <c r="PZL91" s="771"/>
      <c r="PZM91" s="771"/>
      <c r="PZN91" s="771"/>
      <c r="PZO91" s="771"/>
      <c r="PZP91" s="771"/>
      <c r="PZQ91" s="771"/>
      <c r="PZR91" s="771"/>
      <c r="PZS91" s="771"/>
      <c r="PZT91" s="771"/>
      <c r="PZU91" s="771"/>
      <c r="PZV91" s="771"/>
      <c r="PZW91" s="771"/>
      <c r="PZX91" s="771"/>
      <c r="PZY91" s="771"/>
      <c r="PZZ91" s="771"/>
      <c r="QAA91" s="771"/>
      <c r="QAB91" s="771"/>
      <c r="QAC91" s="771"/>
      <c r="QAD91" s="771"/>
      <c r="QAE91" s="771"/>
      <c r="QAF91" s="771"/>
      <c r="QAG91" s="771"/>
      <c r="QAH91" s="771"/>
      <c r="QAI91" s="771"/>
      <c r="QAJ91" s="771"/>
      <c r="QAK91" s="771"/>
      <c r="QAL91" s="771"/>
      <c r="QAM91" s="771"/>
      <c r="QAN91" s="771"/>
      <c r="QAO91" s="771"/>
      <c r="QAP91" s="771"/>
      <c r="QAQ91" s="771"/>
      <c r="QAR91" s="771"/>
      <c r="QAS91" s="771"/>
      <c r="QAT91" s="771"/>
      <c r="QAU91" s="771"/>
      <c r="QAV91" s="771"/>
      <c r="QAW91" s="771"/>
      <c r="QAX91" s="771"/>
      <c r="QAY91" s="771"/>
      <c r="QAZ91" s="771"/>
      <c r="QBA91" s="771"/>
      <c r="QBB91" s="771"/>
      <c r="QBC91" s="771"/>
      <c r="QBD91" s="771"/>
      <c r="QBE91" s="771"/>
      <c r="QBF91" s="771"/>
      <c r="QBG91" s="771"/>
      <c r="QBH91" s="771"/>
      <c r="QBI91" s="771"/>
      <c r="QBJ91" s="771"/>
      <c r="QBK91" s="771"/>
      <c r="QBL91" s="771"/>
      <c r="QBM91" s="771"/>
      <c r="QBN91" s="771"/>
      <c r="QBO91" s="771"/>
      <c r="QBP91" s="771"/>
      <c r="QBQ91" s="771"/>
      <c r="QBR91" s="771"/>
      <c r="QBS91" s="771"/>
      <c r="QBT91" s="771"/>
      <c r="QBU91" s="771"/>
      <c r="QBV91" s="771"/>
      <c r="QBW91" s="771"/>
      <c r="QBX91" s="771"/>
      <c r="QBY91" s="771"/>
      <c r="QBZ91" s="771"/>
      <c r="QCA91" s="771"/>
      <c r="QCB91" s="771"/>
      <c r="QCC91" s="771"/>
      <c r="QCD91" s="771"/>
      <c r="QCE91" s="771"/>
      <c r="QCF91" s="771"/>
      <c r="QCG91" s="771"/>
      <c r="QCH91" s="771"/>
      <c r="QCI91" s="771"/>
      <c r="QCJ91" s="771"/>
      <c r="QCK91" s="771"/>
      <c r="QCL91" s="771"/>
      <c r="QCM91" s="771"/>
      <c r="QCN91" s="771"/>
      <c r="QCO91" s="771"/>
      <c r="QCP91" s="771"/>
      <c r="QCQ91" s="771"/>
      <c r="QCR91" s="771"/>
      <c r="QCS91" s="771"/>
      <c r="QCT91" s="771"/>
      <c r="QCU91" s="771"/>
      <c r="QCV91" s="771"/>
      <c r="QCW91" s="771"/>
      <c r="QCX91" s="771"/>
      <c r="QCY91" s="771"/>
      <c r="QCZ91" s="771"/>
      <c r="QDA91" s="771"/>
      <c r="QDB91" s="771"/>
      <c r="QDC91" s="771"/>
      <c r="QDD91" s="771"/>
      <c r="QDE91" s="771"/>
      <c r="QDF91" s="771"/>
      <c r="QDG91" s="771"/>
      <c r="QDH91" s="771"/>
      <c r="QDI91" s="771"/>
      <c r="QDJ91" s="771"/>
      <c r="QDK91" s="771"/>
      <c r="QDL91" s="771"/>
      <c r="QDM91" s="771"/>
      <c r="QDN91" s="771"/>
      <c r="QDO91" s="771"/>
      <c r="QDP91" s="771"/>
      <c r="QDQ91" s="771"/>
      <c r="QDR91" s="771"/>
      <c r="QDS91" s="771"/>
      <c r="QDT91" s="771"/>
      <c r="QDU91" s="771"/>
      <c r="QDV91" s="771"/>
      <c r="QDW91" s="771"/>
      <c r="QDX91" s="771"/>
      <c r="QDY91" s="771"/>
      <c r="QDZ91" s="771"/>
      <c r="QEA91" s="771"/>
      <c r="QEB91" s="771"/>
      <c r="QEC91" s="771"/>
      <c r="QED91" s="771"/>
      <c r="QEE91" s="771"/>
      <c r="QEF91" s="771"/>
      <c r="QEG91" s="771"/>
      <c r="QEH91" s="771"/>
      <c r="QEI91" s="771"/>
      <c r="QEJ91" s="771"/>
      <c r="QEK91" s="771"/>
      <c r="QEL91" s="771"/>
      <c r="QEM91" s="771"/>
      <c r="QEN91" s="771"/>
      <c r="QEO91" s="771"/>
      <c r="QEP91" s="771"/>
      <c r="QEQ91" s="771"/>
      <c r="QER91" s="771"/>
      <c r="QES91" s="771"/>
      <c r="QET91" s="771"/>
      <c r="QEU91" s="771"/>
      <c r="QEV91" s="771"/>
      <c r="QEW91" s="771"/>
      <c r="QEX91" s="771"/>
      <c r="QEY91" s="771"/>
      <c r="QEZ91" s="771"/>
      <c r="QFA91" s="771"/>
      <c r="QFB91" s="771"/>
      <c r="QFC91" s="771"/>
      <c r="QFD91" s="771"/>
      <c r="QFE91" s="771"/>
      <c r="QFF91" s="771"/>
      <c r="QFG91" s="771"/>
      <c r="QFH91" s="771"/>
      <c r="QFI91" s="771"/>
      <c r="QFJ91" s="771"/>
      <c r="QFK91" s="771"/>
      <c r="QFL91" s="771"/>
      <c r="QFM91" s="771"/>
      <c r="QFN91" s="771"/>
      <c r="QFO91" s="771"/>
      <c r="QFP91" s="771"/>
      <c r="QFQ91" s="771"/>
      <c r="QFR91" s="771"/>
      <c r="QFS91" s="771"/>
      <c r="QFT91" s="771"/>
      <c r="QFU91" s="771"/>
      <c r="QFV91" s="771"/>
      <c r="QFW91" s="771"/>
      <c r="QFX91" s="771"/>
      <c r="QFY91" s="771"/>
      <c r="QFZ91" s="771"/>
      <c r="QGA91" s="771"/>
      <c r="QGB91" s="771"/>
      <c r="QGC91" s="771"/>
      <c r="QGD91" s="771"/>
      <c r="QGE91" s="771"/>
      <c r="QGF91" s="771"/>
      <c r="QGG91" s="771"/>
      <c r="QGH91" s="771"/>
      <c r="QGI91" s="771"/>
      <c r="QGJ91" s="771"/>
      <c r="QGK91" s="771"/>
      <c r="QGL91" s="771"/>
      <c r="QGM91" s="771"/>
      <c r="QGN91" s="771"/>
      <c r="QGO91" s="771"/>
      <c r="QGP91" s="771"/>
      <c r="QGQ91" s="771"/>
      <c r="QGR91" s="771"/>
      <c r="QGS91" s="771"/>
      <c r="QGT91" s="771"/>
      <c r="QGU91" s="771"/>
      <c r="QGV91" s="771"/>
      <c r="QGW91" s="771"/>
      <c r="QGX91" s="771"/>
      <c r="QGY91" s="771"/>
      <c r="QGZ91" s="771"/>
      <c r="QHA91" s="771"/>
      <c r="QHB91" s="771"/>
      <c r="QHC91" s="771"/>
      <c r="QHD91" s="771"/>
      <c r="QHE91" s="771"/>
      <c r="QHF91" s="771"/>
      <c r="QHG91" s="771"/>
      <c r="QHH91" s="771"/>
      <c r="QHI91" s="771"/>
      <c r="QHJ91" s="771"/>
      <c r="QHK91" s="771"/>
      <c r="QHL91" s="771"/>
      <c r="QHM91" s="771"/>
      <c r="QHN91" s="771"/>
      <c r="QHO91" s="771"/>
      <c r="QHP91" s="771"/>
      <c r="QHQ91" s="771"/>
      <c r="QHR91" s="771"/>
      <c r="QHS91" s="771"/>
      <c r="QHT91" s="771"/>
      <c r="QHU91" s="771"/>
      <c r="QHV91" s="771"/>
      <c r="QHW91" s="771"/>
      <c r="QHX91" s="771"/>
      <c r="QHY91" s="771"/>
      <c r="QHZ91" s="771"/>
      <c r="QIA91" s="771"/>
      <c r="QIB91" s="771"/>
      <c r="QIC91" s="771"/>
      <c r="QID91" s="771"/>
      <c r="QIE91" s="771"/>
      <c r="QIF91" s="771"/>
      <c r="QIG91" s="771"/>
      <c r="QIH91" s="771"/>
      <c r="QII91" s="771"/>
      <c r="QIJ91" s="771"/>
      <c r="QIK91" s="771"/>
      <c r="QIL91" s="771"/>
      <c r="QIM91" s="771"/>
      <c r="QIN91" s="771"/>
      <c r="QIO91" s="771"/>
      <c r="QIP91" s="771"/>
      <c r="QIQ91" s="771"/>
      <c r="QIR91" s="771"/>
      <c r="QIS91" s="771"/>
      <c r="QIT91" s="771"/>
      <c r="QIU91" s="771"/>
      <c r="QIV91" s="771"/>
      <c r="QIW91" s="771"/>
      <c r="QIX91" s="771"/>
      <c r="QIY91" s="771"/>
      <c r="QIZ91" s="771"/>
      <c r="QJA91" s="771"/>
      <c r="QJB91" s="771"/>
      <c r="QJC91" s="771"/>
      <c r="QJD91" s="771"/>
      <c r="QJE91" s="771"/>
      <c r="QJF91" s="771"/>
      <c r="QJG91" s="771"/>
      <c r="QJH91" s="771"/>
      <c r="QJI91" s="771"/>
      <c r="QJJ91" s="771"/>
      <c r="QJK91" s="771"/>
      <c r="QJL91" s="771"/>
      <c r="QJM91" s="771"/>
      <c r="QJN91" s="771"/>
      <c r="QJO91" s="771"/>
      <c r="QJP91" s="771"/>
      <c r="QJQ91" s="771"/>
      <c r="QJR91" s="771"/>
      <c r="QJS91" s="771"/>
      <c r="QJT91" s="771"/>
      <c r="QJU91" s="771"/>
      <c r="QJV91" s="771"/>
      <c r="QJW91" s="771"/>
      <c r="QJX91" s="771"/>
      <c r="QJY91" s="771"/>
      <c r="QJZ91" s="771"/>
      <c r="QKA91" s="771"/>
      <c r="QKB91" s="771"/>
      <c r="QKC91" s="771"/>
      <c r="QKD91" s="771"/>
      <c r="QKE91" s="771"/>
      <c r="QKF91" s="771"/>
      <c r="QKG91" s="771"/>
      <c r="QKH91" s="771"/>
      <c r="QKI91" s="771"/>
      <c r="QKJ91" s="771"/>
      <c r="QKK91" s="771"/>
      <c r="QKL91" s="771"/>
      <c r="QKM91" s="771"/>
      <c r="QKN91" s="771"/>
      <c r="QKO91" s="771"/>
      <c r="QKP91" s="771"/>
      <c r="QKQ91" s="771"/>
      <c r="QKR91" s="771"/>
      <c r="QKS91" s="771"/>
      <c r="QKT91" s="771"/>
      <c r="QKU91" s="771"/>
      <c r="QKV91" s="771"/>
      <c r="QKW91" s="771"/>
      <c r="QKX91" s="771"/>
      <c r="QKY91" s="771"/>
      <c r="QKZ91" s="771"/>
      <c r="QLA91" s="771"/>
      <c r="QLB91" s="771"/>
      <c r="QLC91" s="771"/>
      <c r="QLD91" s="771"/>
      <c r="QLE91" s="771"/>
      <c r="QLF91" s="771"/>
      <c r="QLG91" s="771"/>
      <c r="QLH91" s="771"/>
      <c r="QLI91" s="771"/>
      <c r="QLJ91" s="771"/>
      <c r="QLK91" s="771"/>
      <c r="QLL91" s="771"/>
      <c r="QLM91" s="771"/>
      <c r="QLN91" s="771"/>
      <c r="QLO91" s="771"/>
      <c r="QLP91" s="771"/>
      <c r="QLQ91" s="771"/>
      <c r="QLR91" s="771"/>
      <c r="QLS91" s="771"/>
      <c r="QLT91" s="771"/>
      <c r="QLU91" s="771"/>
      <c r="QLV91" s="771"/>
      <c r="QLW91" s="771"/>
      <c r="QLX91" s="771"/>
      <c r="QLY91" s="771"/>
      <c r="QLZ91" s="771"/>
      <c r="QMA91" s="771"/>
      <c r="QMB91" s="771"/>
      <c r="QMC91" s="771"/>
      <c r="QMD91" s="771"/>
      <c r="QME91" s="771"/>
      <c r="QMF91" s="771"/>
      <c r="QMG91" s="771"/>
      <c r="QMH91" s="771"/>
      <c r="QMI91" s="771"/>
      <c r="QMJ91" s="771"/>
      <c r="QMK91" s="771"/>
      <c r="QML91" s="771"/>
      <c r="QMM91" s="771"/>
      <c r="QMN91" s="771"/>
      <c r="QMO91" s="771"/>
      <c r="QMP91" s="771"/>
      <c r="QMQ91" s="771"/>
      <c r="QMR91" s="771"/>
      <c r="QMS91" s="771"/>
      <c r="QMT91" s="771"/>
      <c r="QMU91" s="771"/>
      <c r="QMV91" s="771"/>
      <c r="QMW91" s="771"/>
      <c r="QMX91" s="771"/>
      <c r="QMY91" s="771"/>
      <c r="QMZ91" s="771"/>
      <c r="QNA91" s="771"/>
      <c r="QNB91" s="771"/>
      <c r="QNC91" s="771"/>
      <c r="QND91" s="771"/>
      <c r="QNE91" s="771"/>
      <c r="QNF91" s="771"/>
      <c r="QNG91" s="771"/>
      <c r="QNH91" s="771"/>
      <c r="QNI91" s="771"/>
      <c r="QNJ91" s="771"/>
      <c r="QNK91" s="771"/>
      <c r="QNL91" s="771"/>
      <c r="QNM91" s="771"/>
      <c r="QNN91" s="771"/>
      <c r="QNO91" s="771"/>
      <c r="QNP91" s="771"/>
      <c r="QNQ91" s="771"/>
      <c r="QNR91" s="771"/>
      <c r="QNS91" s="771"/>
      <c r="QNT91" s="771"/>
      <c r="QNU91" s="771"/>
      <c r="QNV91" s="771"/>
      <c r="QNW91" s="771"/>
      <c r="QNX91" s="771"/>
      <c r="QNY91" s="771"/>
      <c r="QNZ91" s="771"/>
      <c r="QOA91" s="771"/>
      <c r="QOB91" s="771"/>
      <c r="QOC91" s="771"/>
      <c r="QOD91" s="771"/>
      <c r="QOE91" s="771"/>
      <c r="QOF91" s="771"/>
      <c r="QOG91" s="771"/>
      <c r="QOH91" s="771"/>
      <c r="QOI91" s="771"/>
      <c r="QOJ91" s="771"/>
      <c r="QOK91" s="771"/>
      <c r="QOL91" s="771"/>
      <c r="QOM91" s="771"/>
      <c r="QON91" s="771"/>
      <c r="QOO91" s="771"/>
      <c r="QOP91" s="771"/>
      <c r="QOQ91" s="771"/>
      <c r="QOR91" s="771"/>
      <c r="QOS91" s="771"/>
      <c r="QOT91" s="771"/>
      <c r="QOU91" s="771"/>
      <c r="QOV91" s="771"/>
      <c r="QOW91" s="771"/>
      <c r="QOX91" s="771"/>
      <c r="QOY91" s="771"/>
      <c r="QOZ91" s="771"/>
      <c r="QPA91" s="771"/>
      <c r="QPB91" s="771"/>
      <c r="QPC91" s="771"/>
      <c r="QPD91" s="771"/>
      <c r="QPE91" s="771"/>
      <c r="QPF91" s="771"/>
      <c r="QPG91" s="771"/>
      <c r="QPH91" s="771"/>
      <c r="QPI91" s="771"/>
      <c r="QPJ91" s="771"/>
      <c r="QPK91" s="771"/>
      <c r="QPL91" s="771"/>
      <c r="QPM91" s="771"/>
      <c r="QPN91" s="771"/>
      <c r="QPO91" s="771"/>
      <c r="QPP91" s="771"/>
      <c r="QPQ91" s="771"/>
      <c r="QPR91" s="771"/>
      <c r="QPS91" s="771"/>
      <c r="QPT91" s="771"/>
      <c r="QPU91" s="771"/>
      <c r="QPV91" s="771"/>
      <c r="QPW91" s="771"/>
      <c r="QPX91" s="771"/>
      <c r="QPY91" s="771"/>
      <c r="QPZ91" s="771"/>
      <c r="QQA91" s="771"/>
      <c r="QQB91" s="771"/>
      <c r="QQC91" s="771"/>
      <c r="QQD91" s="771"/>
      <c r="QQE91" s="771"/>
      <c r="QQF91" s="771"/>
      <c r="QQG91" s="771"/>
      <c r="QQH91" s="771"/>
      <c r="QQI91" s="771"/>
      <c r="QQJ91" s="771"/>
      <c r="QQK91" s="771"/>
      <c r="QQL91" s="771"/>
      <c r="QQM91" s="771"/>
      <c r="QQN91" s="771"/>
      <c r="QQO91" s="771"/>
      <c r="QQP91" s="771"/>
      <c r="QQQ91" s="771"/>
      <c r="QQR91" s="771"/>
      <c r="QQS91" s="771"/>
      <c r="QQT91" s="771"/>
      <c r="QQU91" s="771"/>
      <c r="QQV91" s="771"/>
      <c r="QQW91" s="771"/>
      <c r="QQX91" s="771"/>
      <c r="QQY91" s="771"/>
      <c r="QQZ91" s="771"/>
      <c r="QRA91" s="771"/>
      <c r="QRB91" s="771"/>
      <c r="QRC91" s="771"/>
      <c r="QRD91" s="771"/>
      <c r="QRE91" s="771"/>
      <c r="QRF91" s="771"/>
      <c r="QRG91" s="771"/>
      <c r="QRH91" s="771"/>
      <c r="QRI91" s="771"/>
      <c r="QRJ91" s="771"/>
      <c r="QRK91" s="771"/>
      <c r="QRL91" s="771"/>
      <c r="QRM91" s="771"/>
      <c r="QRN91" s="771"/>
      <c r="QRO91" s="771"/>
      <c r="QRP91" s="771"/>
      <c r="QRQ91" s="771"/>
      <c r="QRR91" s="771"/>
      <c r="QRS91" s="771"/>
      <c r="QRT91" s="771"/>
      <c r="QRU91" s="771"/>
      <c r="QRV91" s="771"/>
      <c r="QRW91" s="771"/>
      <c r="QRX91" s="771"/>
      <c r="QRY91" s="771"/>
      <c r="QRZ91" s="771"/>
      <c r="QSA91" s="771"/>
      <c r="QSB91" s="771"/>
      <c r="QSC91" s="771"/>
      <c r="QSD91" s="771"/>
      <c r="QSE91" s="771"/>
      <c r="QSF91" s="771"/>
      <c r="QSG91" s="771"/>
      <c r="QSH91" s="771"/>
      <c r="QSI91" s="771"/>
      <c r="QSJ91" s="771"/>
      <c r="QSK91" s="771"/>
      <c r="QSL91" s="771"/>
      <c r="QSM91" s="771"/>
      <c r="QSN91" s="771"/>
      <c r="QSO91" s="771"/>
      <c r="QSP91" s="771"/>
      <c r="QSQ91" s="771"/>
      <c r="QSR91" s="771"/>
      <c r="QSS91" s="771"/>
      <c r="QST91" s="771"/>
      <c r="QSU91" s="771"/>
      <c r="QSV91" s="771"/>
      <c r="QSW91" s="771"/>
      <c r="QSX91" s="771"/>
      <c r="QSY91" s="771"/>
      <c r="QSZ91" s="771"/>
      <c r="QTA91" s="771"/>
      <c r="QTB91" s="771"/>
      <c r="QTC91" s="771"/>
      <c r="QTD91" s="771"/>
      <c r="QTE91" s="771"/>
      <c r="QTF91" s="771"/>
      <c r="QTG91" s="771"/>
      <c r="QTH91" s="771"/>
      <c r="QTI91" s="771"/>
      <c r="QTJ91" s="771"/>
      <c r="QTK91" s="771"/>
      <c r="QTL91" s="771"/>
      <c r="QTM91" s="771"/>
      <c r="QTN91" s="771"/>
      <c r="QTO91" s="771"/>
      <c r="QTP91" s="771"/>
      <c r="QTQ91" s="771"/>
      <c r="QTR91" s="771"/>
      <c r="QTS91" s="771"/>
      <c r="QTT91" s="771"/>
      <c r="QTU91" s="771"/>
      <c r="QTV91" s="771"/>
      <c r="QTW91" s="771"/>
      <c r="QTX91" s="771"/>
      <c r="QTY91" s="771"/>
      <c r="QTZ91" s="771"/>
      <c r="QUA91" s="771"/>
      <c r="QUB91" s="771"/>
      <c r="QUC91" s="771"/>
      <c r="QUD91" s="771"/>
      <c r="QUE91" s="771"/>
      <c r="QUF91" s="771"/>
      <c r="QUG91" s="771"/>
      <c r="QUH91" s="771"/>
      <c r="QUI91" s="771"/>
      <c r="QUJ91" s="771"/>
      <c r="QUK91" s="771"/>
      <c r="QUL91" s="771"/>
      <c r="QUM91" s="771"/>
      <c r="QUN91" s="771"/>
      <c r="QUO91" s="771"/>
      <c r="QUP91" s="771"/>
      <c r="QUQ91" s="771"/>
      <c r="QUR91" s="771"/>
      <c r="QUS91" s="771"/>
      <c r="QUT91" s="771"/>
      <c r="QUU91" s="771"/>
      <c r="QUV91" s="771"/>
      <c r="QUW91" s="771"/>
      <c r="QUX91" s="771"/>
      <c r="QUY91" s="771"/>
      <c r="QUZ91" s="771"/>
      <c r="QVA91" s="771"/>
      <c r="QVB91" s="771"/>
      <c r="QVC91" s="771"/>
      <c r="QVD91" s="771"/>
      <c r="QVE91" s="771"/>
      <c r="QVF91" s="771"/>
      <c r="QVG91" s="771"/>
      <c r="QVH91" s="771"/>
      <c r="QVI91" s="771"/>
      <c r="QVJ91" s="771"/>
      <c r="QVK91" s="771"/>
      <c r="QVL91" s="771"/>
      <c r="QVM91" s="771"/>
      <c r="QVN91" s="771"/>
      <c r="QVO91" s="771"/>
      <c r="QVP91" s="771"/>
      <c r="QVQ91" s="771"/>
      <c r="QVR91" s="771"/>
      <c r="QVS91" s="771"/>
      <c r="QVT91" s="771"/>
      <c r="QVU91" s="771"/>
      <c r="QVV91" s="771"/>
      <c r="QVW91" s="771"/>
      <c r="QVX91" s="771"/>
      <c r="QVY91" s="771"/>
      <c r="QVZ91" s="771"/>
      <c r="QWA91" s="771"/>
      <c r="QWB91" s="771"/>
      <c r="QWC91" s="771"/>
      <c r="QWD91" s="771"/>
      <c r="QWE91" s="771"/>
      <c r="QWF91" s="771"/>
      <c r="QWG91" s="771"/>
      <c r="QWH91" s="771"/>
      <c r="QWI91" s="771"/>
      <c r="QWJ91" s="771"/>
      <c r="QWK91" s="771"/>
      <c r="QWL91" s="771"/>
      <c r="QWM91" s="771"/>
      <c r="QWN91" s="771"/>
      <c r="QWO91" s="771"/>
      <c r="QWP91" s="771"/>
      <c r="QWQ91" s="771"/>
      <c r="QWR91" s="771"/>
      <c r="QWS91" s="771"/>
      <c r="QWT91" s="771"/>
      <c r="QWU91" s="771"/>
      <c r="QWV91" s="771"/>
      <c r="QWW91" s="771"/>
      <c r="QWX91" s="771"/>
      <c r="QWY91" s="771"/>
      <c r="QWZ91" s="771"/>
      <c r="QXA91" s="771"/>
      <c r="QXB91" s="771"/>
      <c r="QXC91" s="771"/>
      <c r="QXD91" s="771"/>
      <c r="QXE91" s="771"/>
      <c r="QXF91" s="771"/>
      <c r="QXG91" s="771"/>
      <c r="QXH91" s="771"/>
      <c r="QXI91" s="771"/>
      <c r="QXJ91" s="771"/>
      <c r="QXK91" s="771"/>
      <c r="QXL91" s="771"/>
      <c r="QXM91" s="771"/>
      <c r="QXN91" s="771"/>
      <c r="QXO91" s="771"/>
      <c r="QXP91" s="771"/>
      <c r="QXQ91" s="771"/>
      <c r="QXR91" s="771"/>
      <c r="QXS91" s="771"/>
      <c r="QXT91" s="771"/>
      <c r="QXU91" s="771"/>
      <c r="QXV91" s="771"/>
      <c r="QXW91" s="771"/>
      <c r="QXX91" s="771"/>
      <c r="QXY91" s="771"/>
      <c r="QXZ91" s="771"/>
      <c r="QYA91" s="771"/>
      <c r="QYB91" s="771"/>
      <c r="QYC91" s="771"/>
      <c r="QYD91" s="771"/>
      <c r="QYE91" s="771"/>
      <c r="QYF91" s="771"/>
      <c r="QYG91" s="771"/>
      <c r="QYH91" s="771"/>
      <c r="QYI91" s="771"/>
      <c r="QYJ91" s="771"/>
      <c r="QYK91" s="771"/>
      <c r="QYL91" s="771"/>
      <c r="QYM91" s="771"/>
      <c r="QYN91" s="771"/>
      <c r="QYO91" s="771"/>
      <c r="QYP91" s="771"/>
      <c r="QYQ91" s="771"/>
      <c r="QYR91" s="771"/>
      <c r="QYS91" s="771"/>
      <c r="QYT91" s="771"/>
      <c r="QYU91" s="771"/>
      <c r="QYV91" s="771"/>
      <c r="QYW91" s="771"/>
      <c r="QYX91" s="771"/>
      <c r="QYY91" s="771"/>
      <c r="QYZ91" s="771"/>
      <c r="QZA91" s="771"/>
      <c r="QZB91" s="771"/>
      <c r="QZC91" s="771"/>
      <c r="QZD91" s="771"/>
      <c r="QZE91" s="771"/>
      <c r="QZF91" s="771"/>
      <c r="QZG91" s="771"/>
      <c r="QZH91" s="771"/>
      <c r="QZI91" s="771"/>
      <c r="QZJ91" s="771"/>
      <c r="QZK91" s="771"/>
      <c r="QZL91" s="771"/>
      <c r="QZM91" s="771"/>
      <c r="QZN91" s="771"/>
      <c r="QZO91" s="771"/>
      <c r="QZP91" s="771"/>
      <c r="QZQ91" s="771"/>
      <c r="QZR91" s="771"/>
      <c r="QZS91" s="771"/>
      <c r="QZT91" s="771"/>
      <c r="QZU91" s="771"/>
      <c r="QZV91" s="771"/>
      <c r="QZW91" s="771"/>
      <c r="QZX91" s="771"/>
      <c r="QZY91" s="771"/>
      <c r="QZZ91" s="771"/>
      <c r="RAA91" s="771"/>
      <c r="RAB91" s="771"/>
      <c r="RAC91" s="771"/>
      <c r="RAD91" s="771"/>
      <c r="RAE91" s="771"/>
      <c r="RAF91" s="771"/>
      <c r="RAG91" s="771"/>
      <c r="RAH91" s="771"/>
      <c r="RAI91" s="771"/>
      <c r="RAJ91" s="771"/>
      <c r="RAK91" s="771"/>
      <c r="RAL91" s="771"/>
      <c r="RAM91" s="771"/>
      <c r="RAN91" s="771"/>
      <c r="RAO91" s="771"/>
      <c r="RAP91" s="771"/>
      <c r="RAQ91" s="771"/>
      <c r="RAR91" s="771"/>
      <c r="RAS91" s="771"/>
      <c r="RAT91" s="771"/>
      <c r="RAU91" s="771"/>
      <c r="RAV91" s="771"/>
      <c r="RAW91" s="771"/>
      <c r="RAX91" s="771"/>
      <c r="RAY91" s="771"/>
      <c r="RAZ91" s="771"/>
      <c r="RBA91" s="771"/>
      <c r="RBB91" s="771"/>
      <c r="RBC91" s="771"/>
      <c r="RBD91" s="771"/>
      <c r="RBE91" s="771"/>
      <c r="RBF91" s="771"/>
      <c r="RBG91" s="771"/>
      <c r="RBH91" s="771"/>
      <c r="RBI91" s="771"/>
      <c r="RBJ91" s="771"/>
      <c r="RBK91" s="771"/>
      <c r="RBL91" s="771"/>
      <c r="RBM91" s="771"/>
      <c r="RBN91" s="771"/>
      <c r="RBO91" s="771"/>
      <c r="RBP91" s="771"/>
      <c r="RBQ91" s="771"/>
      <c r="RBR91" s="771"/>
      <c r="RBS91" s="771"/>
      <c r="RBT91" s="771"/>
      <c r="RBU91" s="771"/>
      <c r="RBV91" s="771"/>
      <c r="RBW91" s="771"/>
      <c r="RBX91" s="771"/>
      <c r="RBY91" s="771"/>
      <c r="RBZ91" s="771"/>
      <c r="RCA91" s="771"/>
      <c r="RCB91" s="771"/>
      <c r="RCC91" s="771"/>
      <c r="RCD91" s="771"/>
      <c r="RCE91" s="771"/>
      <c r="RCF91" s="771"/>
      <c r="RCG91" s="771"/>
      <c r="RCH91" s="771"/>
      <c r="RCI91" s="771"/>
      <c r="RCJ91" s="771"/>
      <c r="RCK91" s="771"/>
      <c r="RCL91" s="771"/>
      <c r="RCM91" s="771"/>
      <c r="RCN91" s="771"/>
      <c r="RCO91" s="771"/>
      <c r="RCP91" s="771"/>
      <c r="RCQ91" s="771"/>
      <c r="RCR91" s="771"/>
      <c r="RCS91" s="771"/>
      <c r="RCT91" s="771"/>
      <c r="RCU91" s="771"/>
      <c r="RCV91" s="771"/>
      <c r="RCW91" s="771"/>
      <c r="RCX91" s="771"/>
      <c r="RCY91" s="771"/>
      <c r="RCZ91" s="771"/>
      <c r="RDA91" s="771"/>
      <c r="RDB91" s="771"/>
      <c r="RDC91" s="771"/>
      <c r="RDD91" s="771"/>
      <c r="RDE91" s="771"/>
      <c r="RDF91" s="771"/>
      <c r="RDG91" s="771"/>
      <c r="RDH91" s="771"/>
      <c r="RDI91" s="771"/>
      <c r="RDJ91" s="771"/>
      <c r="RDK91" s="771"/>
      <c r="RDL91" s="771"/>
      <c r="RDM91" s="771"/>
      <c r="RDN91" s="771"/>
      <c r="RDO91" s="771"/>
      <c r="RDP91" s="771"/>
      <c r="RDQ91" s="771"/>
      <c r="RDR91" s="771"/>
      <c r="RDS91" s="771"/>
      <c r="RDT91" s="771"/>
      <c r="RDU91" s="771"/>
      <c r="RDV91" s="771"/>
      <c r="RDW91" s="771"/>
      <c r="RDX91" s="771"/>
      <c r="RDY91" s="771"/>
      <c r="RDZ91" s="771"/>
      <c r="REA91" s="771"/>
      <c r="REB91" s="771"/>
      <c r="REC91" s="771"/>
      <c r="RED91" s="771"/>
      <c r="REE91" s="771"/>
      <c r="REF91" s="771"/>
      <c r="REG91" s="771"/>
      <c r="REH91" s="771"/>
      <c r="REI91" s="771"/>
      <c r="REJ91" s="771"/>
      <c r="REK91" s="771"/>
      <c r="REL91" s="771"/>
      <c r="REM91" s="771"/>
      <c r="REN91" s="771"/>
      <c r="REO91" s="771"/>
      <c r="REP91" s="771"/>
      <c r="REQ91" s="771"/>
      <c r="RER91" s="771"/>
      <c r="RES91" s="771"/>
      <c r="RET91" s="771"/>
      <c r="REU91" s="771"/>
      <c r="REV91" s="771"/>
      <c r="REW91" s="771"/>
      <c r="REX91" s="771"/>
      <c r="REY91" s="771"/>
      <c r="REZ91" s="771"/>
      <c r="RFA91" s="771"/>
      <c r="RFB91" s="771"/>
      <c r="RFC91" s="771"/>
      <c r="RFD91" s="771"/>
      <c r="RFE91" s="771"/>
      <c r="RFF91" s="771"/>
      <c r="RFG91" s="771"/>
      <c r="RFH91" s="771"/>
      <c r="RFI91" s="771"/>
      <c r="RFJ91" s="771"/>
      <c r="RFK91" s="771"/>
      <c r="RFL91" s="771"/>
      <c r="RFM91" s="771"/>
      <c r="RFN91" s="771"/>
      <c r="RFO91" s="771"/>
      <c r="RFP91" s="771"/>
      <c r="RFQ91" s="771"/>
      <c r="RFR91" s="771"/>
      <c r="RFS91" s="771"/>
      <c r="RFT91" s="771"/>
      <c r="RFU91" s="771"/>
      <c r="RFV91" s="771"/>
      <c r="RFW91" s="771"/>
      <c r="RFX91" s="771"/>
      <c r="RFY91" s="771"/>
      <c r="RFZ91" s="771"/>
      <c r="RGA91" s="771"/>
      <c r="RGB91" s="771"/>
      <c r="RGC91" s="771"/>
      <c r="RGD91" s="771"/>
      <c r="RGE91" s="771"/>
      <c r="RGF91" s="771"/>
      <c r="RGG91" s="771"/>
      <c r="RGH91" s="771"/>
      <c r="RGI91" s="771"/>
      <c r="RGJ91" s="771"/>
      <c r="RGK91" s="771"/>
      <c r="RGL91" s="771"/>
      <c r="RGM91" s="771"/>
      <c r="RGN91" s="771"/>
      <c r="RGO91" s="771"/>
      <c r="RGP91" s="771"/>
      <c r="RGQ91" s="771"/>
      <c r="RGR91" s="771"/>
      <c r="RGS91" s="771"/>
      <c r="RGT91" s="771"/>
      <c r="RGU91" s="771"/>
      <c r="RGV91" s="771"/>
      <c r="RGW91" s="771"/>
      <c r="RGX91" s="771"/>
      <c r="RGY91" s="771"/>
      <c r="RGZ91" s="771"/>
      <c r="RHA91" s="771"/>
      <c r="RHB91" s="771"/>
      <c r="RHC91" s="771"/>
      <c r="RHD91" s="771"/>
      <c r="RHE91" s="771"/>
      <c r="RHF91" s="771"/>
      <c r="RHG91" s="771"/>
      <c r="RHH91" s="771"/>
      <c r="RHI91" s="771"/>
      <c r="RHJ91" s="771"/>
      <c r="RHK91" s="771"/>
      <c r="RHL91" s="771"/>
      <c r="RHM91" s="771"/>
      <c r="RHN91" s="771"/>
      <c r="RHO91" s="771"/>
      <c r="RHP91" s="771"/>
      <c r="RHQ91" s="771"/>
      <c r="RHR91" s="771"/>
      <c r="RHS91" s="771"/>
      <c r="RHT91" s="771"/>
      <c r="RHU91" s="771"/>
      <c r="RHV91" s="771"/>
      <c r="RHW91" s="771"/>
      <c r="RHX91" s="771"/>
      <c r="RHY91" s="771"/>
      <c r="RHZ91" s="771"/>
      <c r="RIA91" s="771"/>
      <c r="RIB91" s="771"/>
      <c r="RIC91" s="771"/>
      <c r="RID91" s="771"/>
      <c r="RIE91" s="771"/>
      <c r="RIF91" s="771"/>
      <c r="RIG91" s="771"/>
      <c r="RIH91" s="771"/>
      <c r="RII91" s="771"/>
      <c r="RIJ91" s="771"/>
      <c r="RIK91" s="771"/>
      <c r="RIL91" s="771"/>
      <c r="RIM91" s="771"/>
      <c r="RIN91" s="771"/>
      <c r="RIO91" s="771"/>
      <c r="RIP91" s="771"/>
      <c r="RIQ91" s="771"/>
      <c r="RIR91" s="771"/>
      <c r="RIS91" s="771"/>
      <c r="RIT91" s="771"/>
      <c r="RIU91" s="771"/>
      <c r="RIV91" s="771"/>
      <c r="RIW91" s="771"/>
      <c r="RIX91" s="771"/>
      <c r="RIY91" s="771"/>
      <c r="RIZ91" s="771"/>
      <c r="RJA91" s="771"/>
      <c r="RJB91" s="771"/>
      <c r="RJC91" s="771"/>
      <c r="RJD91" s="771"/>
      <c r="RJE91" s="771"/>
      <c r="RJF91" s="771"/>
      <c r="RJG91" s="771"/>
      <c r="RJH91" s="771"/>
      <c r="RJI91" s="771"/>
      <c r="RJJ91" s="771"/>
      <c r="RJK91" s="771"/>
      <c r="RJL91" s="771"/>
      <c r="RJM91" s="771"/>
      <c r="RJN91" s="771"/>
      <c r="RJO91" s="771"/>
      <c r="RJP91" s="771"/>
      <c r="RJQ91" s="771"/>
      <c r="RJR91" s="771"/>
      <c r="RJS91" s="771"/>
      <c r="RJT91" s="771"/>
      <c r="RJU91" s="771"/>
      <c r="RJV91" s="771"/>
      <c r="RJW91" s="771"/>
      <c r="RJX91" s="771"/>
      <c r="RJY91" s="771"/>
      <c r="RJZ91" s="771"/>
      <c r="RKA91" s="771"/>
      <c r="RKB91" s="771"/>
      <c r="RKC91" s="771"/>
      <c r="RKD91" s="771"/>
      <c r="RKE91" s="771"/>
      <c r="RKF91" s="771"/>
      <c r="RKG91" s="771"/>
      <c r="RKH91" s="771"/>
      <c r="RKI91" s="771"/>
      <c r="RKJ91" s="771"/>
      <c r="RKK91" s="771"/>
      <c r="RKL91" s="771"/>
      <c r="RKM91" s="771"/>
      <c r="RKN91" s="771"/>
      <c r="RKO91" s="771"/>
      <c r="RKP91" s="771"/>
      <c r="RKQ91" s="771"/>
      <c r="RKR91" s="771"/>
      <c r="RKS91" s="771"/>
      <c r="RKT91" s="771"/>
      <c r="RKU91" s="771"/>
      <c r="RKV91" s="771"/>
      <c r="RKW91" s="771"/>
      <c r="RKX91" s="771"/>
      <c r="RKY91" s="771"/>
      <c r="RKZ91" s="771"/>
      <c r="RLA91" s="771"/>
      <c r="RLB91" s="771"/>
      <c r="RLC91" s="771"/>
      <c r="RLD91" s="771"/>
      <c r="RLE91" s="771"/>
      <c r="RLF91" s="771"/>
      <c r="RLG91" s="771"/>
      <c r="RLH91" s="771"/>
      <c r="RLI91" s="771"/>
      <c r="RLJ91" s="771"/>
      <c r="RLK91" s="771"/>
      <c r="RLL91" s="771"/>
      <c r="RLM91" s="771"/>
      <c r="RLN91" s="771"/>
      <c r="RLO91" s="771"/>
      <c r="RLP91" s="771"/>
      <c r="RLQ91" s="771"/>
      <c r="RLR91" s="771"/>
      <c r="RLS91" s="771"/>
      <c r="RLT91" s="771"/>
      <c r="RLU91" s="771"/>
      <c r="RLV91" s="771"/>
      <c r="RLW91" s="771"/>
      <c r="RLX91" s="771"/>
      <c r="RLY91" s="771"/>
      <c r="RLZ91" s="771"/>
      <c r="RMA91" s="771"/>
      <c r="RMB91" s="771"/>
      <c r="RMC91" s="771"/>
      <c r="RMD91" s="771"/>
      <c r="RME91" s="771"/>
      <c r="RMF91" s="771"/>
      <c r="RMG91" s="771"/>
      <c r="RMH91" s="771"/>
      <c r="RMI91" s="771"/>
      <c r="RMJ91" s="771"/>
      <c r="RMK91" s="771"/>
      <c r="RML91" s="771"/>
      <c r="RMM91" s="771"/>
      <c r="RMN91" s="771"/>
      <c r="RMO91" s="771"/>
      <c r="RMP91" s="771"/>
      <c r="RMQ91" s="771"/>
      <c r="RMR91" s="771"/>
      <c r="RMS91" s="771"/>
      <c r="RMT91" s="771"/>
      <c r="RMU91" s="771"/>
      <c r="RMV91" s="771"/>
      <c r="RMW91" s="771"/>
      <c r="RMX91" s="771"/>
      <c r="RMY91" s="771"/>
      <c r="RMZ91" s="771"/>
      <c r="RNA91" s="771"/>
      <c r="RNB91" s="771"/>
      <c r="RNC91" s="771"/>
      <c r="RND91" s="771"/>
      <c r="RNE91" s="771"/>
      <c r="RNF91" s="771"/>
      <c r="RNG91" s="771"/>
      <c r="RNH91" s="771"/>
      <c r="RNI91" s="771"/>
      <c r="RNJ91" s="771"/>
      <c r="RNK91" s="771"/>
      <c r="RNL91" s="771"/>
      <c r="RNM91" s="771"/>
      <c r="RNN91" s="771"/>
      <c r="RNO91" s="771"/>
      <c r="RNP91" s="771"/>
      <c r="RNQ91" s="771"/>
      <c r="RNR91" s="771"/>
      <c r="RNS91" s="771"/>
      <c r="RNT91" s="771"/>
      <c r="RNU91" s="771"/>
      <c r="RNV91" s="771"/>
      <c r="RNW91" s="771"/>
      <c r="RNX91" s="771"/>
      <c r="RNY91" s="771"/>
      <c r="RNZ91" s="771"/>
      <c r="ROA91" s="771"/>
      <c r="ROB91" s="771"/>
      <c r="ROC91" s="771"/>
      <c r="ROD91" s="771"/>
      <c r="ROE91" s="771"/>
      <c r="ROF91" s="771"/>
      <c r="ROG91" s="771"/>
      <c r="ROH91" s="771"/>
      <c r="ROI91" s="771"/>
      <c r="ROJ91" s="771"/>
      <c r="ROK91" s="771"/>
      <c r="ROL91" s="771"/>
      <c r="ROM91" s="771"/>
      <c r="RON91" s="771"/>
      <c r="ROO91" s="771"/>
      <c r="ROP91" s="771"/>
      <c r="ROQ91" s="771"/>
      <c r="ROR91" s="771"/>
      <c r="ROS91" s="771"/>
      <c r="ROT91" s="771"/>
      <c r="ROU91" s="771"/>
      <c r="ROV91" s="771"/>
      <c r="ROW91" s="771"/>
      <c r="ROX91" s="771"/>
      <c r="ROY91" s="771"/>
      <c r="ROZ91" s="771"/>
      <c r="RPA91" s="771"/>
      <c r="RPB91" s="771"/>
      <c r="RPC91" s="771"/>
      <c r="RPD91" s="771"/>
      <c r="RPE91" s="771"/>
      <c r="RPF91" s="771"/>
      <c r="RPG91" s="771"/>
      <c r="RPH91" s="771"/>
      <c r="RPI91" s="771"/>
      <c r="RPJ91" s="771"/>
      <c r="RPK91" s="771"/>
      <c r="RPL91" s="771"/>
      <c r="RPM91" s="771"/>
      <c r="RPN91" s="771"/>
      <c r="RPO91" s="771"/>
      <c r="RPP91" s="771"/>
      <c r="RPQ91" s="771"/>
      <c r="RPR91" s="771"/>
      <c r="RPS91" s="771"/>
      <c r="RPT91" s="771"/>
      <c r="RPU91" s="771"/>
      <c r="RPV91" s="771"/>
      <c r="RPW91" s="771"/>
      <c r="RPX91" s="771"/>
      <c r="RPY91" s="771"/>
      <c r="RPZ91" s="771"/>
      <c r="RQA91" s="771"/>
      <c r="RQB91" s="771"/>
      <c r="RQC91" s="771"/>
      <c r="RQD91" s="771"/>
      <c r="RQE91" s="771"/>
      <c r="RQF91" s="771"/>
      <c r="RQG91" s="771"/>
      <c r="RQH91" s="771"/>
      <c r="RQI91" s="771"/>
      <c r="RQJ91" s="771"/>
      <c r="RQK91" s="771"/>
      <c r="RQL91" s="771"/>
      <c r="RQM91" s="771"/>
      <c r="RQN91" s="771"/>
      <c r="RQO91" s="771"/>
      <c r="RQP91" s="771"/>
      <c r="RQQ91" s="771"/>
      <c r="RQR91" s="771"/>
      <c r="RQS91" s="771"/>
      <c r="RQT91" s="771"/>
      <c r="RQU91" s="771"/>
      <c r="RQV91" s="771"/>
      <c r="RQW91" s="771"/>
      <c r="RQX91" s="771"/>
      <c r="RQY91" s="771"/>
      <c r="RQZ91" s="771"/>
      <c r="RRA91" s="771"/>
      <c r="RRB91" s="771"/>
      <c r="RRC91" s="771"/>
      <c r="RRD91" s="771"/>
      <c r="RRE91" s="771"/>
      <c r="RRF91" s="771"/>
      <c r="RRG91" s="771"/>
      <c r="RRH91" s="771"/>
      <c r="RRI91" s="771"/>
      <c r="RRJ91" s="771"/>
      <c r="RRK91" s="771"/>
      <c r="RRL91" s="771"/>
      <c r="RRM91" s="771"/>
      <c r="RRN91" s="771"/>
      <c r="RRO91" s="771"/>
      <c r="RRP91" s="771"/>
      <c r="RRQ91" s="771"/>
      <c r="RRR91" s="771"/>
      <c r="RRS91" s="771"/>
      <c r="RRT91" s="771"/>
      <c r="RRU91" s="771"/>
      <c r="RRV91" s="771"/>
      <c r="RRW91" s="771"/>
      <c r="RRX91" s="771"/>
      <c r="RRY91" s="771"/>
      <c r="RRZ91" s="771"/>
      <c r="RSA91" s="771"/>
      <c r="RSB91" s="771"/>
      <c r="RSC91" s="771"/>
      <c r="RSD91" s="771"/>
      <c r="RSE91" s="771"/>
      <c r="RSF91" s="771"/>
      <c r="RSG91" s="771"/>
      <c r="RSH91" s="771"/>
      <c r="RSI91" s="771"/>
      <c r="RSJ91" s="771"/>
      <c r="RSK91" s="771"/>
      <c r="RSL91" s="771"/>
      <c r="RSM91" s="771"/>
      <c r="RSN91" s="771"/>
      <c r="RSO91" s="771"/>
      <c r="RSP91" s="771"/>
      <c r="RSQ91" s="771"/>
      <c r="RSR91" s="771"/>
      <c r="RSS91" s="771"/>
      <c r="RST91" s="771"/>
      <c r="RSU91" s="771"/>
      <c r="RSV91" s="771"/>
      <c r="RSW91" s="771"/>
      <c r="RSX91" s="771"/>
      <c r="RSY91" s="771"/>
      <c r="RSZ91" s="771"/>
      <c r="RTA91" s="771"/>
      <c r="RTB91" s="771"/>
      <c r="RTC91" s="771"/>
      <c r="RTD91" s="771"/>
      <c r="RTE91" s="771"/>
      <c r="RTF91" s="771"/>
      <c r="RTG91" s="771"/>
      <c r="RTH91" s="771"/>
      <c r="RTI91" s="771"/>
      <c r="RTJ91" s="771"/>
      <c r="RTK91" s="771"/>
      <c r="RTL91" s="771"/>
      <c r="RTM91" s="771"/>
      <c r="RTN91" s="771"/>
      <c r="RTO91" s="771"/>
      <c r="RTP91" s="771"/>
      <c r="RTQ91" s="771"/>
      <c r="RTR91" s="771"/>
      <c r="RTS91" s="771"/>
      <c r="RTT91" s="771"/>
      <c r="RTU91" s="771"/>
      <c r="RTV91" s="771"/>
      <c r="RTW91" s="771"/>
      <c r="RTX91" s="771"/>
      <c r="RTY91" s="771"/>
      <c r="RTZ91" s="771"/>
      <c r="RUA91" s="771"/>
      <c r="RUB91" s="771"/>
      <c r="RUC91" s="771"/>
      <c r="RUD91" s="771"/>
      <c r="RUE91" s="771"/>
      <c r="RUF91" s="771"/>
      <c r="RUG91" s="771"/>
      <c r="RUH91" s="771"/>
      <c r="RUI91" s="771"/>
      <c r="RUJ91" s="771"/>
      <c r="RUK91" s="771"/>
      <c r="RUL91" s="771"/>
      <c r="RUM91" s="771"/>
      <c r="RUN91" s="771"/>
      <c r="RUO91" s="771"/>
      <c r="RUP91" s="771"/>
      <c r="RUQ91" s="771"/>
      <c r="RUR91" s="771"/>
      <c r="RUS91" s="771"/>
      <c r="RUT91" s="771"/>
      <c r="RUU91" s="771"/>
      <c r="RUV91" s="771"/>
      <c r="RUW91" s="771"/>
      <c r="RUX91" s="771"/>
      <c r="RUY91" s="771"/>
      <c r="RUZ91" s="771"/>
      <c r="RVA91" s="771"/>
      <c r="RVB91" s="771"/>
      <c r="RVC91" s="771"/>
      <c r="RVD91" s="771"/>
      <c r="RVE91" s="771"/>
      <c r="RVF91" s="771"/>
      <c r="RVG91" s="771"/>
      <c r="RVH91" s="771"/>
      <c r="RVI91" s="771"/>
      <c r="RVJ91" s="771"/>
      <c r="RVK91" s="771"/>
      <c r="RVL91" s="771"/>
      <c r="RVM91" s="771"/>
      <c r="RVN91" s="771"/>
      <c r="RVO91" s="771"/>
      <c r="RVP91" s="771"/>
      <c r="RVQ91" s="771"/>
      <c r="RVR91" s="771"/>
      <c r="RVS91" s="771"/>
      <c r="RVT91" s="771"/>
      <c r="RVU91" s="771"/>
      <c r="RVV91" s="771"/>
      <c r="RVW91" s="771"/>
      <c r="RVX91" s="771"/>
      <c r="RVY91" s="771"/>
      <c r="RVZ91" s="771"/>
      <c r="RWA91" s="771"/>
      <c r="RWB91" s="771"/>
      <c r="RWC91" s="771"/>
      <c r="RWD91" s="771"/>
      <c r="RWE91" s="771"/>
      <c r="RWF91" s="771"/>
      <c r="RWG91" s="771"/>
      <c r="RWH91" s="771"/>
      <c r="RWI91" s="771"/>
      <c r="RWJ91" s="771"/>
      <c r="RWK91" s="771"/>
      <c r="RWL91" s="771"/>
      <c r="RWM91" s="771"/>
      <c r="RWN91" s="771"/>
      <c r="RWO91" s="771"/>
      <c r="RWP91" s="771"/>
      <c r="RWQ91" s="771"/>
      <c r="RWR91" s="771"/>
      <c r="RWS91" s="771"/>
      <c r="RWT91" s="771"/>
      <c r="RWU91" s="771"/>
      <c r="RWV91" s="771"/>
      <c r="RWW91" s="771"/>
      <c r="RWX91" s="771"/>
      <c r="RWY91" s="771"/>
      <c r="RWZ91" s="771"/>
      <c r="RXA91" s="771"/>
      <c r="RXB91" s="771"/>
      <c r="RXC91" s="771"/>
      <c r="RXD91" s="771"/>
      <c r="RXE91" s="771"/>
      <c r="RXF91" s="771"/>
      <c r="RXG91" s="771"/>
      <c r="RXH91" s="771"/>
      <c r="RXI91" s="771"/>
      <c r="RXJ91" s="771"/>
      <c r="RXK91" s="771"/>
      <c r="RXL91" s="771"/>
      <c r="RXM91" s="771"/>
      <c r="RXN91" s="771"/>
      <c r="RXO91" s="771"/>
      <c r="RXP91" s="771"/>
      <c r="RXQ91" s="771"/>
      <c r="RXR91" s="771"/>
      <c r="RXS91" s="771"/>
      <c r="RXT91" s="771"/>
      <c r="RXU91" s="771"/>
      <c r="RXV91" s="771"/>
      <c r="RXW91" s="771"/>
      <c r="RXX91" s="771"/>
      <c r="RXY91" s="771"/>
      <c r="RXZ91" s="771"/>
      <c r="RYA91" s="771"/>
      <c r="RYB91" s="771"/>
      <c r="RYC91" s="771"/>
      <c r="RYD91" s="771"/>
      <c r="RYE91" s="771"/>
      <c r="RYF91" s="771"/>
      <c r="RYG91" s="771"/>
      <c r="RYH91" s="771"/>
      <c r="RYI91" s="771"/>
      <c r="RYJ91" s="771"/>
      <c r="RYK91" s="771"/>
      <c r="RYL91" s="771"/>
      <c r="RYM91" s="771"/>
      <c r="RYN91" s="771"/>
      <c r="RYO91" s="771"/>
      <c r="RYP91" s="771"/>
      <c r="RYQ91" s="771"/>
      <c r="RYR91" s="771"/>
      <c r="RYS91" s="771"/>
      <c r="RYT91" s="771"/>
      <c r="RYU91" s="771"/>
      <c r="RYV91" s="771"/>
      <c r="RYW91" s="771"/>
      <c r="RYX91" s="771"/>
      <c r="RYY91" s="771"/>
      <c r="RYZ91" s="771"/>
      <c r="RZA91" s="771"/>
      <c r="RZB91" s="771"/>
      <c r="RZC91" s="771"/>
      <c r="RZD91" s="771"/>
      <c r="RZE91" s="771"/>
      <c r="RZF91" s="771"/>
      <c r="RZG91" s="771"/>
      <c r="RZH91" s="771"/>
      <c r="RZI91" s="771"/>
      <c r="RZJ91" s="771"/>
      <c r="RZK91" s="771"/>
      <c r="RZL91" s="771"/>
      <c r="RZM91" s="771"/>
      <c r="RZN91" s="771"/>
      <c r="RZO91" s="771"/>
      <c r="RZP91" s="771"/>
      <c r="RZQ91" s="771"/>
      <c r="RZR91" s="771"/>
      <c r="RZS91" s="771"/>
      <c r="RZT91" s="771"/>
      <c r="RZU91" s="771"/>
      <c r="RZV91" s="771"/>
      <c r="RZW91" s="771"/>
      <c r="RZX91" s="771"/>
      <c r="RZY91" s="771"/>
      <c r="RZZ91" s="771"/>
      <c r="SAA91" s="771"/>
      <c r="SAB91" s="771"/>
      <c r="SAC91" s="771"/>
      <c r="SAD91" s="771"/>
      <c r="SAE91" s="771"/>
      <c r="SAF91" s="771"/>
      <c r="SAG91" s="771"/>
      <c r="SAH91" s="771"/>
      <c r="SAI91" s="771"/>
      <c r="SAJ91" s="771"/>
      <c r="SAK91" s="771"/>
      <c r="SAL91" s="771"/>
      <c r="SAM91" s="771"/>
      <c r="SAN91" s="771"/>
      <c r="SAO91" s="771"/>
      <c r="SAP91" s="771"/>
      <c r="SAQ91" s="771"/>
      <c r="SAR91" s="771"/>
      <c r="SAS91" s="771"/>
      <c r="SAT91" s="771"/>
      <c r="SAU91" s="771"/>
      <c r="SAV91" s="771"/>
      <c r="SAW91" s="771"/>
      <c r="SAX91" s="771"/>
      <c r="SAY91" s="771"/>
      <c r="SAZ91" s="771"/>
      <c r="SBA91" s="771"/>
      <c r="SBB91" s="771"/>
      <c r="SBC91" s="771"/>
      <c r="SBD91" s="771"/>
      <c r="SBE91" s="771"/>
      <c r="SBF91" s="771"/>
      <c r="SBG91" s="771"/>
      <c r="SBH91" s="771"/>
      <c r="SBI91" s="771"/>
      <c r="SBJ91" s="771"/>
      <c r="SBK91" s="771"/>
      <c r="SBL91" s="771"/>
      <c r="SBM91" s="771"/>
      <c r="SBN91" s="771"/>
      <c r="SBO91" s="771"/>
      <c r="SBP91" s="771"/>
      <c r="SBQ91" s="771"/>
      <c r="SBR91" s="771"/>
      <c r="SBS91" s="771"/>
      <c r="SBT91" s="771"/>
      <c r="SBU91" s="771"/>
      <c r="SBV91" s="771"/>
      <c r="SBW91" s="771"/>
      <c r="SBX91" s="771"/>
      <c r="SBY91" s="771"/>
      <c r="SBZ91" s="771"/>
      <c r="SCA91" s="771"/>
      <c r="SCB91" s="771"/>
      <c r="SCC91" s="771"/>
      <c r="SCD91" s="771"/>
      <c r="SCE91" s="771"/>
      <c r="SCF91" s="771"/>
      <c r="SCG91" s="771"/>
      <c r="SCH91" s="771"/>
      <c r="SCI91" s="771"/>
      <c r="SCJ91" s="771"/>
      <c r="SCK91" s="771"/>
      <c r="SCL91" s="771"/>
      <c r="SCM91" s="771"/>
      <c r="SCN91" s="771"/>
      <c r="SCO91" s="771"/>
      <c r="SCP91" s="771"/>
      <c r="SCQ91" s="771"/>
      <c r="SCR91" s="771"/>
      <c r="SCS91" s="771"/>
      <c r="SCT91" s="771"/>
      <c r="SCU91" s="771"/>
      <c r="SCV91" s="771"/>
      <c r="SCW91" s="771"/>
      <c r="SCX91" s="771"/>
      <c r="SCY91" s="771"/>
      <c r="SCZ91" s="771"/>
      <c r="SDA91" s="771"/>
      <c r="SDB91" s="771"/>
      <c r="SDC91" s="771"/>
      <c r="SDD91" s="771"/>
      <c r="SDE91" s="771"/>
      <c r="SDF91" s="771"/>
      <c r="SDG91" s="771"/>
      <c r="SDH91" s="771"/>
      <c r="SDI91" s="771"/>
      <c r="SDJ91" s="771"/>
      <c r="SDK91" s="771"/>
      <c r="SDL91" s="771"/>
      <c r="SDM91" s="771"/>
      <c r="SDN91" s="771"/>
      <c r="SDO91" s="771"/>
      <c r="SDP91" s="771"/>
      <c r="SDQ91" s="771"/>
      <c r="SDR91" s="771"/>
      <c r="SDS91" s="771"/>
      <c r="SDT91" s="771"/>
      <c r="SDU91" s="771"/>
      <c r="SDV91" s="771"/>
      <c r="SDW91" s="771"/>
      <c r="SDX91" s="771"/>
      <c r="SDY91" s="771"/>
      <c r="SDZ91" s="771"/>
      <c r="SEA91" s="771"/>
      <c r="SEB91" s="771"/>
      <c r="SEC91" s="771"/>
      <c r="SED91" s="771"/>
      <c r="SEE91" s="771"/>
      <c r="SEF91" s="771"/>
      <c r="SEG91" s="771"/>
      <c r="SEH91" s="771"/>
      <c r="SEI91" s="771"/>
      <c r="SEJ91" s="771"/>
      <c r="SEK91" s="771"/>
      <c r="SEL91" s="771"/>
      <c r="SEM91" s="771"/>
      <c r="SEN91" s="771"/>
      <c r="SEO91" s="771"/>
      <c r="SEP91" s="771"/>
      <c r="SEQ91" s="771"/>
      <c r="SER91" s="771"/>
      <c r="SES91" s="771"/>
      <c r="SET91" s="771"/>
      <c r="SEU91" s="771"/>
      <c r="SEV91" s="771"/>
      <c r="SEW91" s="771"/>
      <c r="SEX91" s="771"/>
      <c r="SEY91" s="771"/>
      <c r="SEZ91" s="771"/>
      <c r="SFA91" s="771"/>
      <c r="SFB91" s="771"/>
      <c r="SFC91" s="771"/>
      <c r="SFD91" s="771"/>
      <c r="SFE91" s="771"/>
      <c r="SFF91" s="771"/>
      <c r="SFG91" s="771"/>
      <c r="SFH91" s="771"/>
      <c r="SFI91" s="771"/>
      <c r="SFJ91" s="771"/>
      <c r="SFK91" s="771"/>
      <c r="SFL91" s="771"/>
      <c r="SFM91" s="771"/>
      <c r="SFN91" s="771"/>
      <c r="SFO91" s="771"/>
      <c r="SFP91" s="771"/>
      <c r="SFQ91" s="771"/>
      <c r="SFR91" s="771"/>
      <c r="SFS91" s="771"/>
      <c r="SFT91" s="771"/>
      <c r="SFU91" s="771"/>
      <c r="SFV91" s="771"/>
      <c r="SFW91" s="771"/>
      <c r="SFX91" s="771"/>
      <c r="SFY91" s="771"/>
      <c r="SFZ91" s="771"/>
      <c r="SGA91" s="771"/>
      <c r="SGB91" s="771"/>
      <c r="SGC91" s="771"/>
      <c r="SGD91" s="771"/>
      <c r="SGE91" s="771"/>
      <c r="SGF91" s="771"/>
      <c r="SGG91" s="771"/>
      <c r="SGH91" s="771"/>
      <c r="SGI91" s="771"/>
      <c r="SGJ91" s="771"/>
      <c r="SGK91" s="771"/>
      <c r="SGL91" s="771"/>
      <c r="SGM91" s="771"/>
      <c r="SGN91" s="771"/>
      <c r="SGO91" s="771"/>
      <c r="SGP91" s="771"/>
      <c r="SGQ91" s="771"/>
      <c r="SGR91" s="771"/>
      <c r="SGS91" s="771"/>
      <c r="SGT91" s="771"/>
      <c r="SGU91" s="771"/>
      <c r="SGV91" s="771"/>
      <c r="SGW91" s="771"/>
      <c r="SGX91" s="771"/>
      <c r="SGY91" s="771"/>
      <c r="SGZ91" s="771"/>
      <c r="SHA91" s="771"/>
      <c r="SHB91" s="771"/>
      <c r="SHC91" s="771"/>
      <c r="SHD91" s="771"/>
      <c r="SHE91" s="771"/>
      <c r="SHF91" s="771"/>
      <c r="SHG91" s="771"/>
      <c r="SHH91" s="771"/>
      <c r="SHI91" s="771"/>
      <c r="SHJ91" s="771"/>
      <c r="SHK91" s="771"/>
      <c r="SHL91" s="771"/>
      <c r="SHM91" s="771"/>
      <c r="SHN91" s="771"/>
      <c r="SHO91" s="771"/>
      <c r="SHP91" s="771"/>
      <c r="SHQ91" s="771"/>
      <c r="SHR91" s="771"/>
      <c r="SHS91" s="771"/>
      <c r="SHT91" s="771"/>
      <c r="SHU91" s="771"/>
      <c r="SHV91" s="771"/>
      <c r="SHW91" s="771"/>
      <c r="SHX91" s="771"/>
      <c r="SHY91" s="771"/>
      <c r="SHZ91" s="771"/>
      <c r="SIA91" s="771"/>
      <c r="SIB91" s="771"/>
      <c r="SIC91" s="771"/>
      <c r="SID91" s="771"/>
      <c r="SIE91" s="771"/>
      <c r="SIF91" s="771"/>
      <c r="SIG91" s="771"/>
      <c r="SIH91" s="771"/>
      <c r="SII91" s="771"/>
      <c r="SIJ91" s="771"/>
      <c r="SIK91" s="771"/>
      <c r="SIL91" s="771"/>
      <c r="SIM91" s="771"/>
      <c r="SIN91" s="771"/>
      <c r="SIO91" s="771"/>
      <c r="SIP91" s="771"/>
      <c r="SIQ91" s="771"/>
      <c r="SIR91" s="771"/>
      <c r="SIS91" s="771"/>
      <c r="SIT91" s="771"/>
      <c r="SIU91" s="771"/>
      <c r="SIV91" s="771"/>
      <c r="SIW91" s="771"/>
      <c r="SIX91" s="771"/>
      <c r="SIY91" s="771"/>
      <c r="SIZ91" s="771"/>
      <c r="SJA91" s="771"/>
      <c r="SJB91" s="771"/>
      <c r="SJC91" s="771"/>
      <c r="SJD91" s="771"/>
      <c r="SJE91" s="771"/>
      <c r="SJF91" s="771"/>
      <c r="SJG91" s="771"/>
      <c r="SJH91" s="771"/>
      <c r="SJI91" s="771"/>
      <c r="SJJ91" s="771"/>
      <c r="SJK91" s="771"/>
      <c r="SJL91" s="771"/>
      <c r="SJM91" s="771"/>
      <c r="SJN91" s="771"/>
      <c r="SJO91" s="771"/>
      <c r="SJP91" s="771"/>
      <c r="SJQ91" s="771"/>
      <c r="SJR91" s="771"/>
      <c r="SJS91" s="771"/>
      <c r="SJT91" s="771"/>
      <c r="SJU91" s="771"/>
      <c r="SJV91" s="771"/>
      <c r="SJW91" s="771"/>
      <c r="SJX91" s="771"/>
      <c r="SJY91" s="771"/>
      <c r="SJZ91" s="771"/>
      <c r="SKA91" s="771"/>
      <c r="SKB91" s="771"/>
      <c r="SKC91" s="771"/>
      <c r="SKD91" s="771"/>
      <c r="SKE91" s="771"/>
      <c r="SKF91" s="771"/>
      <c r="SKG91" s="771"/>
      <c r="SKH91" s="771"/>
      <c r="SKI91" s="771"/>
      <c r="SKJ91" s="771"/>
      <c r="SKK91" s="771"/>
      <c r="SKL91" s="771"/>
      <c r="SKM91" s="771"/>
      <c r="SKN91" s="771"/>
      <c r="SKO91" s="771"/>
      <c r="SKP91" s="771"/>
      <c r="SKQ91" s="771"/>
      <c r="SKR91" s="771"/>
      <c r="SKS91" s="771"/>
      <c r="SKT91" s="771"/>
      <c r="SKU91" s="771"/>
      <c r="SKV91" s="771"/>
      <c r="SKW91" s="771"/>
      <c r="SKX91" s="771"/>
      <c r="SKY91" s="771"/>
      <c r="SKZ91" s="771"/>
      <c r="SLA91" s="771"/>
      <c r="SLB91" s="771"/>
      <c r="SLC91" s="771"/>
      <c r="SLD91" s="771"/>
      <c r="SLE91" s="771"/>
      <c r="SLF91" s="771"/>
      <c r="SLG91" s="771"/>
      <c r="SLH91" s="771"/>
      <c r="SLI91" s="771"/>
      <c r="SLJ91" s="771"/>
      <c r="SLK91" s="771"/>
      <c r="SLL91" s="771"/>
      <c r="SLM91" s="771"/>
      <c r="SLN91" s="771"/>
      <c r="SLO91" s="771"/>
      <c r="SLP91" s="771"/>
      <c r="SLQ91" s="771"/>
      <c r="SLR91" s="771"/>
      <c r="SLS91" s="771"/>
      <c r="SLT91" s="771"/>
      <c r="SLU91" s="771"/>
      <c r="SLV91" s="771"/>
      <c r="SLW91" s="771"/>
      <c r="SLX91" s="771"/>
      <c r="SLY91" s="771"/>
      <c r="SLZ91" s="771"/>
      <c r="SMA91" s="771"/>
      <c r="SMB91" s="771"/>
      <c r="SMC91" s="771"/>
      <c r="SMD91" s="771"/>
      <c r="SME91" s="771"/>
      <c r="SMF91" s="771"/>
      <c r="SMG91" s="771"/>
      <c r="SMH91" s="771"/>
      <c r="SMI91" s="771"/>
      <c r="SMJ91" s="771"/>
      <c r="SMK91" s="771"/>
      <c r="SML91" s="771"/>
      <c r="SMM91" s="771"/>
      <c r="SMN91" s="771"/>
      <c r="SMO91" s="771"/>
      <c r="SMP91" s="771"/>
      <c r="SMQ91" s="771"/>
      <c r="SMR91" s="771"/>
      <c r="SMS91" s="771"/>
      <c r="SMT91" s="771"/>
      <c r="SMU91" s="771"/>
      <c r="SMV91" s="771"/>
      <c r="SMW91" s="771"/>
      <c r="SMX91" s="771"/>
      <c r="SMY91" s="771"/>
      <c r="SMZ91" s="771"/>
      <c r="SNA91" s="771"/>
      <c r="SNB91" s="771"/>
      <c r="SNC91" s="771"/>
      <c r="SND91" s="771"/>
      <c r="SNE91" s="771"/>
      <c r="SNF91" s="771"/>
      <c r="SNG91" s="771"/>
      <c r="SNH91" s="771"/>
      <c r="SNI91" s="771"/>
      <c r="SNJ91" s="771"/>
      <c r="SNK91" s="771"/>
      <c r="SNL91" s="771"/>
      <c r="SNM91" s="771"/>
      <c r="SNN91" s="771"/>
      <c r="SNO91" s="771"/>
      <c r="SNP91" s="771"/>
      <c r="SNQ91" s="771"/>
      <c r="SNR91" s="771"/>
      <c r="SNS91" s="771"/>
      <c r="SNT91" s="771"/>
      <c r="SNU91" s="771"/>
      <c r="SNV91" s="771"/>
      <c r="SNW91" s="771"/>
      <c r="SNX91" s="771"/>
      <c r="SNY91" s="771"/>
      <c r="SNZ91" s="771"/>
      <c r="SOA91" s="771"/>
      <c r="SOB91" s="771"/>
      <c r="SOC91" s="771"/>
      <c r="SOD91" s="771"/>
      <c r="SOE91" s="771"/>
      <c r="SOF91" s="771"/>
      <c r="SOG91" s="771"/>
      <c r="SOH91" s="771"/>
      <c r="SOI91" s="771"/>
      <c r="SOJ91" s="771"/>
      <c r="SOK91" s="771"/>
      <c r="SOL91" s="771"/>
      <c r="SOM91" s="771"/>
      <c r="SON91" s="771"/>
      <c r="SOO91" s="771"/>
      <c r="SOP91" s="771"/>
      <c r="SOQ91" s="771"/>
      <c r="SOR91" s="771"/>
      <c r="SOS91" s="771"/>
      <c r="SOT91" s="771"/>
      <c r="SOU91" s="771"/>
      <c r="SOV91" s="771"/>
      <c r="SOW91" s="771"/>
      <c r="SOX91" s="771"/>
      <c r="SOY91" s="771"/>
      <c r="SOZ91" s="771"/>
      <c r="SPA91" s="771"/>
      <c r="SPB91" s="771"/>
      <c r="SPC91" s="771"/>
      <c r="SPD91" s="771"/>
      <c r="SPE91" s="771"/>
      <c r="SPF91" s="771"/>
      <c r="SPG91" s="771"/>
      <c r="SPH91" s="771"/>
      <c r="SPI91" s="771"/>
      <c r="SPJ91" s="771"/>
      <c r="SPK91" s="771"/>
      <c r="SPL91" s="771"/>
      <c r="SPM91" s="771"/>
      <c r="SPN91" s="771"/>
      <c r="SPO91" s="771"/>
      <c r="SPP91" s="771"/>
      <c r="SPQ91" s="771"/>
      <c r="SPR91" s="771"/>
      <c r="SPS91" s="771"/>
      <c r="SPT91" s="771"/>
      <c r="SPU91" s="771"/>
      <c r="SPV91" s="771"/>
      <c r="SPW91" s="771"/>
      <c r="SPX91" s="771"/>
      <c r="SPY91" s="771"/>
      <c r="SPZ91" s="771"/>
      <c r="SQA91" s="771"/>
      <c r="SQB91" s="771"/>
      <c r="SQC91" s="771"/>
      <c r="SQD91" s="771"/>
      <c r="SQE91" s="771"/>
      <c r="SQF91" s="771"/>
      <c r="SQG91" s="771"/>
      <c r="SQH91" s="771"/>
      <c r="SQI91" s="771"/>
      <c r="SQJ91" s="771"/>
      <c r="SQK91" s="771"/>
      <c r="SQL91" s="771"/>
      <c r="SQM91" s="771"/>
      <c r="SQN91" s="771"/>
      <c r="SQO91" s="771"/>
      <c r="SQP91" s="771"/>
      <c r="SQQ91" s="771"/>
      <c r="SQR91" s="771"/>
      <c r="SQS91" s="771"/>
      <c r="SQT91" s="771"/>
      <c r="SQU91" s="771"/>
      <c r="SQV91" s="771"/>
      <c r="SQW91" s="771"/>
      <c r="SQX91" s="771"/>
      <c r="SQY91" s="771"/>
      <c r="SQZ91" s="771"/>
      <c r="SRA91" s="771"/>
      <c r="SRB91" s="771"/>
      <c r="SRC91" s="771"/>
      <c r="SRD91" s="771"/>
      <c r="SRE91" s="771"/>
      <c r="SRF91" s="771"/>
      <c r="SRG91" s="771"/>
      <c r="SRH91" s="771"/>
      <c r="SRI91" s="771"/>
      <c r="SRJ91" s="771"/>
      <c r="SRK91" s="771"/>
      <c r="SRL91" s="771"/>
      <c r="SRM91" s="771"/>
      <c r="SRN91" s="771"/>
      <c r="SRO91" s="771"/>
      <c r="SRP91" s="771"/>
      <c r="SRQ91" s="771"/>
      <c r="SRR91" s="771"/>
      <c r="SRS91" s="771"/>
      <c r="SRT91" s="771"/>
      <c r="SRU91" s="771"/>
      <c r="SRV91" s="771"/>
      <c r="SRW91" s="771"/>
      <c r="SRX91" s="771"/>
      <c r="SRY91" s="771"/>
      <c r="SRZ91" s="771"/>
      <c r="SSA91" s="771"/>
      <c r="SSB91" s="771"/>
      <c r="SSC91" s="771"/>
      <c r="SSD91" s="771"/>
      <c r="SSE91" s="771"/>
      <c r="SSF91" s="771"/>
      <c r="SSG91" s="771"/>
      <c r="SSH91" s="771"/>
      <c r="SSI91" s="771"/>
      <c r="SSJ91" s="771"/>
      <c r="SSK91" s="771"/>
      <c r="SSL91" s="771"/>
      <c r="SSM91" s="771"/>
      <c r="SSN91" s="771"/>
      <c r="SSO91" s="771"/>
      <c r="SSP91" s="771"/>
      <c r="SSQ91" s="771"/>
      <c r="SSR91" s="771"/>
      <c r="SSS91" s="771"/>
      <c r="SST91" s="771"/>
      <c r="SSU91" s="771"/>
      <c r="SSV91" s="771"/>
      <c r="SSW91" s="771"/>
      <c r="SSX91" s="771"/>
      <c r="SSY91" s="771"/>
      <c r="SSZ91" s="771"/>
      <c r="STA91" s="771"/>
      <c r="STB91" s="771"/>
      <c r="STC91" s="771"/>
      <c r="STD91" s="771"/>
      <c r="STE91" s="771"/>
      <c r="STF91" s="771"/>
      <c r="STG91" s="771"/>
      <c r="STH91" s="771"/>
      <c r="STI91" s="771"/>
      <c r="STJ91" s="771"/>
      <c r="STK91" s="771"/>
      <c r="STL91" s="771"/>
      <c r="STM91" s="771"/>
      <c r="STN91" s="771"/>
      <c r="STO91" s="771"/>
      <c r="STP91" s="771"/>
      <c r="STQ91" s="771"/>
      <c r="STR91" s="771"/>
      <c r="STS91" s="771"/>
      <c r="STT91" s="771"/>
      <c r="STU91" s="771"/>
      <c r="STV91" s="771"/>
      <c r="STW91" s="771"/>
      <c r="STX91" s="771"/>
      <c r="STY91" s="771"/>
      <c r="STZ91" s="771"/>
      <c r="SUA91" s="771"/>
      <c r="SUB91" s="771"/>
      <c r="SUC91" s="771"/>
      <c r="SUD91" s="771"/>
      <c r="SUE91" s="771"/>
      <c r="SUF91" s="771"/>
      <c r="SUG91" s="771"/>
      <c r="SUH91" s="771"/>
      <c r="SUI91" s="771"/>
      <c r="SUJ91" s="771"/>
      <c r="SUK91" s="771"/>
      <c r="SUL91" s="771"/>
      <c r="SUM91" s="771"/>
      <c r="SUN91" s="771"/>
      <c r="SUO91" s="771"/>
      <c r="SUP91" s="771"/>
      <c r="SUQ91" s="771"/>
      <c r="SUR91" s="771"/>
      <c r="SUS91" s="771"/>
      <c r="SUT91" s="771"/>
      <c r="SUU91" s="771"/>
      <c r="SUV91" s="771"/>
      <c r="SUW91" s="771"/>
      <c r="SUX91" s="771"/>
      <c r="SUY91" s="771"/>
      <c r="SUZ91" s="771"/>
      <c r="SVA91" s="771"/>
      <c r="SVB91" s="771"/>
      <c r="SVC91" s="771"/>
      <c r="SVD91" s="771"/>
      <c r="SVE91" s="771"/>
      <c r="SVF91" s="771"/>
      <c r="SVG91" s="771"/>
      <c r="SVH91" s="771"/>
      <c r="SVI91" s="771"/>
      <c r="SVJ91" s="771"/>
      <c r="SVK91" s="771"/>
      <c r="SVL91" s="771"/>
      <c r="SVM91" s="771"/>
      <c r="SVN91" s="771"/>
      <c r="SVO91" s="771"/>
      <c r="SVP91" s="771"/>
      <c r="SVQ91" s="771"/>
      <c r="SVR91" s="771"/>
      <c r="SVS91" s="771"/>
      <c r="SVT91" s="771"/>
      <c r="SVU91" s="771"/>
      <c r="SVV91" s="771"/>
      <c r="SVW91" s="771"/>
      <c r="SVX91" s="771"/>
      <c r="SVY91" s="771"/>
      <c r="SVZ91" s="771"/>
      <c r="SWA91" s="771"/>
      <c r="SWB91" s="771"/>
      <c r="SWC91" s="771"/>
      <c r="SWD91" s="771"/>
      <c r="SWE91" s="771"/>
      <c r="SWF91" s="771"/>
      <c r="SWG91" s="771"/>
      <c r="SWH91" s="771"/>
      <c r="SWI91" s="771"/>
      <c r="SWJ91" s="771"/>
      <c r="SWK91" s="771"/>
      <c r="SWL91" s="771"/>
      <c r="SWM91" s="771"/>
      <c r="SWN91" s="771"/>
      <c r="SWO91" s="771"/>
      <c r="SWP91" s="771"/>
      <c r="SWQ91" s="771"/>
      <c r="SWR91" s="771"/>
      <c r="SWS91" s="771"/>
      <c r="SWT91" s="771"/>
      <c r="SWU91" s="771"/>
      <c r="SWV91" s="771"/>
      <c r="SWW91" s="771"/>
      <c r="SWX91" s="771"/>
      <c r="SWY91" s="771"/>
      <c r="SWZ91" s="771"/>
      <c r="SXA91" s="771"/>
      <c r="SXB91" s="771"/>
      <c r="SXC91" s="771"/>
      <c r="SXD91" s="771"/>
      <c r="SXE91" s="771"/>
      <c r="SXF91" s="771"/>
      <c r="SXG91" s="771"/>
      <c r="SXH91" s="771"/>
      <c r="SXI91" s="771"/>
      <c r="SXJ91" s="771"/>
      <c r="SXK91" s="771"/>
      <c r="SXL91" s="771"/>
      <c r="SXM91" s="771"/>
      <c r="SXN91" s="771"/>
      <c r="SXO91" s="771"/>
      <c r="SXP91" s="771"/>
      <c r="SXQ91" s="771"/>
      <c r="SXR91" s="771"/>
      <c r="SXS91" s="771"/>
      <c r="SXT91" s="771"/>
      <c r="SXU91" s="771"/>
      <c r="SXV91" s="771"/>
      <c r="SXW91" s="771"/>
      <c r="SXX91" s="771"/>
      <c r="SXY91" s="771"/>
      <c r="SXZ91" s="771"/>
      <c r="SYA91" s="771"/>
      <c r="SYB91" s="771"/>
      <c r="SYC91" s="771"/>
      <c r="SYD91" s="771"/>
      <c r="SYE91" s="771"/>
      <c r="SYF91" s="771"/>
      <c r="SYG91" s="771"/>
      <c r="SYH91" s="771"/>
      <c r="SYI91" s="771"/>
      <c r="SYJ91" s="771"/>
      <c r="SYK91" s="771"/>
      <c r="SYL91" s="771"/>
      <c r="SYM91" s="771"/>
      <c r="SYN91" s="771"/>
      <c r="SYO91" s="771"/>
      <c r="SYP91" s="771"/>
      <c r="SYQ91" s="771"/>
      <c r="SYR91" s="771"/>
      <c r="SYS91" s="771"/>
      <c r="SYT91" s="771"/>
      <c r="SYU91" s="771"/>
      <c r="SYV91" s="771"/>
      <c r="SYW91" s="771"/>
      <c r="SYX91" s="771"/>
      <c r="SYY91" s="771"/>
      <c r="SYZ91" s="771"/>
      <c r="SZA91" s="771"/>
      <c r="SZB91" s="771"/>
      <c r="SZC91" s="771"/>
      <c r="SZD91" s="771"/>
      <c r="SZE91" s="771"/>
      <c r="SZF91" s="771"/>
      <c r="SZG91" s="771"/>
      <c r="SZH91" s="771"/>
      <c r="SZI91" s="771"/>
      <c r="SZJ91" s="771"/>
      <c r="SZK91" s="771"/>
      <c r="SZL91" s="771"/>
      <c r="SZM91" s="771"/>
      <c r="SZN91" s="771"/>
      <c r="SZO91" s="771"/>
      <c r="SZP91" s="771"/>
      <c r="SZQ91" s="771"/>
      <c r="SZR91" s="771"/>
      <c r="SZS91" s="771"/>
      <c r="SZT91" s="771"/>
      <c r="SZU91" s="771"/>
      <c r="SZV91" s="771"/>
      <c r="SZW91" s="771"/>
      <c r="SZX91" s="771"/>
      <c r="SZY91" s="771"/>
      <c r="SZZ91" s="771"/>
      <c r="TAA91" s="771"/>
      <c r="TAB91" s="771"/>
      <c r="TAC91" s="771"/>
      <c r="TAD91" s="771"/>
      <c r="TAE91" s="771"/>
      <c r="TAF91" s="771"/>
      <c r="TAG91" s="771"/>
      <c r="TAH91" s="771"/>
      <c r="TAI91" s="771"/>
      <c r="TAJ91" s="771"/>
      <c r="TAK91" s="771"/>
      <c r="TAL91" s="771"/>
      <c r="TAM91" s="771"/>
      <c r="TAN91" s="771"/>
      <c r="TAO91" s="771"/>
      <c r="TAP91" s="771"/>
      <c r="TAQ91" s="771"/>
      <c r="TAR91" s="771"/>
      <c r="TAS91" s="771"/>
      <c r="TAT91" s="771"/>
      <c r="TAU91" s="771"/>
      <c r="TAV91" s="771"/>
      <c r="TAW91" s="771"/>
      <c r="TAX91" s="771"/>
      <c r="TAY91" s="771"/>
      <c r="TAZ91" s="771"/>
      <c r="TBA91" s="771"/>
      <c r="TBB91" s="771"/>
      <c r="TBC91" s="771"/>
      <c r="TBD91" s="771"/>
      <c r="TBE91" s="771"/>
      <c r="TBF91" s="771"/>
      <c r="TBG91" s="771"/>
      <c r="TBH91" s="771"/>
      <c r="TBI91" s="771"/>
      <c r="TBJ91" s="771"/>
      <c r="TBK91" s="771"/>
      <c r="TBL91" s="771"/>
      <c r="TBM91" s="771"/>
      <c r="TBN91" s="771"/>
      <c r="TBO91" s="771"/>
      <c r="TBP91" s="771"/>
      <c r="TBQ91" s="771"/>
      <c r="TBR91" s="771"/>
      <c r="TBS91" s="771"/>
      <c r="TBT91" s="771"/>
      <c r="TBU91" s="771"/>
      <c r="TBV91" s="771"/>
      <c r="TBW91" s="771"/>
      <c r="TBX91" s="771"/>
      <c r="TBY91" s="771"/>
      <c r="TBZ91" s="771"/>
      <c r="TCA91" s="771"/>
      <c r="TCB91" s="771"/>
      <c r="TCC91" s="771"/>
      <c r="TCD91" s="771"/>
      <c r="TCE91" s="771"/>
      <c r="TCF91" s="771"/>
      <c r="TCG91" s="771"/>
      <c r="TCH91" s="771"/>
      <c r="TCI91" s="771"/>
      <c r="TCJ91" s="771"/>
      <c r="TCK91" s="771"/>
      <c r="TCL91" s="771"/>
      <c r="TCM91" s="771"/>
      <c r="TCN91" s="771"/>
      <c r="TCO91" s="771"/>
      <c r="TCP91" s="771"/>
      <c r="TCQ91" s="771"/>
      <c r="TCR91" s="771"/>
      <c r="TCS91" s="771"/>
      <c r="TCT91" s="771"/>
      <c r="TCU91" s="771"/>
      <c r="TCV91" s="771"/>
      <c r="TCW91" s="771"/>
      <c r="TCX91" s="771"/>
      <c r="TCY91" s="771"/>
      <c r="TCZ91" s="771"/>
      <c r="TDA91" s="771"/>
      <c r="TDB91" s="771"/>
      <c r="TDC91" s="771"/>
      <c r="TDD91" s="771"/>
      <c r="TDE91" s="771"/>
      <c r="TDF91" s="771"/>
      <c r="TDG91" s="771"/>
      <c r="TDH91" s="771"/>
      <c r="TDI91" s="771"/>
      <c r="TDJ91" s="771"/>
      <c r="TDK91" s="771"/>
      <c r="TDL91" s="771"/>
      <c r="TDM91" s="771"/>
      <c r="TDN91" s="771"/>
      <c r="TDO91" s="771"/>
      <c r="TDP91" s="771"/>
      <c r="TDQ91" s="771"/>
      <c r="TDR91" s="771"/>
      <c r="TDS91" s="771"/>
      <c r="TDT91" s="771"/>
      <c r="TDU91" s="771"/>
      <c r="TDV91" s="771"/>
      <c r="TDW91" s="771"/>
      <c r="TDX91" s="771"/>
      <c r="TDY91" s="771"/>
      <c r="TDZ91" s="771"/>
      <c r="TEA91" s="771"/>
      <c r="TEB91" s="771"/>
      <c r="TEC91" s="771"/>
      <c r="TED91" s="771"/>
      <c r="TEE91" s="771"/>
      <c r="TEF91" s="771"/>
      <c r="TEG91" s="771"/>
      <c r="TEH91" s="771"/>
      <c r="TEI91" s="771"/>
      <c r="TEJ91" s="771"/>
      <c r="TEK91" s="771"/>
      <c r="TEL91" s="771"/>
      <c r="TEM91" s="771"/>
      <c r="TEN91" s="771"/>
      <c r="TEO91" s="771"/>
      <c r="TEP91" s="771"/>
      <c r="TEQ91" s="771"/>
      <c r="TER91" s="771"/>
      <c r="TES91" s="771"/>
      <c r="TET91" s="771"/>
      <c r="TEU91" s="771"/>
      <c r="TEV91" s="771"/>
      <c r="TEW91" s="771"/>
      <c r="TEX91" s="771"/>
      <c r="TEY91" s="771"/>
      <c r="TEZ91" s="771"/>
      <c r="TFA91" s="771"/>
      <c r="TFB91" s="771"/>
      <c r="TFC91" s="771"/>
      <c r="TFD91" s="771"/>
      <c r="TFE91" s="771"/>
      <c r="TFF91" s="771"/>
      <c r="TFG91" s="771"/>
      <c r="TFH91" s="771"/>
      <c r="TFI91" s="771"/>
      <c r="TFJ91" s="771"/>
      <c r="TFK91" s="771"/>
      <c r="TFL91" s="771"/>
      <c r="TFM91" s="771"/>
      <c r="TFN91" s="771"/>
      <c r="TFO91" s="771"/>
      <c r="TFP91" s="771"/>
      <c r="TFQ91" s="771"/>
      <c r="TFR91" s="771"/>
      <c r="TFS91" s="771"/>
      <c r="TFT91" s="771"/>
      <c r="TFU91" s="771"/>
      <c r="TFV91" s="771"/>
      <c r="TFW91" s="771"/>
      <c r="TFX91" s="771"/>
      <c r="TFY91" s="771"/>
      <c r="TFZ91" s="771"/>
      <c r="TGA91" s="771"/>
      <c r="TGB91" s="771"/>
      <c r="TGC91" s="771"/>
      <c r="TGD91" s="771"/>
      <c r="TGE91" s="771"/>
      <c r="TGF91" s="771"/>
      <c r="TGG91" s="771"/>
      <c r="TGH91" s="771"/>
      <c r="TGI91" s="771"/>
      <c r="TGJ91" s="771"/>
      <c r="TGK91" s="771"/>
      <c r="TGL91" s="771"/>
      <c r="TGM91" s="771"/>
      <c r="TGN91" s="771"/>
      <c r="TGO91" s="771"/>
      <c r="TGP91" s="771"/>
      <c r="TGQ91" s="771"/>
      <c r="TGR91" s="771"/>
      <c r="TGS91" s="771"/>
      <c r="TGT91" s="771"/>
      <c r="TGU91" s="771"/>
      <c r="TGV91" s="771"/>
      <c r="TGW91" s="771"/>
      <c r="TGX91" s="771"/>
      <c r="TGY91" s="771"/>
      <c r="TGZ91" s="771"/>
      <c r="THA91" s="771"/>
      <c r="THB91" s="771"/>
      <c r="THC91" s="771"/>
      <c r="THD91" s="771"/>
      <c r="THE91" s="771"/>
      <c r="THF91" s="771"/>
      <c r="THG91" s="771"/>
      <c r="THH91" s="771"/>
      <c r="THI91" s="771"/>
      <c r="THJ91" s="771"/>
      <c r="THK91" s="771"/>
      <c r="THL91" s="771"/>
      <c r="THM91" s="771"/>
      <c r="THN91" s="771"/>
      <c r="THO91" s="771"/>
      <c r="THP91" s="771"/>
      <c r="THQ91" s="771"/>
      <c r="THR91" s="771"/>
      <c r="THS91" s="771"/>
      <c r="THT91" s="771"/>
      <c r="THU91" s="771"/>
      <c r="THV91" s="771"/>
      <c r="THW91" s="771"/>
      <c r="THX91" s="771"/>
      <c r="THY91" s="771"/>
      <c r="THZ91" s="771"/>
      <c r="TIA91" s="771"/>
      <c r="TIB91" s="771"/>
      <c r="TIC91" s="771"/>
      <c r="TID91" s="771"/>
      <c r="TIE91" s="771"/>
      <c r="TIF91" s="771"/>
      <c r="TIG91" s="771"/>
      <c r="TIH91" s="771"/>
      <c r="TII91" s="771"/>
      <c r="TIJ91" s="771"/>
      <c r="TIK91" s="771"/>
      <c r="TIL91" s="771"/>
      <c r="TIM91" s="771"/>
      <c r="TIN91" s="771"/>
      <c r="TIO91" s="771"/>
      <c r="TIP91" s="771"/>
      <c r="TIQ91" s="771"/>
      <c r="TIR91" s="771"/>
      <c r="TIS91" s="771"/>
      <c r="TIT91" s="771"/>
      <c r="TIU91" s="771"/>
      <c r="TIV91" s="771"/>
      <c r="TIW91" s="771"/>
      <c r="TIX91" s="771"/>
      <c r="TIY91" s="771"/>
      <c r="TIZ91" s="771"/>
      <c r="TJA91" s="771"/>
      <c r="TJB91" s="771"/>
      <c r="TJC91" s="771"/>
      <c r="TJD91" s="771"/>
      <c r="TJE91" s="771"/>
      <c r="TJF91" s="771"/>
      <c r="TJG91" s="771"/>
      <c r="TJH91" s="771"/>
      <c r="TJI91" s="771"/>
      <c r="TJJ91" s="771"/>
      <c r="TJK91" s="771"/>
      <c r="TJL91" s="771"/>
      <c r="TJM91" s="771"/>
      <c r="TJN91" s="771"/>
      <c r="TJO91" s="771"/>
      <c r="TJP91" s="771"/>
      <c r="TJQ91" s="771"/>
      <c r="TJR91" s="771"/>
      <c r="TJS91" s="771"/>
      <c r="TJT91" s="771"/>
      <c r="TJU91" s="771"/>
      <c r="TJV91" s="771"/>
      <c r="TJW91" s="771"/>
      <c r="TJX91" s="771"/>
      <c r="TJY91" s="771"/>
      <c r="TJZ91" s="771"/>
      <c r="TKA91" s="771"/>
      <c r="TKB91" s="771"/>
      <c r="TKC91" s="771"/>
      <c r="TKD91" s="771"/>
      <c r="TKE91" s="771"/>
      <c r="TKF91" s="771"/>
      <c r="TKG91" s="771"/>
      <c r="TKH91" s="771"/>
      <c r="TKI91" s="771"/>
      <c r="TKJ91" s="771"/>
      <c r="TKK91" s="771"/>
      <c r="TKL91" s="771"/>
      <c r="TKM91" s="771"/>
      <c r="TKN91" s="771"/>
      <c r="TKO91" s="771"/>
      <c r="TKP91" s="771"/>
      <c r="TKQ91" s="771"/>
      <c r="TKR91" s="771"/>
      <c r="TKS91" s="771"/>
      <c r="TKT91" s="771"/>
      <c r="TKU91" s="771"/>
      <c r="TKV91" s="771"/>
      <c r="TKW91" s="771"/>
      <c r="TKX91" s="771"/>
      <c r="TKY91" s="771"/>
      <c r="TKZ91" s="771"/>
      <c r="TLA91" s="771"/>
      <c r="TLB91" s="771"/>
      <c r="TLC91" s="771"/>
      <c r="TLD91" s="771"/>
      <c r="TLE91" s="771"/>
      <c r="TLF91" s="771"/>
      <c r="TLG91" s="771"/>
      <c r="TLH91" s="771"/>
      <c r="TLI91" s="771"/>
      <c r="TLJ91" s="771"/>
      <c r="TLK91" s="771"/>
      <c r="TLL91" s="771"/>
      <c r="TLM91" s="771"/>
      <c r="TLN91" s="771"/>
      <c r="TLO91" s="771"/>
      <c r="TLP91" s="771"/>
      <c r="TLQ91" s="771"/>
      <c r="TLR91" s="771"/>
      <c r="TLS91" s="771"/>
      <c r="TLT91" s="771"/>
      <c r="TLU91" s="771"/>
      <c r="TLV91" s="771"/>
      <c r="TLW91" s="771"/>
      <c r="TLX91" s="771"/>
      <c r="TLY91" s="771"/>
      <c r="TLZ91" s="771"/>
      <c r="TMA91" s="771"/>
      <c r="TMB91" s="771"/>
      <c r="TMC91" s="771"/>
      <c r="TMD91" s="771"/>
      <c r="TME91" s="771"/>
      <c r="TMF91" s="771"/>
      <c r="TMG91" s="771"/>
      <c r="TMH91" s="771"/>
      <c r="TMI91" s="771"/>
      <c r="TMJ91" s="771"/>
      <c r="TMK91" s="771"/>
      <c r="TML91" s="771"/>
      <c r="TMM91" s="771"/>
      <c r="TMN91" s="771"/>
      <c r="TMO91" s="771"/>
      <c r="TMP91" s="771"/>
      <c r="TMQ91" s="771"/>
      <c r="TMR91" s="771"/>
      <c r="TMS91" s="771"/>
      <c r="TMT91" s="771"/>
      <c r="TMU91" s="771"/>
      <c r="TMV91" s="771"/>
      <c r="TMW91" s="771"/>
      <c r="TMX91" s="771"/>
      <c r="TMY91" s="771"/>
      <c r="TMZ91" s="771"/>
      <c r="TNA91" s="771"/>
      <c r="TNB91" s="771"/>
      <c r="TNC91" s="771"/>
      <c r="TND91" s="771"/>
      <c r="TNE91" s="771"/>
      <c r="TNF91" s="771"/>
      <c r="TNG91" s="771"/>
      <c r="TNH91" s="771"/>
      <c r="TNI91" s="771"/>
      <c r="TNJ91" s="771"/>
      <c r="TNK91" s="771"/>
      <c r="TNL91" s="771"/>
      <c r="TNM91" s="771"/>
      <c r="TNN91" s="771"/>
      <c r="TNO91" s="771"/>
      <c r="TNP91" s="771"/>
      <c r="TNQ91" s="771"/>
      <c r="TNR91" s="771"/>
      <c r="TNS91" s="771"/>
      <c r="TNT91" s="771"/>
      <c r="TNU91" s="771"/>
      <c r="TNV91" s="771"/>
      <c r="TNW91" s="771"/>
      <c r="TNX91" s="771"/>
      <c r="TNY91" s="771"/>
      <c r="TNZ91" s="771"/>
      <c r="TOA91" s="771"/>
      <c r="TOB91" s="771"/>
      <c r="TOC91" s="771"/>
      <c r="TOD91" s="771"/>
      <c r="TOE91" s="771"/>
      <c r="TOF91" s="771"/>
      <c r="TOG91" s="771"/>
      <c r="TOH91" s="771"/>
      <c r="TOI91" s="771"/>
      <c r="TOJ91" s="771"/>
      <c r="TOK91" s="771"/>
      <c r="TOL91" s="771"/>
      <c r="TOM91" s="771"/>
      <c r="TON91" s="771"/>
      <c r="TOO91" s="771"/>
      <c r="TOP91" s="771"/>
      <c r="TOQ91" s="771"/>
      <c r="TOR91" s="771"/>
      <c r="TOS91" s="771"/>
      <c r="TOT91" s="771"/>
      <c r="TOU91" s="771"/>
      <c r="TOV91" s="771"/>
      <c r="TOW91" s="771"/>
      <c r="TOX91" s="771"/>
      <c r="TOY91" s="771"/>
      <c r="TOZ91" s="771"/>
      <c r="TPA91" s="771"/>
      <c r="TPB91" s="771"/>
      <c r="TPC91" s="771"/>
      <c r="TPD91" s="771"/>
      <c r="TPE91" s="771"/>
      <c r="TPF91" s="771"/>
      <c r="TPG91" s="771"/>
      <c r="TPH91" s="771"/>
      <c r="TPI91" s="771"/>
      <c r="TPJ91" s="771"/>
      <c r="TPK91" s="771"/>
      <c r="TPL91" s="771"/>
      <c r="TPM91" s="771"/>
      <c r="TPN91" s="771"/>
      <c r="TPO91" s="771"/>
      <c r="TPP91" s="771"/>
      <c r="TPQ91" s="771"/>
      <c r="TPR91" s="771"/>
      <c r="TPS91" s="771"/>
      <c r="TPT91" s="771"/>
      <c r="TPU91" s="771"/>
      <c r="TPV91" s="771"/>
      <c r="TPW91" s="771"/>
      <c r="TPX91" s="771"/>
      <c r="TPY91" s="771"/>
      <c r="TPZ91" s="771"/>
      <c r="TQA91" s="771"/>
      <c r="TQB91" s="771"/>
      <c r="TQC91" s="771"/>
      <c r="TQD91" s="771"/>
      <c r="TQE91" s="771"/>
      <c r="TQF91" s="771"/>
      <c r="TQG91" s="771"/>
      <c r="TQH91" s="771"/>
      <c r="TQI91" s="771"/>
      <c r="TQJ91" s="771"/>
      <c r="TQK91" s="771"/>
      <c r="TQL91" s="771"/>
      <c r="TQM91" s="771"/>
      <c r="TQN91" s="771"/>
      <c r="TQO91" s="771"/>
      <c r="TQP91" s="771"/>
      <c r="TQQ91" s="771"/>
      <c r="TQR91" s="771"/>
      <c r="TQS91" s="771"/>
      <c r="TQT91" s="771"/>
      <c r="TQU91" s="771"/>
      <c r="TQV91" s="771"/>
      <c r="TQW91" s="771"/>
      <c r="TQX91" s="771"/>
      <c r="TQY91" s="771"/>
      <c r="TQZ91" s="771"/>
      <c r="TRA91" s="771"/>
      <c r="TRB91" s="771"/>
      <c r="TRC91" s="771"/>
      <c r="TRD91" s="771"/>
      <c r="TRE91" s="771"/>
      <c r="TRF91" s="771"/>
      <c r="TRG91" s="771"/>
      <c r="TRH91" s="771"/>
      <c r="TRI91" s="771"/>
      <c r="TRJ91" s="771"/>
      <c r="TRK91" s="771"/>
      <c r="TRL91" s="771"/>
      <c r="TRM91" s="771"/>
      <c r="TRN91" s="771"/>
      <c r="TRO91" s="771"/>
      <c r="TRP91" s="771"/>
      <c r="TRQ91" s="771"/>
      <c r="TRR91" s="771"/>
      <c r="TRS91" s="771"/>
      <c r="TRT91" s="771"/>
      <c r="TRU91" s="771"/>
      <c r="TRV91" s="771"/>
      <c r="TRW91" s="771"/>
      <c r="TRX91" s="771"/>
      <c r="TRY91" s="771"/>
      <c r="TRZ91" s="771"/>
      <c r="TSA91" s="771"/>
      <c r="TSB91" s="771"/>
      <c r="TSC91" s="771"/>
      <c r="TSD91" s="771"/>
      <c r="TSE91" s="771"/>
      <c r="TSF91" s="771"/>
      <c r="TSG91" s="771"/>
      <c r="TSH91" s="771"/>
      <c r="TSI91" s="771"/>
      <c r="TSJ91" s="771"/>
      <c r="TSK91" s="771"/>
      <c r="TSL91" s="771"/>
      <c r="TSM91" s="771"/>
      <c r="TSN91" s="771"/>
      <c r="TSO91" s="771"/>
      <c r="TSP91" s="771"/>
      <c r="TSQ91" s="771"/>
      <c r="TSR91" s="771"/>
      <c r="TSS91" s="771"/>
      <c r="TST91" s="771"/>
      <c r="TSU91" s="771"/>
      <c r="TSV91" s="771"/>
      <c r="TSW91" s="771"/>
      <c r="TSX91" s="771"/>
      <c r="TSY91" s="771"/>
      <c r="TSZ91" s="771"/>
      <c r="TTA91" s="771"/>
      <c r="TTB91" s="771"/>
      <c r="TTC91" s="771"/>
      <c r="TTD91" s="771"/>
      <c r="TTE91" s="771"/>
      <c r="TTF91" s="771"/>
      <c r="TTG91" s="771"/>
      <c r="TTH91" s="771"/>
      <c r="TTI91" s="771"/>
      <c r="TTJ91" s="771"/>
      <c r="TTK91" s="771"/>
      <c r="TTL91" s="771"/>
      <c r="TTM91" s="771"/>
      <c r="TTN91" s="771"/>
      <c r="TTO91" s="771"/>
      <c r="TTP91" s="771"/>
      <c r="TTQ91" s="771"/>
      <c r="TTR91" s="771"/>
      <c r="TTS91" s="771"/>
      <c r="TTT91" s="771"/>
      <c r="TTU91" s="771"/>
      <c r="TTV91" s="771"/>
      <c r="TTW91" s="771"/>
      <c r="TTX91" s="771"/>
      <c r="TTY91" s="771"/>
      <c r="TTZ91" s="771"/>
      <c r="TUA91" s="771"/>
      <c r="TUB91" s="771"/>
      <c r="TUC91" s="771"/>
      <c r="TUD91" s="771"/>
      <c r="TUE91" s="771"/>
      <c r="TUF91" s="771"/>
      <c r="TUG91" s="771"/>
      <c r="TUH91" s="771"/>
      <c r="TUI91" s="771"/>
      <c r="TUJ91" s="771"/>
      <c r="TUK91" s="771"/>
      <c r="TUL91" s="771"/>
      <c r="TUM91" s="771"/>
      <c r="TUN91" s="771"/>
      <c r="TUO91" s="771"/>
      <c r="TUP91" s="771"/>
      <c r="TUQ91" s="771"/>
      <c r="TUR91" s="771"/>
      <c r="TUS91" s="771"/>
      <c r="TUT91" s="771"/>
      <c r="TUU91" s="771"/>
      <c r="TUV91" s="771"/>
      <c r="TUW91" s="771"/>
      <c r="TUX91" s="771"/>
      <c r="TUY91" s="771"/>
      <c r="TUZ91" s="771"/>
      <c r="TVA91" s="771"/>
      <c r="TVB91" s="771"/>
      <c r="TVC91" s="771"/>
      <c r="TVD91" s="771"/>
      <c r="TVE91" s="771"/>
      <c r="TVF91" s="771"/>
      <c r="TVG91" s="771"/>
      <c r="TVH91" s="771"/>
      <c r="TVI91" s="771"/>
      <c r="TVJ91" s="771"/>
      <c r="TVK91" s="771"/>
      <c r="TVL91" s="771"/>
      <c r="TVM91" s="771"/>
      <c r="TVN91" s="771"/>
      <c r="TVO91" s="771"/>
      <c r="TVP91" s="771"/>
      <c r="TVQ91" s="771"/>
      <c r="TVR91" s="771"/>
      <c r="TVS91" s="771"/>
      <c r="TVT91" s="771"/>
      <c r="TVU91" s="771"/>
      <c r="TVV91" s="771"/>
      <c r="TVW91" s="771"/>
      <c r="TVX91" s="771"/>
      <c r="TVY91" s="771"/>
      <c r="TVZ91" s="771"/>
      <c r="TWA91" s="771"/>
      <c r="TWB91" s="771"/>
      <c r="TWC91" s="771"/>
      <c r="TWD91" s="771"/>
      <c r="TWE91" s="771"/>
      <c r="TWF91" s="771"/>
      <c r="TWG91" s="771"/>
      <c r="TWH91" s="771"/>
      <c r="TWI91" s="771"/>
      <c r="TWJ91" s="771"/>
      <c r="TWK91" s="771"/>
      <c r="TWL91" s="771"/>
      <c r="TWM91" s="771"/>
      <c r="TWN91" s="771"/>
      <c r="TWO91" s="771"/>
      <c r="TWP91" s="771"/>
      <c r="TWQ91" s="771"/>
      <c r="TWR91" s="771"/>
      <c r="TWS91" s="771"/>
      <c r="TWT91" s="771"/>
      <c r="TWU91" s="771"/>
      <c r="TWV91" s="771"/>
      <c r="TWW91" s="771"/>
      <c r="TWX91" s="771"/>
      <c r="TWY91" s="771"/>
      <c r="TWZ91" s="771"/>
      <c r="TXA91" s="771"/>
      <c r="TXB91" s="771"/>
      <c r="TXC91" s="771"/>
      <c r="TXD91" s="771"/>
      <c r="TXE91" s="771"/>
      <c r="TXF91" s="771"/>
      <c r="TXG91" s="771"/>
      <c r="TXH91" s="771"/>
      <c r="TXI91" s="771"/>
      <c r="TXJ91" s="771"/>
      <c r="TXK91" s="771"/>
      <c r="TXL91" s="771"/>
      <c r="TXM91" s="771"/>
      <c r="TXN91" s="771"/>
      <c r="TXO91" s="771"/>
      <c r="TXP91" s="771"/>
      <c r="TXQ91" s="771"/>
      <c r="TXR91" s="771"/>
      <c r="TXS91" s="771"/>
      <c r="TXT91" s="771"/>
      <c r="TXU91" s="771"/>
      <c r="TXV91" s="771"/>
      <c r="TXW91" s="771"/>
      <c r="TXX91" s="771"/>
      <c r="TXY91" s="771"/>
      <c r="TXZ91" s="771"/>
      <c r="TYA91" s="771"/>
      <c r="TYB91" s="771"/>
      <c r="TYC91" s="771"/>
      <c r="TYD91" s="771"/>
      <c r="TYE91" s="771"/>
      <c r="TYF91" s="771"/>
      <c r="TYG91" s="771"/>
      <c r="TYH91" s="771"/>
      <c r="TYI91" s="771"/>
      <c r="TYJ91" s="771"/>
      <c r="TYK91" s="771"/>
      <c r="TYL91" s="771"/>
      <c r="TYM91" s="771"/>
      <c r="TYN91" s="771"/>
      <c r="TYO91" s="771"/>
      <c r="TYP91" s="771"/>
      <c r="TYQ91" s="771"/>
      <c r="TYR91" s="771"/>
      <c r="TYS91" s="771"/>
      <c r="TYT91" s="771"/>
      <c r="TYU91" s="771"/>
      <c r="TYV91" s="771"/>
      <c r="TYW91" s="771"/>
      <c r="TYX91" s="771"/>
      <c r="TYY91" s="771"/>
      <c r="TYZ91" s="771"/>
      <c r="TZA91" s="771"/>
      <c r="TZB91" s="771"/>
      <c r="TZC91" s="771"/>
      <c r="TZD91" s="771"/>
      <c r="TZE91" s="771"/>
      <c r="TZF91" s="771"/>
      <c r="TZG91" s="771"/>
      <c r="TZH91" s="771"/>
      <c r="TZI91" s="771"/>
      <c r="TZJ91" s="771"/>
      <c r="TZK91" s="771"/>
      <c r="TZL91" s="771"/>
      <c r="TZM91" s="771"/>
      <c r="TZN91" s="771"/>
      <c r="TZO91" s="771"/>
      <c r="TZP91" s="771"/>
      <c r="TZQ91" s="771"/>
      <c r="TZR91" s="771"/>
      <c r="TZS91" s="771"/>
      <c r="TZT91" s="771"/>
      <c r="TZU91" s="771"/>
      <c r="TZV91" s="771"/>
      <c r="TZW91" s="771"/>
      <c r="TZX91" s="771"/>
      <c r="TZY91" s="771"/>
      <c r="TZZ91" s="771"/>
      <c r="UAA91" s="771"/>
      <c r="UAB91" s="771"/>
      <c r="UAC91" s="771"/>
      <c r="UAD91" s="771"/>
      <c r="UAE91" s="771"/>
      <c r="UAF91" s="771"/>
      <c r="UAG91" s="771"/>
      <c r="UAH91" s="771"/>
      <c r="UAI91" s="771"/>
      <c r="UAJ91" s="771"/>
      <c r="UAK91" s="771"/>
      <c r="UAL91" s="771"/>
      <c r="UAM91" s="771"/>
      <c r="UAN91" s="771"/>
      <c r="UAO91" s="771"/>
      <c r="UAP91" s="771"/>
      <c r="UAQ91" s="771"/>
      <c r="UAR91" s="771"/>
      <c r="UAS91" s="771"/>
      <c r="UAT91" s="771"/>
      <c r="UAU91" s="771"/>
      <c r="UAV91" s="771"/>
      <c r="UAW91" s="771"/>
      <c r="UAX91" s="771"/>
      <c r="UAY91" s="771"/>
      <c r="UAZ91" s="771"/>
      <c r="UBA91" s="771"/>
      <c r="UBB91" s="771"/>
      <c r="UBC91" s="771"/>
      <c r="UBD91" s="771"/>
      <c r="UBE91" s="771"/>
      <c r="UBF91" s="771"/>
      <c r="UBG91" s="771"/>
      <c r="UBH91" s="771"/>
      <c r="UBI91" s="771"/>
      <c r="UBJ91" s="771"/>
      <c r="UBK91" s="771"/>
      <c r="UBL91" s="771"/>
      <c r="UBM91" s="771"/>
      <c r="UBN91" s="771"/>
      <c r="UBO91" s="771"/>
      <c r="UBP91" s="771"/>
      <c r="UBQ91" s="771"/>
      <c r="UBR91" s="771"/>
      <c r="UBS91" s="771"/>
      <c r="UBT91" s="771"/>
      <c r="UBU91" s="771"/>
      <c r="UBV91" s="771"/>
      <c r="UBW91" s="771"/>
      <c r="UBX91" s="771"/>
      <c r="UBY91" s="771"/>
      <c r="UBZ91" s="771"/>
      <c r="UCA91" s="771"/>
      <c r="UCB91" s="771"/>
      <c r="UCC91" s="771"/>
      <c r="UCD91" s="771"/>
      <c r="UCE91" s="771"/>
      <c r="UCF91" s="771"/>
      <c r="UCG91" s="771"/>
      <c r="UCH91" s="771"/>
      <c r="UCI91" s="771"/>
      <c r="UCJ91" s="771"/>
      <c r="UCK91" s="771"/>
      <c r="UCL91" s="771"/>
      <c r="UCM91" s="771"/>
      <c r="UCN91" s="771"/>
      <c r="UCO91" s="771"/>
      <c r="UCP91" s="771"/>
      <c r="UCQ91" s="771"/>
      <c r="UCR91" s="771"/>
      <c r="UCS91" s="771"/>
      <c r="UCT91" s="771"/>
      <c r="UCU91" s="771"/>
      <c r="UCV91" s="771"/>
      <c r="UCW91" s="771"/>
      <c r="UCX91" s="771"/>
      <c r="UCY91" s="771"/>
      <c r="UCZ91" s="771"/>
      <c r="UDA91" s="771"/>
      <c r="UDB91" s="771"/>
      <c r="UDC91" s="771"/>
      <c r="UDD91" s="771"/>
      <c r="UDE91" s="771"/>
      <c r="UDF91" s="771"/>
      <c r="UDG91" s="771"/>
      <c r="UDH91" s="771"/>
      <c r="UDI91" s="771"/>
      <c r="UDJ91" s="771"/>
      <c r="UDK91" s="771"/>
      <c r="UDL91" s="771"/>
      <c r="UDM91" s="771"/>
      <c r="UDN91" s="771"/>
      <c r="UDO91" s="771"/>
      <c r="UDP91" s="771"/>
      <c r="UDQ91" s="771"/>
      <c r="UDR91" s="771"/>
      <c r="UDS91" s="771"/>
      <c r="UDT91" s="771"/>
      <c r="UDU91" s="771"/>
      <c r="UDV91" s="771"/>
      <c r="UDW91" s="771"/>
      <c r="UDX91" s="771"/>
      <c r="UDY91" s="771"/>
      <c r="UDZ91" s="771"/>
      <c r="UEA91" s="771"/>
      <c r="UEB91" s="771"/>
      <c r="UEC91" s="771"/>
      <c r="UED91" s="771"/>
      <c r="UEE91" s="771"/>
      <c r="UEF91" s="771"/>
      <c r="UEG91" s="771"/>
      <c r="UEH91" s="771"/>
      <c r="UEI91" s="771"/>
      <c r="UEJ91" s="771"/>
      <c r="UEK91" s="771"/>
      <c r="UEL91" s="771"/>
      <c r="UEM91" s="771"/>
      <c r="UEN91" s="771"/>
      <c r="UEO91" s="771"/>
      <c r="UEP91" s="771"/>
      <c r="UEQ91" s="771"/>
      <c r="UER91" s="771"/>
      <c r="UES91" s="771"/>
      <c r="UET91" s="771"/>
      <c r="UEU91" s="771"/>
      <c r="UEV91" s="771"/>
      <c r="UEW91" s="771"/>
      <c r="UEX91" s="771"/>
      <c r="UEY91" s="771"/>
      <c r="UEZ91" s="771"/>
      <c r="UFA91" s="771"/>
      <c r="UFB91" s="771"/>
      <c r="UFC91" s="771"/>
      <c r="UFD91" s="771"/>
      <c r="UFE91" s="771"/>
      <c r="UFF91" s="771"/>
      <c r="UFG91" s="771"/>
      <c r="UFH91" s="771"/>
      <c r="UFI91" s="771"/>
      <c r="UFJ91" s="771"/>
      <c r="UFK91" s="771"/>
      <c r="UFL91" s="771"/>
      <c r="UFM91" s="771"/>
      <c r="UFN91" s="771"/>
      <c r="UFO91" s="771"/>
      <c r="UFP91" s="771"/>
      <c r="UFQ91" s="771"/>
      <c r="UFR91" s="771"/>
      <c r="UFS91" s="771"/>
      <c r="UFT91" s="771"/>
      <c r="UFU91" s="771"/>
      <c r="UFV91" s="771"/>
      <c r="UFW91" s="771"/>
      <c r="UFX91" s="771"/>
      <c r="UFY91" s="771"/>
      <c r="UFZ91" s="771"/>
      <c r="UGA91" s="771"/>
      <c r="UGB91" s="771"/>
      <c r="UGC91" s="771"/>
      <c r="UGD91" s="771"/>
      <c r="UGE91" s="771"/>
      <c r="UGF91" s="771"/>
      <c r="UGG91" s="771"/>
      <c r="UGH91" s="771"/>
      <c r="UGI91" s="771"/>
      <c r="UGJ91" s="771"/>
      <c r="UGK91" s="771"/>
      <c r="UGL91" s="771"/>
      <c r="UGM91" s="771"/>
      <c r="UGN91" s="771"/>
      <c r="UGO91" s="771"/>
      <c r="UGP91" s="771"/>
      <c r="UGQ91" s="771"/>
      <c r="UGR91" s="771"/>
      <c r="UGS91" s="771"/>
      <c r="UGT91" s="771"/>
      <c r="UGU91" s="771"/>
      <c r="UGV91" s="771"/>
      <c r="UGW91" s="771"/>
      <c r="UGX91" s="771"/>
      <c r="UGY91" s="771"/>
      <c r="UGZ91" s="771"/>
      <c r="UHA91" s="771"/>
      <c r="UHB91" s="771"/>
      <c r="UHC91" s="771"/>
      <c r="UHD91" s="771"/>
      <c r="UHE91" s="771"/>
      <c r="UHF91" s="771"/>
      <c r="UHG91" s="771"/>
      <c r="UHH91" s="771"/>
      <c r="UHI91" s="771"/>
      <c r="UHJ91" s="771"/>
      <c r="UHK91" s="771"/>
      <c r="UHL91" s="771"/>
      <c r="UHM91" s="771"/>
      <c r="UHN91" s="771"/>
      <c r="UHO91" s="771"/>
      <c r="UHP91" s="771"/>
      <c r="UHQ91" s="771"/>
      <c r="UHR91" s="771"/>
      <c r="UHS91" s="771"/>
      <c r="UHT91" s="771"/>
      <c r="UHU91" s="771"/>
      <c r="UHV91" s="771"/>
      <c r="UHW91" s="771"/>
      <c r="UHX91" s="771"/>
      <c r="UHY91" s="771"/>
      <c r="UHZ91" s="771"/>
      <c r="UIA91" s="771"/>
      <c r="UIB91" s="771"/>
      <c r="UIC91" s="771"/>
      <c r="UID91" s="771"/>
      <c r="UIE91" s="771"/>
      <c r="UIF91" s="771"/>
      <c r="UIG91" s="771"/>
      <c r="UIH91" s="771"/>
      <c r="UII91" s="771"/>
      <c r="UIJ91" s="771"/>
      <c r="UIK91" s="771"/>
      <c r="UIL91" s="771"/>
      <c r="UIM91" s="771"/>
      <c r="UIN91" s="771"/>
      <c r="UIO91" s="771"/>
      <c r="UIP91" s="771"/>
      <c r="UIQ91" s="771"/>
      <c r="UIR91" s="771"/>
      <c r="UIS91" s="771"/>
      <c r="UIT91" s="771"/>
      <c r="UIU91" s="771"/>
      <c r="UIV91" s="771"/>
      <c r="UIW91" s="771"/>
      <c r="UIX91" s="771"/>
      <c r="UIY91" s="771"/>
      <c r="UIZ91" s="771"/>
      <c r="UJA91" s="771"/>
      <c r="UJB91" s="771"/>
      <c r="UJC91" s="771"/>
      <c r="UJD91" s="771"/>
      <c r="UJE91" s="771"/>
      <c r="UJF91" s="771"/>
      <c r="UJG91" s="771"/>
      <c r="UJH91" s="771"/>
      <c r="UJI91" s="771"/>
      <c r="UJJ91" s="771"/>
      <c r="UJK91" s="771"/>
      <c r="UJL91" s="771"/>
      <c r="UJM91" s="771"/>
      <c r="UJN91" s="771"/>
      <c r="UJO91" s="771"/>
      <c r="UJP91" s="771"/>
      <c r="UJQ91" s="771"/>
      <c r="UJR91" s="771"/>
      <c r="UJS91" s="771"/>
      <c r="UJT91" s="771"/>
      <c r="UJU91" s="771"/>
      <c r="UJV91" s="771"/>
      <c r="UJW91" s="771"/>
      <c r="UJX91" s="771"/>
      <c r="UJY91" s="771"/>
      <c r="UJZ91" s="771"/>
      <c r="UKA91" s="771"/>
      <c r="UKB91" s="771"/>
      <c r="UKC91" s="771"/>
      <c r="UKD91" s="771"/>
      <c r="UKE91" s="771"/>
      <c r="UKF91" s="771"/>
      <c r="UKG91" s="771"/>
      <c r="UKH91" s="771"/>
      <c r="UKI91" s="771"/>
      <c r="UKJ91" s="771"/>
      <c r="UKK91" s="771"/>
      <c r="UKL91" s="771"/>
      <c r="UKM91" s="771"/>
      <c r="UKN91" s="771"/>
      <c r="UKO91" s="771"/>
      <c r="UKP91" s="771"/>
      <c r="UKQ91" s="771"/>
      <c r="UKR91" s="771"/>
      <c r="UKS91" s="771"/>
      <c r="UKT91" s="771"/>
      <c r="UKU91" s="771"/>
      <c r="UKV91" s="771"/>
      <c r="UKW91" s="771"/>
      <c r="UKX91" s="771"/>
      <c r="UKY91" s="771"/>
      <c r="UKZ91" s="771"/>
      <c r="ULA91" s="771"/>
      <c r="ULB91" s="771"/>
      <c r="ULC91" s="771"/>
      <c r="ULD91" s="771"/>
      <c r="ULE91" s="771"/>
      <c r="ULF91" s="771"/>
      <c r="ULG91" s="771"/>
      <c r="ULH91" s="771"/>
      <c r="ULI91" s="771"/>
      <c r="ULJ91" s="771"/>
      <c r="ULK91" s="771"/>
      <c r="ULL91" s="771"/>
      <c r="ULM91" s="771"/>
      <c r="ULN91" s="771"/>
      <c r="ULO91" s="771"/>
      <c r="ULP91" s="771"/>
      <c r="ULQ91" s="771"/>
      <c r="ULR91" s="771"/>
      <c r="ULS91" s="771"/>
      <c r="ULT91" s="771"/>
      <c r="ULU91" s="771"/>
      <c r="ULV91" s="771"/>
      <c r="ULW91" s="771"/>
      <c r="ULX91" s="771"/>
      <c r="ULY91" s="771"/>
      <c r="ULZ91" s="771"/>
      <c r="UMA91" s="771"/>
      <c r="UMB91" s="771"/>
      <c r="UMC91" s="771"/>
      <c r="UMD91" s="771"/>
      <c r="UME91" s="771"/>
      <c r="UMF91" s="771"/>
      <c r="UMG91" s="771"/>
      <c r="UMH91" s="771"/>
      <c r="UMI91" s="771"/>
      <c r="UMJ91" s="771"/>
      <c r="UMK91" s="771"/>
      <c r="UML91" s="771"/>
      <c r="UMM91" s="771"/>
      <c r="UMN91" s="771"/>
      <c r="UMO91" s="771"/>
      <c r="UMP91" s="771"/>
      <c r="UMQ91" s="771"/>
      <c r="UMR91" s="771"/>
      <c r="UMS91" s="771"/>
      <c r="UMT91" s="771"/>
      <c r="UMU91" s="771"/>
      <c r="UMV91" s="771"/>
      <c r="UMW91" s="771"/>
      <c r="UMX91" s="771"/>
      <c r="UMY91" s="771"/>
      <c r="UMZ91" s="771"/>
      <c r="UNA91" s="771"/>
      <c r="UNB91" s="771"/>
      <c r="UNC91" s="771"/>
      <c r="UND91" s="771"/>
      <c r="UNE91" s="771"/>
      <c r="UNF91" s="771"/>
      <c r="UNG91" s="771"/>
      <c r="UNH91" s="771"/>
      <c r="UNI91" s="771"/>
      <c r="UNJ91" s="771"/>
      <c r="UNK91" s="771"/>
      <c r="UNL91" s="771"/>
      <c r="UNM91" s="771"/>
      <c r="UNN91" s="771"/>
      <c r="UNO91" s="771"/>
      <c r="UNP91" s="771"/>
      <c r="UNQ91" s="771"/>
      <c r="UNR91" s="771"/>
      <c r="UNS91" s="771"/>
      <c r="UNT91" s="771"/>
      <c r="UNU91" s="771"/>
      <c r="UNV91" s="771"/>
      <c r="UNW91" s="771"/>
      <c r="UNX91" s="771"/>
      <c r="UNY91" s="771"/>
      <c r="UNZ91" s="771"/>
      <c r="UOA91" s="771"/>
      <c r="UOB91" s="771"/>
      <c r="UOC91" s="771"/>
      <c r="UOD91" s="771"/>
      <c r="UOE91" s="771"/>
      <c r="UOF91" s="771"/>
      <c r="UOG91" s="771"/>
      <c r="UOH91" s="771"/>
      <c r="UOI91" s="771"/>
      <c r="UOJ91" s="771"/>
      <c r="UOK91" s="771"/>
      <c r="UOL91" s="771"/>
      <c r="UOM91" s="771"/>
      <c r="UON91" s="771"/>
      <c r="UOO91" s="771"/>
      <c r="UOP91" s="771"/>
      <c r="UOQ91" s="771"/>
      <c r="UOR91" s="771"/>
      <c r="UOS91" s="771"/>
      <c r="UOT91" s="771"/>
      <c r="UOU91" s="771"/>
      <c r="UOV91" s="771"/>
      <c r="UOW91" s="771"/>
      <c r="UOX91" s="771"/>
      <c r="UOY91" s="771"/>
      <c r="UOZ91" s="771"/>
      <c r="UPA91" s="771"/>
      <c r="UPB91" s="771"/>
      <c r="UPC91" s="771"/>
      <c r="UPD91" s="771"/>
      <c r="UPE91" s="771"/>
      <c r="UPF91" s="771"/>
      <c r="UPG91" s="771"/>
      <c r="UPH91" s="771"/>
      <c r="UPI91" s="771"/>
      <c r="UPJ91" s="771"/>
      <c r="UPK91" s="771"/>
      <c r="UPL91" s="771"/>
      <c r="UPM91" s="771"/>
      <c r="UPN91" s="771"/>
      <c r="UPO91" s="771"/>
      <c r="UPP91" s="771"/>
      <c r="UPQ91" s="771"/>
      <c r="UPR91" s="771"/>
      <c r="UPS91" s="771"/>
      <c r="UPT91" s="771"/>
      <c r="UPU91" s="771"/>
      <c r="UPV91" s="771"/>
      <c r="UPW91" s="771"/>
      <c r="UPX91" s="771"/>
      <c r="UPY91" s="771"/>
      <c r="UPZ91" s="771"/>
      <c r="UQA91" s="771"/>
      <c r="UQB91" s="771"/>
      <c r="UQC91" s="771"/>
      <c r="UQD91" s="771"/>
      <c r="UQE91" s="771"/>
      <c r="UQF91" s="771"/>
      <c r="UQG91" s="771"/>
      <c r="UQH91" s="771"/>
      <c r="UQI91" s="771"/>
      <c r="UQJ91" s="771"/>
      <c r="UQK91" s="771"/>
      <c r="UQL91" s="771"/>
      <c r="UQM91" s="771"/>
      <c r="UQN91" s="771"/>
      <c r="UQO91" s="771"/>
      <c r="UQP91" s="771"/>
      <c r="UQQ91" s="771"/>
      <c r="UQR91" s="771"/>
      <c r="UQS91" s="771"/>
      <c r="UQT91" s="771"/>
      <c r="UQU91" s="771"/>
      <c r="UQV91" s="771"/>
      <c r="UQW91" s="771"/>
      <c r="UQX91" s="771"/>
      <c r="UQY91" s="771"/>
      <c r="UQZ91" s="771"/>
      <c r="URA91" s="771"/>
      <c r="URB91" s="771"/>
      <c r="URC91" s="771"/>
      <c r="URD91" s="771"/>
      <c r="URE91" s="771"/>
      <c r="URF91" s="771"/>
      <c r="URG91" s="771"/>
      <c r="URH91" s="771"/>
      <c r="URI91" s="771"/>
      <c r="URJ91" s="771"/>
      <c r="URK91" s="771"/>
      <c r="URL91" s="771"/>
      <c r="URM91" s="771"/>
      <c r="URN91" s="771"/>
      <c r="URO91" s="771"/>
      <c r="URP91" s="771"/>
      <c r="URQ91" s="771"/>
      <c r="URR91" s="771"/>
      <c r="URS91" s="771"/>
      <c r="URT91" s="771"/>
      <c r="URU91" s="771"/>
      <c r="URV91" s="771"/>
      <c r="URW91" s="771"/>
      <c r="URX91" s="771"/>
      <c r="URY91" s="771"/>
      <c r="URZ91" s="771"/>
      <c r="USA91" s="771"/>
      <c r="USB91" s="771"/>
      <c r="USC91" s="771"/>
      <c r="USD91" s="771"/>
      <c r="USE91" s="771"/>
      <c r="USF91" s="771"/>
      <c r="USG91" s="771"/>
      <c r="USH91" s="771"/>
      <c r="USI91" s="771"/>
      <c r="USJ91" s="771"/>
      <c r="USK91" s="771"/>
      <c r="USL91" s="771"/>
      <c r="USM91" s="771"/>
      <c r="USN91" s="771"/>
      <c r="USO91" s="771"/>
      <c r="USP91" s="771"/>
      <c r="USQ91" s="771"/>
      <c r="USR91" s="771"/>
      <c r="USS91" s="771"/>
      <c r="UST91" s="771"/>
      <c r="USU91" s="771"/>
      <c r="USV91" s="771"/>
      <c r="USW91" s="771"/>
      <c r="USX91" s="771"/>
      <c r="USY91" s="771"/>
      <c r="USZ91" s="771"/>
      <c r="UTA91" s="771"/>
      <c r="UTB91" s="771"/>
      <c r="UTC91" s="771"/>
      <c r="UTD91" s="771"/>
      <c r="UTE91" s="771"/>
      <c r="UTF91" s="771"/>
      <c r="UTG91" s="771"/>
      <c r="UTH91" s="771"/>
      <c r="UTI91" s="771"/>
      <c r="UTJ91" s="771"/>
      <c r="UTK91" s="771"/>
      <c r="UTL91" s="771"/>
      <c r="UTM91" s="771"/>
      <c r="UTN91" s="771"/>
      <c r="UTO91" s="771"/>
      <c r="UTP91" s="771"/>
      <c r="UTQ91" s="771"/>
      <c r="UTR91" s="771"/>
      <c r="UTS91" s="771"/>
      <c r="UTT91" s="771"/>
      <c r="UTU91" s="771"/>
      <c r="UTV91" s="771"/>
      <c r="UTW91" s="771"/>
      <c r="UTX91" s="771"/>
      <c r="UTY91" s="771"/>
      <c r="UTZ91" s="771"/>
      <c r="UUA91" s="771"/>
      <c r="UUB91" s="771"/>
      <c r="UUC91" s="771"/>
      <c r="UUD91" s="771"/>
      <c r="UUE91" s="771"/>
      <c r="UUF91" s="771"/>
      <c r="UUG91" s="771"/>
      <c r="UUH91" s="771"/>
      <c r="UUI91" s="771"/>
      <c r="UUJ91" s="771"/>
      <c r="UUK91" s="771"/>
      <c r="UUL91" s="771"/>
      <c r="UUM91" s="771"/>
      <c r="UUN91" s="771"/>
      <c r="UUO91" s="771"/>
      <c r="UUP91" s="771"/>
      <c r="UUQ91" s="771"/>
      <c r="UUR91" s="771"/>
      <c r="UUS91" s="771"/>
      <c r="UUT91" s="771"/>
      <c r="UUU91" s="771"/>
      <c r="UUV91" s="771"/>
      <c r="UUW91" s="771"/>
      <c r="UUX91" s="771"/>
      <c r="UUY91" s="771"/>
      <c r="UUZ91" s="771"/>
      <c r="UVA91" s="771"/>
      <c r="UVB91" s="771"/>
      <c r="UVC91" s="771"/>
      <c r="UVD91" s="771"/>
      <c r="UVE91" s="771"/>
      <c r="UVF91" s="771"/>
      <c r="UVG91" s="771"/>
      <c r="UVH91" s="771"/>
      <c r="UVI91" s="771"/>
      <c r="UVJ91" s="771"/>
      <c r="UVK91" s="771"/>
      <c r="UVL91" s="771"/>
      <c r="UVM91" s="771"/>
      <c r="UVN91" s="771"/>
      <c r="UVO91" s="771"/>
      <c r="UVP91" s="771"/>
      <c r="UVQ91" s="771"/>
      <c r="UVR91" s="771"/>
      <c r="UVS91" s="771"/>
      <c r="UVT91" s="771"/>
      <c r="UVU91" s="771"/>
      <c r="UVV91" s="771"/>
      <c r="UVW91" s="771"/>
      <c r="UVX91" s="771"/>
      <c r="UVY91" s="771"/>
      <c r="UVZ91" s="771"/>
      <c r="UWA91" s="771"/>
      <c r="UWB91" s="771"/>
      <c r="UWC91" s="771"/>
      <c r="UWD91" s="771"/>
      <c r="UWE91" s="771"/>
      <c r="UWF91" s="771"/>
      <c r="UWG91" s="771"/>
      <c r="UWH91" s="771"/>
      <c r="UWI91" s="771"/>
      <c r="UWJ91" s="771"/>
      <c r="UWK91" s="771"/>
      <c r="UWL91" s="771"/>
      <c r="UWM91" s="771"/>
      <c r="UWN91" s="771"/>
      <c r="UWO91" s="771"/>
      <c r="UWP91" s="771"/>
      <c r="UWQ91" s="771"/>
      <c r="UWR91" s="771"/>
      <c r="UWS91" s="771"/>
      <c r="UWT91" s="771"/>
      <c r="UWU91" s="771"/>
      <c r="UWV91" s="771"/>
      <c r="UWW91" s="771"/>
      <c r="UWX91" s="771"/>
      <c r="UWY91" s="771"/>
      <c r="UWZ91" s="771"/>
      <c r="UXA91" s="771"/>
      <c r="UXB91" s="771"/>
      <c r="UXC91" s="771"/>
      <c r="UXD91" s="771"/>
      <c r="UXE91" s="771"/>
      <c r="UXF91" s="771"/>
      <c r="UXG91" s="771"/>
      <c r="UXH91" s="771"/>
      <c r="UXI91" s="771"/>
      <c r="UXJ91" s="771"/>
      <c r="UXK91" s="771"/>
      <c r="UXL91" s="771"/>
      <c r="UXM91" s="771"/>
      <c r="UXN91" s="771"/>
      <c r="UXO91" s="771"/>
      <c r="UXP91" s="771"/>
      <c r="UXQ91" s="771"/>
      <c r="UXR91" s="771"/>
      <c r="UXS91" s="771"/>
      <c r="UXT91" s="771"/>
      <c r="UXU91" s="771"/>
      <c r="UXV91" s="771"/>
      <c r="UXW91" s="771"/>
      <c r="UXX91" s="771"/>
      <c r="UXY91" s="771"/>
      <c r="UXZ91" s="771"/>
      <c r="UYA91" s="771"/>
      <c r="UYB91" s="771"/>
      <c r="UYC91" s="771"/>
      <c r="UYD91" s="771"/>
      <c r="UYE91" s="771"/>
      <c r="UYF91" s="771"/>
      <c r="UYG91" s="771"/>
      <c r="UYH91" s="771"/>
      <c r="UYI91" s="771"/>
      <c r="UYJ91" s="771"/>
      <c r="UYK91" s="771"/>
      <c r="UYL91" s="771"/>
      <c r="UYM91" s="771"/>
      <c r="UYN91" s="771"/>
      <c r="UYO91" s="771"/>
      <c r="UYP91" s="771"/>
      <c r="UYQ91" s="771"/>
      <c r="UYR91" s="771"/>
      <c r="UYS91" s="771"/>
      <c r="UYT91" s="771"/>
      <c r="UYU91" s="771"/>
      <c r="UYV91" s="771"/>
      <c r="UYW91" s="771"/>
      <c r="UYX91" s="771"/>
      <c r="UYY91" s="771"/>
      <c r="UYZ91" s="771"/>
      <c r="UZA91" s="771"/>
      <c r="UZB91" s="771"/>
      <c r="UZC91" s="771"/>
      <c r="UZD91" s="771"/>
      <c r="UZE91" s="771"/>
      <c r="UZF91" s="771"/>
      <c r="UZG91" s="771"/>
      <c r="UZH91" s="771"/>
      <c r="UZI91" s="771"/>
      <c r="UZJ91" s="771"/>
      <c r="UZK91" s="771"/>
      <c r="UZL91" s="771"/>
      <c r="UZM91" s="771"/>
      <c r="UZN91" s="771"/>
      <c r="UZO91" s="771"/>
      <c r="UZP91" s="771"/>
      <c r="UZQ91" s="771"/>
      <c r="UZR91" s="771"/>
      <c r="UZS91" s="771"/>
      <c r="UZT91" s="771"/>
      <c r="UZU91" s="771"/>
      <c r="UZV91" s="771"/>
      <c r="UZW91" s="771"/>
      <c r="UZX91" s="771"/>
      <c r="UZY91" s="771"/>
      <c r="UZZ91" s="771"/>
      <c r="VAA91" s="771"/>
      <c r="VAB91" s="771"/>
      <c r="VAC91" s="771"/>
      <c r="VAD91" s="771"/>
      <c r="VAE91" s="771"/>
      <c r="VAF91" s="771"/>
      <c r="VAG91" s="771"/>
      <c r="VAH91" s="771"/>
      <c r="VAI91" s="771"/>
      <c r="VAJ91" s="771"/>
      <c r="VAK91" s="771"/>
      <c r="VAL91" s="771"/>
      <c r="VAM91" s="771"/>
      <c r="VAN91" s="771"/>
      <c r="VAO91" s="771"/>
      <c r="VAP91" s="771"/>
      <c r="VAQ91" s="771"/>
      <c r="VAR91" s="771"/>
      <c r="VAS91" s="771"/>
      <c r="VAT91" s="771"/>
      <c r="VAU91" s="771"/>
      <c r="VAV91" s="771"/>
      <c r="VAW91" s="771"/>
      <c r="VAX91" s="771"/>
      <c r="VAY91" s="771"/>
      <c r="VAZ91" s="771"/>
      <c r="VBA91" s="771"/>
      <c r="VBB91" s="771"/>
      <c r="VBC91" s="771"/>
      <c r="VBD91" s="771"/>
      <c r="VBE91" s="771"/>
      <c r="VBF91" s="771"/>
      <c r="VBG91" s="771"/>
      <c r="VBH91" s="771"/>
      <c r="VBI91" s="771"/>
      <c r="VBJ91" s="771"/>
      <c r="VBK91" s="771"/>
      <c r="VBL91" s="771"/>
      <c r="VBM91" s="771"/>
      <c r="VBN91" s="771"/>
      <c r="VBO91" s="771"/>
      <c r="VBP91" s="771"/>
      <c r="VBQ91" s="771"/>
      <c r="VBR91" s="771"/>
      <c r="VBS91" s="771"/>
      <c r="VBT91" s="771"/>
      <c r="VBU91" s="771"/>
      <c r="VBV91" s="771"/>
      <c r="VBW91" s="771"/>
      <c r="VBX91" s="771"/>
      <c r="VBY91" s="771"/>
      <c r="VBZ91" s="771"/>
      <c r="VCA91" s="771"/>
      <c r="VCB91" s="771"/>
      <c r="VCC91" s="771"/>
      <c r="VCD91" s="771"/>
      <c r="VCE91" s="771"/>
      <c r="VCF91" s="771"/>
      <c r="VCG91" s="771"/>
      <c r="VCH91" s="771"/>
      <c r="VCI91" s="771"/>
      <c r="VCJ91" s="771"/>
      <c r="VCK91" s="771"/>
      <c r="VCL91" s="771"/>
      <c r="VCM91" s="771"/>
      <c r="VCN91" s="771"/>
      <c r="VCO91" s="771"/>
      <c r="VCP91" s="771"/>
      <c r="VCQ91" s="771"/>
      <c r="VCR91" s="771"/>
      <c r="VCS91" s="771"/>
      <c r="VCT91" s="771"/>
      <c r="VCU91" s="771"/>
      <c r="VCV91" s="771"/>
      <c r="VCW91" s="771"/>
      <c r="VCX91" s="771"/>
      <c r="VCY91" s="771"/>
      <c r="VCZ91" s="771"/>
      <c r="VDA91" s="771"/>
      <c r="VDB91" s="771"/>
      <c r="VDC91" s="771"/>
      <c r="VDD91" s="771"/>
      <c r="VDE91" s="771"/>
      <c r="VDF91" s="771"/>
      <c r="VDG91" s="771"/>
      <c r="VDH91" s="771"/>
      <c r="VDI91" s="771"/>
      <c r="VDJ91" s="771"/>
      <c r="VDK91" s="771"/>
      <c r="VDL91" s="771"/>
      <c r="VDM91" s="771"/>
      <c r="VDN91" s="771"/>
      <c r="VDO91" s="771"/>
      <c r="VDP91" s="771"/>
      <c r="VDQ91" s="771"/>
      <c r="VDR91" s="771"/>
      <c r="VDS91" s="771"/>
      <c r="VDT91" s="771"/>
      <c r="VDU91" s="771"/>
      <c r="VDV91" s="771"/>
      <c r="VDW91" s="771"/>
      <c r="VDX91" s="771"/>
      <c r="VDY91" s="771"/>
      <c r="VDZ91" s="771"/>
      <c r="VEA91" s="771"/>
      <c r="VEB91" s="771"/>
      <c r="VEC91" s="771"/>
      <c r="VED91" s="771"/>
      <c r="VEE91" s="771"/>
      <c r="VEF91" s="771"/>
      <c r="VEG91" s="771"/>
      <c r="VEH91" s="771"/>
      <c r="VEI91" s="771"/>
      <c r="VEJ91" s="771"/>
      <c r="VEK91" s="771"/>
      <c r="VEL91" s="771"/>
      <c r="VEM91" s="771"/>
      <c r="VEN91" s="771"/>
      <c r="VEO91" s="771"/>
      <c r="VEP91" s="771"/>
      <c r="VEQ91" s="771"/>
      <c r="VER91" s="771"/>
      <c r="VES91" s="771"/>
      <c r="VET91" s="771"/>
      <c r="VEU91" s="771"/>
      <c r="VEV91" s="771"/>
      <c r="VEW91" s="771"/>
      <c r="VEX91" s="771"/>
      <c r="VEY91" s="771"/>
      <c r="VEZ91" s="771"/>
      <c r="VFA91" s="771"/>
      <c r="VFB91" s="771"/>
      <c r="VFC91" s="771"/>
      <c r="VFD91" s="771"/>
      <c r="VFE91" s="771"/>
      <c r="VFF91" s="771"/>
      <c r="VFG91" s="771"/>
      <c r="VFH91" s="771"/>
      <c r="VFI91" s="771"/>
      <c r="VFJ91" s="771"/>
      <c r="VFK91" s="771"/>
      <c r="VFL91" s="771"/>
      <c r="VFM91" s="771"/>
      <c r="VFN91" s="771"/>
      <c r="VFO91" s="771"/>
      <c r="VFP91" s="771"/>
      <c r="VFQ91" s="771"/>
      <c r="VFR91" s="771"/>
      <c r="VFS91" s="771"/>
      <c r="VFT91" s="771"/>
      <c r="VFU91" s="771"/>
      <c r="VFV91" s="771"/>
      <c r="VFW91" s="771"/>
      <c r="VFX91" s="771"/>
      <c r="VFY91" s="771"/>
      <c r="VFZ91" s="771"/>
      <c r="VGA91" s="771"/>
      <c r="VGB91" s="771"/>
      <c r="VGC91" s="771"/>
      <c r="VGD91" s="771"/>
      <c r="VGE91" s="771"/>
      <c r="VGF91" s="771"/>
      <c r="VGG91" s="771"/>
      <c r="VGH91" s="771"/>
      <c r="VGI91" s="771"/>
      <c r="VGJ91" s="771"/>
      <c r="VGK91" s="771"/>
      <c r="VGL91" s="771"/>
      <c r="VGM91" s="771"/>
      <c r="VGN91" s="771"/>
      <c r="VGO91" s="771"/>
      <c r="VGP91" s="771"/>
      <c r="VGQ91" s="771"/>
      <c r="VGR91" s="771"/>
      <c r="VGS91" s="771"/>
      <c r="VGT91" s="771"/>
      <c r="VGU91" s="771"/>
      <c r="VGV91" s="771"/>
      <c r="VGW91" s="771"/>
      <c r="VGX91" s="771"/>
      <c r="VGY91" s="771"/>
      <c r="VGZ91" s="771"/>
      <c r="VHA91" s="771"/>
      <c r="VHB91" s="771"/>
      <c r="VHC91" s="771"/>
      <c r="VHD91" s="771"/>
      <c r="VHE91" s="771"/>
      <c r="VHF91" s="771"/>
      <c r="VHG91" s="771"/>
      <c r="VHH91" s="771"/>
      <c r="VHI91" s="771"/>
      <c r="VHJ91" s="771"/>
      <c r="VHK91" s="771"/>
      <c r="VHL91" s="771"/>
      <c r="VHM91" s="771"/>
      <c r="VHN91" s="771"/>
      <c r="VHO91" s="771"/>
      <c r="VHP91" s="771"/>
      <c r="VHQ91" s="771"/>
      <c r="VHR91" s="771"/>
      <c r="VHS91" s="771"/>
      <c r="VHT91" s="771"/>
      <c r="VHU91" s="771"/>
      <c r="VHV91" s="771"/>
      <c r="VHW91" s="771"/>
      <c r="VHX91" s="771"/>
      <c r="VHY91" s="771"/>
      <c r="VHZ91" s="771"/>
      <c r="VIA91" s="771"/>
      <c r="VIB91" s="771"/>
      <c r="VIC91" s="771"/>
      <c r="VID91" s="771"/>
      <c r="VIE91" s="771"/>
      <c r="VIF91" s="771"/>
      <c r="VIG91" s="771"/>
      <c r="VIH91" s="771"/>
      <c r="VII91" s="771"/>
      <c r="VIJ91" s="771"/>
      <c r="VIK91" s="771"/>
      <c r="VIL91" s="771"/>
      <c r="VIM91" s="771"/>
      <c r="VIN91" s="771"/>
      <c r="VIO91" s="771"/>
      <c r="VIP91" s="771"/>
      <c r="VIQ91" s="771"/>
      <c r="VIR91" s="771"/>
      <c r="VIS91" s="771"/>
      <c r="VIT91" s="771"/>
      <c r="VIU91" s="771"/>
      <c r="VIV91" s="771"/>
      <c r="VIW91" s="771"/>
      <c r="VIX91" s="771"/>
      <c r="VIY91" s="771"/>
      <c r="VIZ91" s="771"/>
      <c r="VJA91" s="771"/>
      <c r="VJB91" s="771"/>
      <c r="VJC91" s="771"/>
      <c r="VJD91" s="771"/>
      <c r="VJE91" s="771"/>
      <c r="VJF91" s="771"/>
      <c r="VJG91" s="771"/>
      <c r="VJH91" s="771"/>
      <c r="VJI91" s="771"/>
      <c r="VJJ91" s="771"/>
      <c r="VJK91" s="771"/>
      <c r="VJL91" s="771"/>
      <c r="VJM91" s="771"/>
      <c r="VJN91" s="771"/>
      <c r="VJO91" s="771"/>
      <c r="VJP91" s="771"/>
      <c r="VJQ91" s="771"/>
      <c r="VJR91" s="771"/>
      <c r="VJS91" s="771"/>
      <c r="VJT91" s="771"/>
      <c r="VJU91" s="771"/>
      <c r="VJV91" s="771"/>
      <c r="VJW91" s="771"/>
      <c r="VJX91" s="771"/>
      <c r="VJY91" s="771"/>
      <c r="VJZ91" s="771"/>
      <c r="VKA91" s="771"/>
      <c r="VKB91" s="771"/>
      <c r="VKC91" s="771"/>
      <c r="VKD91" s="771"/>
      <c r="VKE91" s="771"/>
      <c r="VKF91" s="771"/>
      <c r="VKG91" s="771"/>
      <c r="VKH91" s="771"/>
      <c r="VKI91" s="771"/>
      <c r="VKJ91" s="771"/>
      <c r="VKK91" s="771"/>
      <c r="VKL91" s="771"/>
      <c r="VKM91" s="771"/>
      <c r="VKN91" s="771"/>
      <c r="VKO91" s="771"/>
      <c r="VKP91" s="771"/>
      <c r="VKQ91" s="771"/>
      <c r="VKR91" s="771"/>
      <c r="VKS91" s="771"/>
      <c r="VKT91" s="771"/>
      <c r="VKU91" s="771"/>
      <c r="VKV91" s="771"/>
      <c r="VKW91" s="771"/>
      <c r="VKX91" s="771"/>
      <c r="VKY91" s="771"/>
      <c r="VKZ91" s="771"/>
      <c r="VLA91" s="771"/>
      <c r="VLB91" s="771"/>
      <c r="VLC91" s="771"/>
      <c r="VLD91" s="771"/>
      <c r="VLE91" s="771"/>
      <c r="VLF91" s="771"/>
      <c r="VLG91" s="771"/>
      <c r="VLH91" s="771"/>
      <c r="VLI91" s="771"/>
      <c r="VLJ91" s="771"/>
      <c r="VLK91" s="771"/>
      <c r="VLL91" s="771"/>
      <c r="VLM91" s="771"/>
      <c r="VLN91" s="771"/>
      <c r="VLO91" s="771"/>
      <c r="VLP91" s="771"/>
      <c r="VLQ91" s="771"/>
      <c r="VLR91" s="771"/>
      <c r="VLS91" s="771"/>
      <c r="VLT91" s="771"/>
      <c r="VLU91" s="771"/>
      <c r="VLV91" s="771"/>
      <c r="VLW91" s="771"/>
      <c r="VLX91" s="771"/>
      <c r="VLY91" s="771"/>
      <c r="VLZ91" s="771"/>
      <c r="VMA91" s="771"/>
      <c r="VMB91" s="771"/>
      <c r="VMC91" s="771"/>
      <c r="VMD91" s="771"/>
      <c r="VME91" s="771"/>
      <c r="VMF91" s="771"/>
      <c r="VMG91" s="771"/>
      <c r="VMH91" s="771"/>
      <c r="VMI91" s="771"/>
      <c r="VMJ91" s="771"/>
      <c r="VMK91" s="771"/>
      <c r="VML91" s="771"/>
      <c r="VMM91" s="771"/>
      <c r="VMN91" s="771"/>
      <c r="VMO91" s="771"/>
      <c r="VMP91" s="771"/>
      <c r="VMQ91" s="771"/>
      <c r="VMR91" s="771"/>
      <c r="VMS91" s="771"/>
      <c r="VMT91" s="771"/>
      <c r="VMU91" s="771"/>
      <c r="VMV91" s="771"/>
      <c r="VMW91" s="771"/>
      <c r="VMX91" s="771"/>
      <c r="VMY91" s="771"/>
      <c r="VMZ91" s="771"/>
      <c r="VNA91" s="771"/>
      <c r="VNB91" s="771"/>
      <c r="VNC91" s="771"/>
      <c r="VND91" s="771"/>
      <c r="VNE91" s="771"/>
      <c r="VNF91" s="771"/>
      <c r="VNG91" s="771"/>
      <c r="VNH91" s="771"/>
      <c r="VNI91" s="771"/>
      <c r="VNJ91" s="771"/>
      <c r="VNK91" s="771"/>
      <c r="VNL91" s="771"/>
      <c r="VNM91" s="771"/>
      <c r="VNN91" s="771"/>
      <c r="VNO91" s="771"/>
      <c r="VNP91" s="771"/>
      <c r="VNQ91" s="771"/>
      <c r="VNR91" s="771"/>
      <c r="VNS91" s="771"/>
      <c r="VNT91" s="771"/>
      <c r="VNU91" s="771"/>
      <c r="VNV91" s="771"/>
      <c r="VNW91" s="771"/>
      <c r="VNX91" s="771"/>
      <c r="VNY91" s="771"/>
      <c r="VNZ91" s="771"/>
      <c r="VOA91" s="771"/>
      <c r="VOB91" s="771"/>
      <c r="VOC91" s="771"/>
      <c r="VOD91" s="771"/>
      <c r="VOE91" s="771"/>
      <c r="VOF91" s="771"/>
      <c r="VOG91" s="771"/>
      <c r="VOH91" s="771"/>
      <c r="VOI91" s="771"/>
      <c r="VOJ91" s="771"/>
      <c r="VOK91" s="771"/>
      <c r="VOL91" s="771"/>
      <c r="VOM91" s="771"/>
      <c r="VON91" s="771"/>
      <c r="VOO91" s="771"/>
      <c r="VOP91" s="771"/>
      <c r="VOQ91" s="771"/>
      <c r="VOR91" s="771"/>
      <c r="VOS91" s="771"/>
      <c r="VOT91" s="771"/>
      <c r="VOU91" s="771"/>
      <c r="VOV91" s="771"/>
      <c r="VOW91" s="771"/>
      <c r="VOX91" s="771"/>
      <c r="VOY91" s="771"/>
      <c r="VOZ91" s="771"/>
      <c r="VPA91" s="771"/>
      <c r="VPB91" s="771"/>
      <c r="VPC91" s="771"/>
      <c r="VPD91" s="771"/>
      <c r="VPE91" s="771"/>
      <c r="VPF91" s="771"/>
      <c r="VPG91" s="771"/>
      <c r="VPH91" s="771"/>
      <c r="VPI91" s="771"/>
      <c r="VPJ91" s="771"/>
      <c r="VPK91" s="771"/>
      <c r="VPL91" s="771"/>
      <c r="VPM91" s="771"/>
      <c r="VPN91" s="771"/>
      <c r="VPO91" s="771"/>
      <c r="VPP91" s="771"/>
      <c r="VPQ91" s="771"/>
      <c r="VPR91" s="771"/>
      <c r="VPS91" s="771"/>
      <c r="VPT91" s="771"/>
      <c r="VPU91" s="771"/>
      <c r="VPV91" s="771"/>
      <c r="VPW91" s="771"/>
      <c r="VPX91" s="771"/>
      <c r="VPY91" s="771"/>
      <c r="VPZ91" s="771"/>
      <c r="VQA91" s="771"/>
      <c r="VQB91" s="771"/>
      <c r="VQC91" s="771"/>
      <c r="VQD91" s="771"/>
      <c r="VQE91" s="771"/>
      <c r="VQF91" s="771"/>
      <c r="VQG91" s="771"/>
      <c r="VQH91" s="771"/>
      <c r="VQI91" s="771"/>
      <c r="VQJ91" s="771"/>
      <c r="VQK91" s="771"/>
      <c r="VQL91" s="771"/>
      <c r="VQM91" s="771"/>
      <c r="VQN91" s="771"/>
      <c r="VQO91" s="771"/>
      <c r="VQP91" s="771"/>
      <c r="VQQ91" s="771"/>
      <c r="VQR91" s="771"/>
      <c r="VQS91" s="771"/>
      <c r="VQT91" s="771"/>
      <c r="VQU91" s="771"/>
      <c r="VQV91" s="771"/>
      <c r="VQW91" s="771"/>
      <c r="VQX91" s="771"/>
      <c r="VQY91" s="771"/>
      <c r="VQZ91" s="771"/>
      <c r="VRA91" s="771"/>
      <c r="VRB91" s="771"/>
      <c r="VRC91" s="771"/>
      <c r="VRD91" s="771"/>
      <c r="VRE91" s="771"/>
      <c r="VRF91" s="771"/>
      <c r="VRG91" s="771"/>
      <c r="VRH91" s="771"/>
      <c r="VRI91" s="771"/>
      <c r="VRJ91" s="771"/>
      <c r="VRK91" s="771"/>
      <c r="VRL91" s="771"/>
      <c r="VRM91" s="771"/>
      <c r="VRN91" s="771"/>
      <c r="VRO91" s="771"/>
      <c r="VRP91" s="771"/>
      <c r="VRQ91" s="771"/>
      <c r="VRR91" s="771"/>
      <c r="VRS91" s="771"/>
      <c r="VRT91" s="771"/>
      <c r="VRU91" s="771"/>
      <c r="VRV91" s="771"/>
      <c r="VRW91" s="771"/>
      <c r="VRX91" s="771"/>
      <c r="VRY91" s="771"/>
      <c r="VRZ91" s="771"/>
      <c r="VSA91" s="771"/>
      <c r="VSB91" s="771"/>
      <c r="VSC91" s="771"/>
      <c r="VSD91" s="771"/>
      <c r="VSE91" s="771"/>
      <c r="VSF91" s="771"/>
      <c r="VSG91" s="771"/>
      <c r="VSH91" s="771"/>
      <c r="VSI91" s="771"/>
      <c r="VSJ91" s="771"/>
      <c r="VSK91" s="771"/>
      <c r="VSL91" s="771"/>
      <c r="VSM91" s="771"/>
      <c r="VSN91" s="771"/>
      <c r="VSO91" s="771"/>
      <c r="VSP91" s="771"/>
      <c r="VSQ91" s="771"/>
      <c r="VSR91" s="771"/>
      <c r="VSS91" s="771"/>
      <c r="VST91" s="771"/>
      <c r="VSU91" s="771"/>
      <c r="VSV91" s="771"/>
      <c r="VSW91" s="771"/>
      <c r="VSX91" s="771"/>
      <c r="VSY91" s="771"/>
      <c r="VSZ91" s="771"/>
      <c r="VTA91" s="771"/>
      <c r="VTB91" s="771"/>
      <c r="VTC91" s="771"/>
      <c r="VTD91" s="771"/>
      <c r="VTE91" s="771"/>
      <c r="VTF91" s="771"/>
      <c r="VTG91" s="771"/>
      <c r="VTH91" s="771"/>
      <c r="VTI91" s="771"/>
      <c r="VTJ91" s="771"/>
      <c r="VTK91" s="771"/>
      <c r="VTL91" s="771"/>
      <c r="VTM91" s="771"/>
      <c r="VTN91" s="771"/>
      <c r="VTO91" s="771"/>
      <c r="VTP91" s="771"/>
      <c r="VTQ91" s="771"/>
      <c r="VTR91" s="771"/>
      <c r="VTS91" s="771"/>
      <c r="VTT91" s="771"/>
      <c r="VTU91" s="771"/>
      <c r="VTV91" s="771"/>
      <c r="VTW91" s="771"/>
      <c r="VTX91" s="771"/>
      <c r="VTY91" s="771"/>
      <c r="VTZ91" s="771"/>
      <c r="VUA91" s="771"/>
      <c r="VUB91" s="771"/>
      <c r="VUC91" s="771"/>
      <c r="VUD91" s="771"/>
      <c r="VUE91" s="771"/>
      <c r="VUF91" s="771"/>
      <c r="VUG91" s="771"/>
      <c r="VUH91" s="771"/>
      <c r="VUI91" s="771"/>
      <c r="VUJ91" s="771"/>
      <c r="VUK91" s="771"/>
      <c r="VUL91" s="771"/>
      <c r="VUM91" s="771"/>
      <c r="VUN91" s="771"/>
      <c r="VUO91" s="771"/>
      <c r="VUP91" s="771"/>
      <c r="VUQ91" s="771"/>
      <c r="VUR91" s="771"/>
      <c r="VUS91" s="771"/>
      <c r="VUT91" s="771"/>
      <c r="VUU91" s="771"/>
      <c r="VUV91" s="771"/>
      <c r="VUW91" s="771"/>
      <c r="VUX91" s="771"/>
      <c r="VUY91" s="771"/>
      <c r="VUZ91" s="771"/>
      <c r="VVA91" s="771"/>
      <c r="VVB91" s="771"/>
      <c r="VVC91" s="771"/>
      <c r="VVD91" s="771"/>
      <c r="VVE91" s="771"/>
      <c r="VVF91" s="771"/>
      <c r="VVG91" s="771"/>
      <c r="VVH91" s="771"/>
      <c r="VVI91" s="771"/>
      <c r="VVJ91" s="771"/>
      <c r="VVK91" s="771"/>
      <c r="VVL91" s="771"/>
      <c r="VVM91" s="771"/>
      <c r="VVN91" s="771"/>
      <c r="VVO91" s="771"/>
      <c r="VVP91" s="771"/>
      <c r="VVQ91" s="771"/>
      <c r="VVR91" s="771"/>
      <c r="VVS91" s="771"/>
      <c r="VVT91" s="771"/>
      <c r="VVU91" s="771"/>
      <c r="VVV91" s="771"/>
      <c r="VVW91" s="771"/>
      <c r="VVX91" s="771"/>
      <c r="VVY91" s="771"/>
      <c r="VVZ91" s="771"/>
      <c r="VWA91" s="771"/>
      <c r="VWB91" s="771"/>
      <c r="VWC91" s="771"/>
      <c r="VWD91" s="771"/>
      <c r="VWE91" s="771"/>
      <c r="VWF91" s="771"/>
      <c r="VWG91" s="771"/>
      <c r="VWH91" s="771"/>
      <c r="VWI91" s="771"/>
      <c r="VWJ91" s="771"/>
      <c r="VWK91" s="771"/>
      <c r="VWL91" s="771"/>
      <c r="VWM91" s="771"/>
      <c r="VWN91" s="771"/>
      <c r="VWO91" s="771"/>
      <c r="VWP91" s="771"/>
      <c r="VWQ91" s="771"/>
      <c r="VWR91" s="771"/>
      <c r="VWS91" s="771"/>
      <c r="VWT91" s="771"/>
      <c r="VWU91" s="771"/>
      <c r="VWV91" s="771"/>
      <c r="VWW91" s="771"/>
      <c r="VWX91" s="771"/>
      <c r="VWY91" s="771"/>
      <c r="VWZ91" s="771"/>
      <c r="VXA91" s="771"/>
      <c r="VXB91" s="771"/>
      <c r="VXC91" s="771"/>
      <c r="VXD91" s="771"/>
      <c r="VXE91" s="771"/>
      <c r="VXF91" s="771"/>
      <c r="VXG91" s="771"/>
      <c r="VXH91" s="771"/>
      <c r="VXI91" s="771"/>
      <c r="VXJ91" s="771"/>
      <c r="VXK91" s="771"/>
      <c r="VXL91" s="771"/>
      <c r="VXM91" s="771"/>
      <c r="VXN91" s="771"/>
      <c r="VXO91" s="771"/>
      <c r="VXP91" s="771"/>
      <c r="VXQ91" s="771"/>
      <c r="VXR91" s="771"/>
      <c r="VXS91" s="771"/>
      <c r="VXT91" s="771"/>
      <c r="VXU91" s="771"/>
      <c r="VXV91" s="771"/>
      <c r="VXW91" s="771"/>
      <c r="VXX91" s="771"/>
      <c r="VXY91" s="771"/>
      <c r="VXZ91" s="771"/>
      <c r="VYA91" s="771"/>
      <c r="VYB91" s="771"/>
      <c r="VYC91" s="771"/>
      <c r="VYD91" s="771"/>
      <c r="VYE91" s="771"/>
      <c r="VYF91" s="771"/>
      <c r="VYG91" s="771"/>
      <c r="VYH91" s="771"/>
      <c r="VYI91" s="771"/>
      <c r="VYJ91" s="771"/>
      <c r="VYK91" s="771"/>
      <c r="VYL91" s="771"/>
      <c r="VYM91" s="771"/>
      <c r="VYN91" s="771"/>
      <c r="VYO91" s="771"/>
      <c r="VYP91" s="771"/>
      <c r="VYQ91" s="771"/>
      <c r="VYR91" s="771"/>
      <c r="VYS91" s="771"/>
      <c r="VYT91" s="771"/>
      <c r="VYU91" s="771"/>
      <c r="VYV91" s="771"/>
      <c r="VYW91" s="771"/>
      <c r="VYX91" s="771"/>
      <c r="VYY91" s="771"/>
      <c r="VYZ91" s="771"/>
      <c r="VZA91" s="771"/>
      <c r="VZB91" s="771"/>
      <c r="VZC91" s="771"/>
      <c r="VZD91" s="771"/>
      <c r="VZE91" s="771"/>
      <c r="VZF91" s="771"/>
      <c r="VZG91" s="771"/>
      <c r="VZH91" s="771"/>
      <c r="VZI91" s="771"/>
      <c r="VZJ91" s="771"/>
      <c r="VZK91" s="771"/>
      <c r="VZL91" s="771"/>
      <c r="VZM91" s="771"/>
      <c r="VZN91" s="771"/>
      <c r="VZO91" s="771"/>
      <c r="VZP91" s="771"/>
      <c r="VZQ91" s="771"/>
      <c r="VZR91" s="771"/>
      <c r="VZS91" s="771"/>
      <c r="VZT91" s="771"/>
      <c r="VZU91" s="771"/>
      <c r="VZV91" s="771"/>
      <c r="VZW91" s="771"/>
      <c r="VZX91" s="771"/>
      <c r="VZY91" s="771"/>
      <c r="VZZ91" s="771"/>
      <c r="WAA91" s="771"/>
      <c r="WAB91" s="771"/>
      <c r="WAC91" s="771"/>
      <c r="WAD91" s="771"/>
      <c r="WAE91" s="771"/>
      <c r="WAF91" s="771"/>
      <c r="WAG91" s="771"/>
      <c r="WAH91" s="771"/>
      <c r="WAI91" s="771"/>
      <c r="WAJ91" s="771"/>
      <c r="WAK91" s="771"/>
      <c r="WAL91" s="771"/>
      <c r="WAM91" s="771"/>
      <c r="WAN91" s="771"/>
      <c r="WAO91" s="771"/>
      <c r="WAP91" s="771"/>
      <c r="WAQ91" s="771"/>
      <c r="WAR91" s="771"/>
      <c r="WAS91" s="771"/>
      <c r="WAT91" s="771"/>
      <c r="WAU91" s="771"/>
      <c r="WAV91" s="771"/>
      <c r="WAW91" s="771"/>
      <c r="WAX91" s="771"/>
      <c r="WAY91" s="771"/>
      <c r="WAZ91" s="771"/>
      <c r="WBA91" s="771"/>
      <c r="WBB91" s="771"/>
      <c r="WBC91" s="771"/>
      <c r="WBD91" s="771"/>
      <c r="WBE91" s="771"/>
      <c r="WBF91" s="771"/>
      <c r="WBG91" s="771"/>
      <c r="WBH91" s="771"/>
      <c r="WBI91" s="771"/>
      <c r="WBJ91" s="771"/>
      <c r="WBK91" s="771"/>
      <c r="WBL91" s="771"/>
      <c r="WBM91" s="771"/>
      <c r="WBN91" s="771"/>
      <c r="WBO91" s="771"/>
      <c r="WBP91" s="771"/>
      <c r="WBQ91" s="771"/>
      <c r="WBR91" s="771"/>
      <c r="WBS91" s="771"/>
      <c r="WBT91" s="771"/>
      <c r="WBU91" s="771"/>
      <c r="WBV91" s="771"/>
      <c r="WBW91" s="771"/>
      <c r="WBX91" s="771"/>
      <c r="WBY91" s="771"/>
      <c r="WBZ91" s="771"/>
      <c r="WCA91" s="771"/>
      <c r="WCB91" s="771"/>
      <c r="WCC91" s="771"/>
      <c r="WCD91" s="771"/>
      <c r="WCE91" s="771"/>
      <c r="WCF91" s="771"/>
      <c r="WCG91" s="771"/>
      <c r="WCH91" s="771"/>
      <c r="WCI91" s="771"/>
      <c r="WCJ91" s="771"/>
      <c r="WCK91" s="771"/>
      <c r="WCL91" s="771"/>
      <c r="WCM91" s="771"/>
      <c r="WCN91" s="771"/>
      <c r="WCO91" s="771"/>
      <c r="WCP91" s="771"/>
      <c r="WCQ91" s="771"/>
      <c r="WCR91" s="771"/>
      <c r="WCS91" s="771"/>
      <c r="WCT91" s="771"/>
      <c r="WCU91" s="771"/>
      <c r="WCV91" s="771"/>
      <c r="WCW91" s="771"/>
      <c r="WCX91" s="771"/>
      <c r="WCY91" s="771"/>
      <c r="WCZ91" s="771"/>
      <c r="WDA91" s="771"/>
      <c r="WDB91" s="771"/>
      <c r="WDC91" s="771"/>
      <c r="WDD91" s="771"/>
      <c r="WDE91" s="771"/>
      <c r="WDF91" s="771"/>
      <c r="WDG91" s="771"/>
      <c r="WDH91" s="771"/>
      <c r="WDI91" s="771"/>
      <c r="WDJ91" s="771"/>
      <c r="WDK91" s="771"/>
      <c r="WDL91" s="771"/>
      <c r="WDM91" s="771"/>
      <c r="WDN91" s="771"/>
      <c r="WDO91" s="771"/>
      <c r="WDP91" s="771"/>
      <c r="WDQ91" s="771"/>
      <c r="WDR91" s="771"/>
      <c r="WDS91" s="771"/>
      <c r="WDT91" s="771"/>
      <c r="WDU91" s="771"/>
      <c r="WDV91" s="771"/>
      <c r="WDW91" s="771"/>
      <c r="WDX91" s="771"/>
      <c r="WDY91" s="771"/>
      <c r="WDZ91" s="771"/>
      <c r="WEA91" s="771"/>
      <c r="WEB91" s="771"/>
      <c r="WEC91" s="771"/>
      <c r="WED91" s="771"/>
      <c r="WEE91" s="771"/>
      <c r="WEF91" s="771"/>
      <c r="WEG91" s="771"/>
      <c r="WEH91" s="771"/>
      <c r="WEI91" s="771"/>
      <c r="WEJ91" s="771"/>
      <c r="WEK91" s="771"/>
      <c r="WEL91" s="771"/>
      <c r="WEM91" s="771"/>
      <c r="WEN91" s="771"/>
      <c r="WEO91" s="771"/>
      <c r="WEP91" s="771"/>
      <c r="WEQ91" s="771"/>
      <c r="WER91" s="771"/>
      <c r="WES91" s="771"/>
      <c r="WET91" s="771"/>
      <c r="WEU91" s="771"/>
      <c r="WEV91" s="771"/>
      <c r="WEW91" s="771"/>
      <c r="WEX91" s="771"/>
      <c r="WEY91" s="771"/>
      <c r="WEZ91" s="771"/>
      <c r="WFA91" s="771"/>
      <c r="WFB91" s="771"/>
      <c r="WFC91" s="771"/>
      <c r="WFD91" s="771"/>
      <c r="WFE91" s="771"/>
      <c r="WFF91" s="771"/>
      <c r="WFG91" s="771"/>
      <c r="WFH91" s="771"/>
      <c r="WFI91" s="771"/>
      <c r="WFJ91" s="771"/>
      <c r="WFK91" s="771"/>
      <c r="WFL91" s="771"/>
      <c r="WFM91" s="771"/>
      <c r="WFN91" s="771"/>
      <c r="WFO91" s="771"/>
      <c r="WFP91" s="771"/>
      <c r="WFQ91" s="771"/>
      <c r="WFR91" s="771"/>
      <c r="WFS91" s="771"/>
      <c r="WFT91" s="771"/>
      <c r="WFU91" s="771"/>
      <c r="WFV91" s="771"/>
      <c r="WFW91" s="771"/>
      <c r="WFX91" s="771"/>
      <c r="WFY91" s="771"/>
      <c r="WFZ91" s="771"/>
      <c r="WGA91" s="771"/>
      <c r="WGB91" s="771"/>
      <c r="WGC91" s="771"/>
      <c r="WGD91" s="771"/>
      <c r="WGE91" s="771"/>
      <c r="WGF91" s="771"/>
      <c r="WGG91" s="771"/>
      <c r="WGH91" s="771"/>
      <c r="WGI91" s="771"/>
      <c r="WGJ91" s="771"/>
      <c r="WGK91" s="771"/>
      <c r="WGL91" s="771"/>
      <c r="WGM91" s="771"/>
      <c r="WGN91" s="771"/>
      <c r="WGO91" s="771"/>
      <c r="WGP91" s="771"/>
      <c r="WGQ91" s="771"/>
      <c r="WGR91" s="771"/>
      <c r="WGS91" s="771"/>
      <c r="WGT91" s="771"/>
      <c r="WGU91" s="771"/>
      <c r="WGV91" s="771"/>
      <c r="WGW91" s="771"/>
      <c r="WGX91" s="771"/>
      <c r="WGY91" s="771"/>
      <c r="WGZ91" s="771"/>
      <c r="WHA91" s="771"/>
      <c r="WHB91" s="771"/>
      <c r="WHC91" s="771"/>
      <c r="WHD91" s="771"/>
      <c r="WHE91" s="771"/>
      <c r="WHF91" s="771"/>
      <c r="WHG91" s="771"/>
      <c r="WHH91" s="771"/>
      <c r="WHI91" s="771"/>
      <c r="WHJ91" s="771"/>
      <c r="WHK91" s="771"/>
      <c r="WHL91" s="771"/>
      <c r="WHM91" s="771"/>
      <c r="WHN91" s="771"/>
      <c r="WHO91" s="771"/>
      <c r="WHP91" s="771"/>
      <c r="WHQ91" s="771"/>
      <c r="WHR91" s="771"/>
      <c r="WHS91" s="771"/>
      <c r="WHT91" s="771"/>
      <c r="WHU91" s="771"/>
      <c r="WHV91" s="771"/>
      <c r="WHW91" s="771"/>
      <c r="WHX91" s="771"/>
      <c r="WHY91" s="771"/>
      <c r="WHZ91" s="771"/>
      <c r="WIA91" s="771"/>
      <c r="WIB91" s="771"/>
      <c r="WIC91" s="771"/>
      <c r="WID91" s="771"/>
      <c r="WIE91" s="771"/>
      <c r="WIF91" s="771"/>
      <c r="WIG91" s="771"/>
      <c r="WIH91" s="771"/>
      <c r="WII91" s="771"/>
      <c r="WIJ91" s="771"/>
      <c r="WIK91" s="771"/>
      <c r="WIL91" s="771"/>
      <c r="WIM91" s="771"/>
      <c r="WIN91" s="771"/>
      <c r="WIO91" s="771"/>
      <c r="WIP91" s="771"/>
      <c r="WIQ91" s="771"/>
      <c r="WIR91" s="771"/>
      <c r="WIS91" s="771"/>
      <c r="WIT91" s="771"/>
      <c r="WIU91" s="771"/>
      <c r="WIV91" s="771"/>
      <c r="WIW91" s="771"/>
      <c r="WIX91" s="771"/>
      <c r="WIY91" s="771"/>
      <c r="WIZ91" s="771"/>
      <c r="WJA91" s="771"/>
      <c r="WJB91" s="771"/>
      <c r="WJC91" s="771"/>
      <c r="WJD91" s="771"/>
      <c r="WJE91" s="771"/>
      <c r="WJF91" s="771"/>
      <c r="WJG91" s="771"/>
      <c r="WJH91" s="771"/>
      <c r="WJI91" s="771"/>
      <c r="WJJ91" s="771"/>
      <c r="WJK91" s="771"/>
      <c r="WJL91" s="771"/>
      <c r="WJM91" s="771"/>
      <c r="WJN91" s="771"/>
      <c r="WJO91" s="771"/>
      <c r="WJP91" s="771"/>
      <c r="WJQ91" s="771"/>
      <c r="WJR91" s="771"/>
      <c r="WJS91" s="771"/>
      <c r="WJT91" s="771"/>
      <c r="WJU91" s="771"/>
      <c r="WJV91" s="771"/>
      <c r="WJW91" s="771"/>
      <c r="WJX91" s="771"/>
      <c r="WJY91" s="771"/>
      <c r="WJZ91" s="771"/>
      <c r="WKA91" s="771"/>
      <c r="WKB91" s="771"/>
      <c r="WKC91" s="771"/>
      <c r="WKD91" s="771"/>
      <c r="WKE91" s="771"/>
      <c r="WKF91" s="771"/>
      <c r="WKG91" s="771"/>
      <c r="WKH91" s="771"/>
      <c r="WKI91" s="771"/>
      <c r="WKJ91" s="771"/>
      <c r="WKK91" s="771"/>
      <c r="WKL91" s="771"/>
      <c r="WKM91" s="771"/>
      <c r="WKN91" s="771"/>
      <c r="WKO91" s="771"/>
      <c r="WKP91" s="771"/>
      <c r="WKQ91" s="771"/>
      <c r="WKR91" s="771"/>
      <c r="WKS91" s="771"/>
      <c r="WKT91" s="771"/>
      <c r="WKU91" s="771"/>
      <c r="WKV91" s="771"/>
      <c r="WKW91" s="771"/>
      <c r="WKX91" s="771"/>
      <c r="WKY91" s="771"/>
      <c r="WKZ91" s="771"/>
      <c r="WLA91" s="771"/>
      <c r="WLB91" s="771"/>
      <c r="WLC91" s="771"/>
      <c r="WLD91" s="771"/>
      <c r="WLE91" s="771"/>
      <c r="WLF91" s="771"/>
      <c r="WLG91" s="771"/>
      <c r="WLH91" s="771"/>
      <c r="WLI91" s="771"/>
      <c r="WLJ91" s="771"/>
      <c r="WLK91" s="771"/>
      <c r="WLL91" s="771"/>
      <c r="WLM91" s="771"/>
      <c r="WLN91" s="771"/>
      <c r="WLO91" s="771"/>
      <c r="WLP91" s="771"/>
      <c r="WLQ91" s="771"/>
      <c r="WLR91" s="771"/>
      <c r="WLS91" s="771"/>
      <c r="WLT91" s="771"/>
      <c r="WLU91" s="771"/>
      <c r="WLV91" s="771"/>
      <c r="WLW91" s="771"/>
      <c r="WLX91" s="771"/>
      <c r="WLY91" s="771"/>
      <c r="WLZ91" s="771"/>
      <c r="WMA91" s="771"/>
      <c r="WMB91" s="771"/>
      <c r="WMC91" s="771"/>
      <c r="WMD91" s="771"/>
      <c r="WME91" s="771"/>
      <c r="WMF91" s="771"/>
      <c r="WMG91" s="771"/>
      <c r="WMH91" s="771"/>
      <c r="WMI91" s="771"/>
      <c r="WMJ91" s="771"/>
      <c r="WMK91" s="771"/>
      <c r="WML91" s="771"/>
      <c r="WMM91" s="771"/>
      <c r="WMN91" s="771"/>
      <c r="WMO91" s="771"/>
      <c r="WMP91" s="771"/>
      <c r="WMQ91" s="771"/>
      <c r="WMR91" s="771"/>
      <c r="WMS91" s="771"/>
      <c r="WMT91" s="771"/>
      <c r="WMU91" s="771"/>
      <c r="WMV91" s="771"/>
      <c r="WMW91" s="771"/>
      <c r="WMX91" s="771"/>
      <c r="WMY91" s="771"/>
      <c r="WMZ91" s="771"/>
      <c r="WNA91" s="771"/>
      <c r="WNB91" s="771"/>
      <c r="WNC91" s="771"/>
      <c r="WND91" s="771"/>
      <c r="WNE91" s="771"/>
      <c r="WNF91" s="771"/>
      <c r="WNG91" s="771"/>
      <c r="WNH91" s="771"/>
      <c r="WNI91" s="771"/>
      <c r="WNJ91" s="771"/>
      <c r="WNK91" s="771"/>
      <c r="WNL91" s="771"/>
      <c r="WNM91" s="771"/>
      <c r="WNN91" s="771"/>
      <c r="WNO91" s="771"/>
      <c r="WNP91" s="771"/>
      <c r="WNQ91" s="771"/>
      <c r="WNR91" s="771"/>
      <c r="WNS91" s="771"/>
      <c r="WNT91" s="771"/>
      <c r="WNU91" s="771"/>
      <c r="WNV91" s="771"/>
      <c r="WNW91" s="771"/>
      <c r="WNX91" s="771"/>
      <c r="WNY91" s="771"/>
      <c r="WNZ91" s="771"/>
      <c r="WOA91" s="771"/>
      <c r="WOB91" s="771"/>
      <c r="WOC91" s="771"/>
      <c r="WOD91" s="771"/>
      <c r="WOE91" s="771"/>
      <c r="WOF91" s="771"/>
      <c r="WOG91" s="771"/>
      <c r="WOH91" s="771"/>
      <c r="WOI91" s="771"/>
      <c r="WOJ91" s="771"/>
      <c r="WOK91" s="771"/>
      <c r="WOL91" s="771"/>
      <c r="WOM91" s="771"/>
      <c r="WON91" s="771"/>
      <c r="WOO91" s="771"/>
      <c r="WOP91" s="771"/>
      <c r="WOQ91" s="771"/>
      <c r="WOR91" s="771"/>
      <c r="WOS91" s="771"/>
      <c r="WOT91" s="771"/>
      <c r="WOU91" s="771"/>
      <c r="WOV91" s="771"/>
      <c r="WOW91" s="771"/>
      <c r="WOX91" s="771"/>
      <c r="WOY91" s="771"/>
      <c r="WOZ91" s="771"/>
      <c r="WPA91" s="771"/>
      <c r="WPB91" s="771"/>
      <c r="WPC91" s="771"/>
      <c r="WPD91" s="771"/>
      <c r="WPE91" s="771"/>
      <c r="WPF91" s="771"/>
      <c r="WPG91" s="771"/>
      <c r="WPH91" s="771"/>
      <c r="WPI91" s="771"/>
      <c r="WPJ91" s="771"/>
      <c r="WPK91" s="771"/>
      <c r="WPL91" s="771"/>
      <c r="WPM91" s="771"/>
      <c r="WPN91" s="771"/>
      <c r="WPO91" s="771"/>
      <c r="WPP91" s="771"/>
      <c r="WPQ91" s="771"/>
      <c r="WPR91" s="771"/>
      <c r="WPS91" s="771"/>
      <c r="WPT91" s="771"/>
      <c r="WPU91" s="771"/>
      <c r="WPV91" s="771"/>
      <c r="WPW91" s="771"/>
      <c r="WPX91" s="771"/>
      <c r="WPY91" s="771"/>
      <c r="WPZ91" s="771"/>
      <c r="WQA91" s="771"/>
      <c r="WQB91" s="771"/>
      <c r="WQC91" s="771"/>
      <c r="WQD91" s="771"/>
      <c r="WQE91" s="771"/>
      <c r="WQF91" s="771"/>
      <c r="WQG91" s="771"/>
      <c r="WQH91" s="771"/>
      <c r="WQI91" s="771"/>
      <c r="WQJ91" s="771"/>
      <c r="WQK91" s="771"/>
      <c r="WQL91" s="771"/>
      <c r="WQM91" s="771"/>
      <c r="WQN91" s="771"/>
      <c r="WQO91" s="771"/>
      <c r="WQP91" s="771"/>
      <c r="WQQ91" s="771"/>
      <c r="WQR91" s="771"/>
      <c r="WQS91" s="771"/>
      <c r="WQT91" s="771"/>
      <c r="WQU91" s="771"/>
      <c r="WQV91" s="771"/>
      <c r="WQW91" s="771"/>
      <c r="WQX91" s="771"/>
      <c r="WQY91" s="771"/>
      <c r="WQZ91" s="771"/>
      <c r="WRA91" s="771"/>
      <c r="WRB91" s="771"/>
      <c r="WRC91" s="771"/>
      <c r="WRD91" s="771"/>
      <c r="WRE91" s="771"/>
      <c r="WRF91" s="771"/>
      <c r="WRG91" s="771"/>
      <c r="WRH91" s="771"/>
      <c r="WRI91" s="771"/>
      <c r="WRJ91" s="771"/>
      <c r="WRK91" s="771"/>
      <c r="WRL91" s="771"/>
      <c r="WRM91" s="771"/>
      <c r="WRN91" s="771"/>
      <c r="WRO91" s="771"/>
      <c r="WRP91" s="771"/>
      <c r="WRQ91" s="771"/>
      <c r="WRR91" s="771"/>
      <c r="WRS91" s="771"/>
      <c r="WRT91" s="771"/>
      <c r="WRU91" s="771"/>
      <c r="WRV91" s="771"/>
      <c r="WRW91" s="771"/>
      <c r="WRX91" s="771"/>
      <c r="WRY91" s="771"/>
      <c r="WRZ91" s="771"/>
      <c r="WSA91" s="771"/>
      <c r="WSB91" s="771"/>
      <c r="WSC91" s="771"/>
      <c r="WSD91" s="771"/>
      <c r="WSE91" s="771"/>
      <c r="WSF91" s="771"/>
      <c r="WSG91" s="771"/>
      <c r="WSH91" s="771"/>
      <c r="WSI91" s="771"/>
      <c r="WSJ91" s="771"/>
      <c r="WSK91" s="771"/>
      <c r="WSL91" s="771"/>
      <c r="WSM91" s="771"/>
      <c r="WSN91" s="771"/>
      <c r="WSO91" s="771"/>
      <c r="WSP91" s="771"/>
      <c r="WSQ91" s="771"/>
      <c r="WSR91" s="771"/>
      <c r="WSS91" s="771"/>
      <c r="WST91" s="771"/>
      <c r="WSU91" s="771"/>
      <c r="WSV91" s="771"/>
      <c r="WSW91" s="771"/>
      <c r="WSX91" s="771"/>
      <c r="WSY91" s="771"/>
      <c r="WSZ91" s="771"/>
      <c r="WTA91" s="771"/>
      <c r="WTB91" s="771"/>
      <c r="WTC91" s="771"/>
      <c r="WTD91" s="771"/>
      <c r="WTE91" s="771"/>
      <c r="WTF91" s="771"/>
      <c r="WTG91" s="771"/>
      <c r="WTH91" s="771"/>
      <c r="WTI91" s="771"/>
      <c r="WTJ91" s="771"/>
      <c r="WTK91" s="771"/>
      <c r="WTL91" s="771"/>
      <c r="WTM91" s="771"/>
      <c r="WTN91" s="771"/>
      <c r="WTO91" s="771"/>
      <c r="WTP91" s="771"/>
      <c r="WTQ91" s="771"/>
      <c r="WTR91" s="771"/>
      <c r="WTS91" s="771"/>
      <c r="WTT91" s="771"/>
      <c r="WTU91" s="771"/>
      <c r="WTV91" s="771"/>
      <c r="WTW91" s="771"/>
      <c r="WTX91" s="771"/>
      <c r="WTY91" s="771"/>
      <c r="WTZ91" s="771"/>
      <c r="WUA91" s="771"/>
      <c r="WUB91" s="771"/>
      <c r="WUC91" s="771"/>
      <c r="WUD91" s="771"/>
      <c r="WUE91" s="771"/>
      <c r="WUF91" s="771"/>
      <c r="WUG91" s="771"/>
      <c r="WUH91" s="771"/>
      <c r="WUI91" s="771"/>
      <c r="WUJ91" s="771"/>
      <c r="WUK91" s="771"/>
      <c r="WUL91" s="771"/>
      <c r="WUM91" s="771"/>
      <c r="WUN91" s="771"/>
      <c r="WUO91" s="771"/>
      <c r="WUP91" s="771"/>
      <c r="WUQ91" s="771"/>
      <c r="WUR91" s="771"/>
      <c r="WUS91" s="771"/>
      <c r="WUT91" s="771"/>
      <c r="WUU91" s="771"/>
      <c r="WUV91" s="771"/>
      <c r="WUW91" s="771"/>
      <c r="WUX91" s="771"/>
      <c r="WUY91" s="771"/>
      <c r="WUZ91" s="771"/>
      <c r="WVA91" s="771"/>
      <c r="WVB91" s="771"/>
      <c r="WVC91" s="771"/>
      <c r="WVD91" s="771"/>
      <c r="WVE91" s="771"/>
      <c r="WVF91" s="771"/>
      <c r="WVG91" s="771"/>
      <c r="WVH91" s="771"/>
      <c r="WVI91" s="771"/>
      <c r="WVJ91" s="771"/>
      <c r="WVK91" s="771"/>
      <c r="WVL91" s="771"/>
      <c r="WVM91" s="771"/>
      <c r="WVN91" s="771"/>
      <c r="WVO91" s="771"/>
      <c r="WVP91" s="771"/>
      <c r="WVQ91" s="771"/>
      <c r="WVR91" s="771"/>
      <c r="WVS91" s="771"/>
      <c r="WVT91" s="771"/>
      <c r="WVU91" s="771"/>
      <c r="WVV91" s="771"/>
      <c r="WVW91" s="771"/>
      <c r="WVX91" s="771"/>
      <c r="WVY91" s="771"/>
      <c r="WVZ91" s="771"/>
      <c r="WWA91" s="771"/>
      <c r="WWB91" s="771"/>
      <c r="WWC91" s="771"/>
      <c r="WWD91" s="771"/>
      <c r="WWE91" s="771"/>
      <c r="WWF91" s="771"/>
      <c r="WWG91" s="771"/>
      <c r="WWH91" s="771"/>
      <c r="WWI91" s="771"/>
      <c r="WWJ91" s="771"/>
      <c r="WWK91" s="771"/>
      <c r="WWL91" s="771"/>
      <c r="WWM91" s="771"/>
      <c r="WWN91" s="771"/>
      <c r="WWO91" s="771"/>
      <c r="WWP91" s="771"/>
      <c r="WWQ91" s="771"/>
      <c r="WWR91" s="771"/>
      <c r="WWS91" s="771"/>
      <c r="WWT91" s="771"/>
      <c r="WWU91" s="771"/>
      <c r="WWV91" s="771"/>
      <c r="WWW91" s="771"/>
      <c r="WWX91" s="771"/>
      <c r="WWY91" s="771"/>
      <c r="WWZ91" s="771"/>
      <c r="WXA91" s="771"/>
      <c r="WXB91" s="771"/>
      <c r="WXC91" s="771"/>
      <c r="WXD91" s="771"/>
      <c r="WXE91" s="771"/>
      <c r="WXF91" s="771"/>
      <c r="WXG91" s="771"/>
      <c r="WXH91" s="771"/>
      <c r="WXI91" s="771"/>
      <c r="WXJ91" s="771"/>
      <c r="WXK91" s="771"/>
      <c r="WXL91" s="771"/>
      <c r="WXM91" s="771"/>
      <c r="WXN91" s="771"/>
      <c r="WXO91" s="771"/>
      <c r="WXP91" s="771"/>
      <c r="WXQ91" s="771"/>
      <c r="WXR91" s="771"/>
      <c r="WXS91" s="771"/>
      <c r="WXT91" s="771"/>
      <c r="WXU91" s="771"/>
      <c r="WXV91" s="771"/>
      <c r="WXW91" s="771"/>
      <c r="WXX91" s="771"/>
      <c r="WXY91" s="771"/>
      <c r="WXZ91" s="771"/>
      <c r="WYA91" s="771"/>
      <c r="WYB91" s="771"/>
      <c r="WYC91" s="771"/>
      <c r="WYD91" s="771"/>
      <c r="WYE91" s="771"/>
      <c r="WYF91" s="771"/>
      <c r="WYG91" s="771"/>
      <c r="WYH91" s="771"/>
      <c r="WYI91" s="771"/>
      <c r="WYJ91" s="771"/>
      <c r="WYK91" s="771"/>
      <c r="WYL91" s="771"/>
      <c r="WYM91" s="771"/>
      <c r="WYN91" s="771"/>
      <c r="WYO91" s="771"/>
      <c r="WYP91" s="771"/>
      <c r="WYQ91" s="771"/>
      <c r="WYR91" s="771"/>
      <c r="WYS91" s="771"/>
      <c r="WYT91" s="771"/>
      <c r="WYU91" s="771"/>
      <c r="WYV91" s="771"/>
      <c r="WYW91" s="771"/>
      <c r="WYX91" s="771"/>
      <c r="WYY91" s="771"/>
      <c r="WYZ91" s="771"/>
      <c r="WZA91" s="771"/>
      <c r="WZB91" s="771"/>
      <c r="WZC91" s="771"/>
      <c r="WZD91" s="771"/>
      <c r="WZE91" s="771"/>
      <c r="WZF91" s="771"/>
      <c r="WZG91" s="771"/>
      <c r="WZH91" s="771"/>
      <c r="WZI91" s="771"/>
      <c r="WZJ91" s="771"/>
      <c r="WZK91" s="771"/>
      <c r="WZL91" s="771"/>
      <c r="WZM91" s="771"/>
      <c r="WZN91" s="771"/>
      <c r="WZO91" s="771"/>
      <c r="WZP91" s="771"/>
      <c r="WZQ91" s="771"/>
      <c r="WZR91" s="771"/>
      <c r="WZS91" s="771"/>
      <c r="WZT91" s="771"/>
      <c r="WZU91" s="771"/>
      <c r="WZV91" s="771"/>
      <c r="WZW91" s="771"/>
      <c r="WZX91" s="771"/>
      <c r="WZY91" s="771"/>
      <c r="WZZ91" s="771"/>
      <c r="XAA91" s="771"/>
      <c r="XAB91" s="771"/>
      <c r="XAC91" s="771"/>
      <c r="XAD91" s="771"/>
      <c r="XAE91" s="771"/>
      <c r="XAF91" s="771"/>
      <c r="XAG91" s="771"/>
      <c r="XAH91" s="771"/>
      <c r="XAI91" s="771"/>
      <c r="XAJ91" s="771"/>
      <c r="XAK91" s="771"/>
      <c r="XAL91" s="771"/>
      <c r="XAM91" s="771"/>
      <c r="XAN91" s="771"/>
      <c r="XAO91" s="771"/>
      <c r="XAP91" s="771"/>
      <c r="XAQ91" s="771"/>
      <c r="XAR91" s="771"/>
      <c r="XAS91" s="771"/>
      <c r="XAT91" s="771"/>
      <c r="XAU91" s="771"/>
      <c r="XAV91" s="771"/>
      <c r="XAW91" s="771"/>
      <c r="XAX91" s="771"/>
      <c r="XAY91" s="771"/>
      <c r="XAZ91" s="771"/>
      <c r="XBA91" s="771"/>
      <c r="XBB91" s="771"/>
      <c r="XBC91" s="771"/>
      <c r="XBD91" s="771"/>
      <c r="XBE91" s="771"/>
      <c r="XBF91" s="771"/>
      <c r="XBG91" s="771"/>
      <c r="XBH91" s="771"/>
      <c r="XBI91" s="771"/>
      <c r="XBJ91" s="771"/>
      <c r="XBK91" s="771"/>
      <c r="XBL91" s="771"/>
      <c r="XBM91" s="771"/>
      <c r="XBN91" s="771"/>
      <c r="XBO91" s="771"/>
      <c r="XBP91" s="771"/>
      <c r="XBQ91" s="771"/>
      <c r="XBR91" s="771"/>
      <c r="XBS91" s="771"/>
      <c r="XBT91" s="771"/>
      <c r="XBU91" s="771"/>
      <c r="XBV91" s="771"/>
      <c r="XBW91" s="771"/>
      <c r="XBX91" s="771"/>
      <c r="XBY91" s="771"/>
      <c r="XBZ91" s="771"/>
      <c r="XCA91" s="771"/>
      <c r="XCB91" s="771"/>
      <c r="XCC91" s="771"/>
      <c r="XCD91" s="771"/>
      <c r="XCE91" s="771"/>
      <c r="XCF91" s="771"/>
      <c r="XCG91" s="771"/>
      <c r="XCH91" s="771"/>
      <c r="XCI91" s="771"/>
      <c r="XCJ91" s="771"/>
      <c r="XCK91" s="771"/>
      <c r="XCL91" s="771"/>
      <c r="XCM91" s="771"/>
      <c r="XCN91" s="771"/>
      <c r="XCO91" s="771"/>
      <c r="XCP91" s="771"/>
      <c r="XCQ91" s="771"/>
      <c r="XCR91" s="771"/>
      <c r="XCS91" s="771"/>
      <c r="XCT91" s="771"/>
      <c r="XCU91" s="771"/>
      <c r="XCV91" s="771"/>
      <c r="XCW91" s="771"/>
      <c r="XCX91" s="771"/>
      <c r="XCY91" s="771"/>
      <c r="XCZ91" s="771"/>
      <c r="XDA91" s="771"/>
      <c r="XDB91" s="771"/>
      <c r="XDC91" s="771"/>
      <c r="XDD91" s="771"/>
      <c r="XDE91" s="771"/>
      <c r="XDF91" s="771"/>
      <c r="XDG91" s="771"/>
      <c r="XDH91" s="771"/>
      <c r="XDI91" s="771"/>
      <c r="XDJ91" s="771"/>
      <c r="XDK91" s="771"/>
      <c r="XDL91" s="771"/>
      <c r="XDM91" s="771"/>
      <c r="XDN91" s="771"/>
      <c r="XDO91" s="771"/>
      <c r="XDP91" s="771"/>
      <c r="XDQ91" s="771"/>
      <c r="XDR91" s="771"/>
      <c r="XDS91" s="771"/>
      <c r="XDT91" s="771"/>
      <c r="XDU91" s="771"/>
      <c r="XDV91" s="771"/>
      <c r="XDW91" s="771"/>
      <c r="XDX91" s="771"/>
      <c r="XDY91" s="771"/>
      <c r="XDZ91" s="771"/>
      <c r="XEA91" s="771"/>
      <c r="XEB91" s="771"/>
      <c r="XEC91" s="771"/>
      <c r="XED91" s="771"/>
      <c r="XEE91" s="771"/>
      <c r="XEF91" s="771"/>
      <c r="XEG91" s="771"/>
      <c r="XEH91" s="771"/>
      <c r="XEI91" s="771"/>
      <c r="XEJ91" s="771"/>
      <c r="XEK91" s="771"/>
      <c r="XEL91" s="771"/>
      <c r="XEM91" s="771"/>
      <c r="XEN91" s="771"/>
      <c r="XEO91" s="771"/>
      <c r="XEP91" s="771"/>
      <c r="XEQ91" s="771"/>
      <c r="XER91" s="771"/>
      <c r="XES91" s="771"/>
      <c r="XET91" s="771"/>
      <c r="XEU91" s="771"/>
      <c r="XEV91" s="771"/>
      <c r="XEW91" s="771"/>
      <c r="XEX91" s="771"/>
      <c r="XEY91" s="771"/>
      <c r="XEZ91" s="771"/>
      <c r="XFA91" s="771"/>
      <c r="XFB91" s="771"/>
      <c r="XFC91" s="771"/>
    </row>
    <row r="92" spans="1:16383" s="782" customFormat="1" ht="13.5" thickBot="1" x14ac:dyDescent="0.25">
      <c r="A92" s="945"/>
      <c r="B92" s="927"/>
      <c r="C92" s="785"/>
      <c r="D92" s="785" t="s">
        <v>138</v>
      </c>
      <c r="E92" s="894" t="s">
        <v>183</v>
      </c>
      <c r="F92" s="957">
        <f>計算条件入力シート!E95</f>
        <v>0</v>
      </c>
      <c r="G92" s="772"/>
      <c r="H92" s="948"/>
      <c r="I92" s="949" t="s">
        <v>822</v>
      </c>
      <c r="J92" s="950">
        <f>(K40+K45)/1000</f>
        <v>40.726559999999999</v>
      </c>
      <c r="K92" s="923" t="str">
        <f>IF(K40&gt;0,"百万円（収入）","百万円（支出）")</f>
        <v>百万円（収入）</v>
      </c>
      <c r="L92" s="772"/>
      <c r="M92" s="947"/>
      <c r="N92" s="951"/>
      <c r="O92" s="951"/>
      <c r="P92" s="951"/>
      <c r="Q92" s="951"/>
      <c r="R92" s="951"/>
      <c r="S92" s="951"/>
      <c r="T92" s="951"/>
      <c r="U92" s="947"/>
      <c r="V92" s="901"/>
      <c r="W92" s="770"/>
      <c r="X92" s="1184"/>
      <c r="Y92" s="1184"/>
      <c r="Z92" s="1184"/>
      <c r="AA92" s="1205"/>
      <c r="AB92" s="1184"/>
      <c r="AC92" s="1184"/>
      <c r="AD92" s="1184"/>
      <c r="AE92" s="1184"/>
      <c r="AF92" s="770"/>
      <c r="AG92" s="770"/>
      <c r="AL92" s="770"/>
      <c r="AM92" s="770"/>
      <c r="AN92" s="771"/>
    </row>
    <row r="93" spans="1:16383" s="782" customFormat="1" ht="13" x14ac:dyDescent="0.2">
      <c r="A93" s="945"/>
      <c r="B93" s="783" t="s">
        <v>141</v>
      </c>
      <c r="C93" s="785" t="str">
        <f>計算条件入力シート!B96</f>
        <v>＜名称を入力＞</v>
      </c>
      <c r="D93" s="785" t="s">
        <v>136</v>
      </c>
      <c r="E93" s="894" t="s">
        <v>0</v>
      </c>
      <c r="F93" s="895">
        <f>計算条件入力シート!E96</f>
        <v>0</v>
      </c>
      <c r="G93" s="772"/>
      <c r="H93" s="952"/>
      <c r="I93" s="953" t="s">
        <v>827</v>
      </c>
      <c r="J93" s="954" t="s">
        <v>114</v>
      </c>
      <c r="K93" s="955" t="s">
        <v>1189</v>
      </c>
      <c r="L93" s="956" t="s">
        <v>161</v>
      </c>
      <c r="M93" s="947"/>
      <c r="N93" s="951"/>
      <c r="O93" s="951"/>
      <c r="P93" s="951"/>
      <c r="Q93" s="951"/>
      <c r="R93" s="951"/>
      <c r="S93" s="951"/>
      <c r="T93" s="951"/>
      <c r="U93" s="947"/>
      <c r="V93" s="901"/>
      <c r="W93" s="770"/>
      <c r="X93" s="1209"/>
      <c r="Y93" s="1184"/>
      <c r="Z93" s="1184"/>
      <c r="AA93" s="1205"/>
      <c r="AB93" s="1184"/>
      <c r="AC93" s="1184"/>
      <c r="AD93" s="1184"/>
      <c r="AE93" s="1184"/>
      <c r="AF93" s="770"/>
      <c r="AG93" s="770"/>
      <c r="AL93" s="770"/>
      <c r="AM93" s="770"/>
    </row>
    <row r="94" spans="1:16383" s="782" customFormat="1" ht="13" x14ac:dyDescent="0.2">
      <c r="A94" s="945"/>
      <c r="B94" s="927"/>
      <c r="C94" s="785"/>
      <c r="D94" s="791" t="s">
        <v>137</v>
      </c>
      <c r="E94" s="897" t="s">
        <v>139</v>
      </c>
      <c r="F94" s="895">
        <f>計算条件入力シート!E97</f>
        <v>0</v>
      </c>
      <c r="G94" s="772"/>
      <c r="H94" s="948"/>
      <c r="I94" s="958" t="str">
        <f t="shared" ref="I94:I104" si="5">"設定値×"&amp;TEXT(Y75,"0%")</f>
        <v>設定値×50%</v>
      </c>
      <c r="J94" s="959" t="str">
        <f>TEXT($J$92*Y75,"0,0")&amp;"百万円"</f>
        <v>20百万円</v>
      </c>
      <c r="K94" s="960">
        <f t="shared" ref="K94:K104" si="6">Z75</f>
        <v>-2.0788445398413513E-2</v>
      </c>
      <c r="L94" s="961" t="str">
        <f t="shared" ref="L94:L104" si="7">IF(AC75&gt;100,"-",AC75)</f>
        <v>-</v>
      </c>
      <c r="M94" s="947"/>
      <c r="N94" s="951"/>
      <c r="O94" s="951"/>
      <c r="P94" s="951"/>
      <c r="Q94" s="951"/>
      <c r="R94" s="951"/>
      <c r="S94" s="951"/>
      <c r="T94" s="951"/>
      <c r="U94" s="947"/>
      <c r="V94" s="913"/>
      <c r="W94" s="770"/>
      <c r="X94" s="1209"/>
      <c r="Y94" s="1184"/>
      <c r="Z94" s="1198">
        <f>$AB$1</f>
        <v>5.5074966780464196E-2</v>
      </c>
      <c r="AA94" s="1184"/>
      <c r="AB94" s="1184"/>
      <c r="AC94" s="1184">
        <f>$AB$2</f>
        <v>12</v>
      </c>
      <c r="AD94" s="1184"/>
      <c r="AE94" s="1184"/>
      <c r="AF94" s="770"/>
      <c r="AG94" s="770"/>
      <c r="AL94" s="770"/>
      <c r="AM94" s="770"/>
    </row>
    <row r="95" spans="1:16383" s="782" customFormat="1" ht="13" x14ac:dyDescent="0.2">
      <c r="A95" s="945"/>
      <c r="B95" s="927"/>
      <c r="C95" s="785"/>
      <c r="D95" s="785" t="s">
        <v>138</v>
      </c>
      <c r="E95" s="966" t="s">
        <v>183</v>
      </c>
      <c r="F95" s="929">
        <f>計算条件入力シート!E98</f>
        <v>0</v>
      </c>
      <c r="G95" s="772"/>
      <c r="H95" s="948"/>
      <c r="I95" s="962" t="str">
        <f t="shared" si="5"/>
        <v>設定値×60%</v>
      </c>
      <c r="J95" s="963" t="str">
        <f t="shared" ref="J95:J104" si="8">TEXT($J$92*Y76,"0,0")&amp;"百万円"</f>
        <v>24百万円</v>
      </c>
      <c r="K95" s="964">
        <f t="shared" si="6"/>
        <v>-2.5830188038599156E-3</v>
      </c>
      <c r="L95" s="965" t="str">
        <f t="shared" si="7"/>
        <v>-</v>
      </c>
      <c r="M95" s="947"/>
      <c r="N95" s="951"/>
      <c r="O95" s="951"/>
      <c r="P95" s="951"/>
      <c r="Q95" s="951"/>
      <c r="R95" s="951"/>
      <c r="S95" s="951"/>
      <c r="T95" s="951"/>
      <c r="U95" s="947"/>
      <c r="V95" s="908"/>
      <c r="W95" s="770"/>
      <c r="X95" s="1209"/>
      <c r="Y95" s="1203">
        <v>0.5</v>
      </c>
      <c r="Z95" s="1204">
        <f t="dataTable" ref="Z95:Z105" dt2D="0" dtr="0" r1="Z141" ca="1"/>
        <v>0.66667947467791433</v>
      </c>
      <c r="AA95" s="1205"/>
      <c r="AB95" s="1203">
        <v>0.5</v>
      </c>
      <c r="AC95" s="1184">
        <f t="dataTable" ref="AC95:AC105" dt2D="0" dtr="0" r1="Z141" ca="1"/>
        <v>2</v>
      </c>
      <c r="AD95" s="1184"/>
      <c r="AE95" s="1184"/>
      <c r="AF95" s="770"/>
      <c r="AG95" s="770"/>
      <c r="AL95" s="770"/>
      <c r="AM95" s="770"/>
    </row>
    <row r="96" spans="1:16383" s="782" customFormat="1" ht="13" x14ac:dyDescent="0.2">
      <c r="A96" s="945"/>
      <c r="B96" s="1428" t="s">
        <v>142</v>
      </c>
      <c r="C96" s="1429"/>
      <c r="D96" s="1430" t="s">
        <v>143</v>
      </c>
      <c r="E96" s="1431" t="s">
        <v>185</v>
      </c>
      <c r="F96" s="957">
        <f>計算条件入力シート!E99</f>
        <v>1.4E-2</v>
      </c>
      <c r="G96" s="772"/>
      <c r="H96" s="948"/>
      <c r="I96" s="962" t="str">
        <f t="shared" si="5"/>
        <v>設定値×70%</v>
      </c>
      <c r="J96" s="963" t="str">
        <f t="shared" si="8"/>
        <v>29百万円</v>
      </c>
      <c r="K96" s="964">
        <f t="shared" si="6"/>
        <v>1.2869436963456327E-2</v>
      </c>
      <c r="L96" s="965">
        <f t="shared" si="7"/>
        <v>18</v>
      </c>
      <c r="M96" s="947"/>
      <c r="N96" s="951"/>
      <c r="O96" s="951"/>
      <c r="P96" s="951"/>
      <c r="Q96" s="951"/>
      <c r="R96" s="951"/>
      <c r="S96" s="951"/>
      <c r="T96" s="951"/>
      <c r="U96" s="947"/>
      <c r="V96" s="908"/>
      <c r="W96" s="770"/>
      <c r="X96" s="1209"/>
      <c r="Y96" s="1203">
        <v>0.6</v>
      </c>
      <c r="Z96" s="1204">
        <v>0.27441712986409428</v>
      </c>
      <c r="AA96" s="1205"/>
      <c r="AB96" s="1203">
        <v>0.6</v>
      </c>
      <c r="AC96" s="1184">
        <v>4</v>
      </c>
      <c r="AD96" s="1184"/>
      <c r="AE96" s="1184"/>
      <c r="AF96" s="770"/>
      <c r="AG96" s="770"/>
      <c r="AL96" s="770"/>
      <c r="AM96" s="770"/>
    </row>
    <row r="97" spans="1:40" s="782" customFormat="1" ht="13.5" thickBot="1" x14ac:dyDescent="0.25">
      <c r="A97" s="945"/>
      <c r="B97" s="967" t="s">
        <v>186</v>
      </c>
      <c r="C97" s="968"/>
      <c r="D97" s="969" t="s">
        <v>143</v>
      </c>
      <c r="E97" s="970" t="s">
        <v>183</v>
      </c>
      <c r="F97" s="971">
        <f>計算条件入力シート!E100</f>
        <v>0.3</v>
      </c>
      <c r="G97" s="772"/>
      <c r="H97" s="948"/>
      <c r="I97" s="962" t="str">
        <f t="shared" si="5"/>
        <v>設定値×80%</v>
      </c>
      <c r="J97" s="963" t="str">
        <f t="shared" si="8"/>
        <v>33百万円</v>
      </c>
      <c r="K97" s="964">
        <f t="shared" si="6"/>
        <v>2.7512448873439732E-2</v>
      </c>
      <c r="L97" s="965">
        <f t="shared" si="7"/>
        <v>15</v>
      </c>
      <c r="M97" s="947"/>
      <c r="N97" s="951"/>
      <c r="O97" s="951"/>
      <c r="P97" s="951"/>
      <c r="Q97" s="951"/>
      <c r="R97" s="951"/>
      <c r="S97" s="951"/>
      <c r="T97" s="951"/>
      <c r="U97" s="947"/>
      <c r="V97" s="908"/>
      <c r="W97" s="770"/>
      <c r="X97" s="1209"/>
      <c r="Y97" s="1203">
        <v>0.7</v>
      </c>
      <c r="Z97" s="1204">
        <v>0.16830019368623539</v>
      </c>
      <c r="AA97" s="1205"/>
      <c r="AB97" s="1203">
        <v>0.7</v>
      </c>
      <c r="AC97" s="1184">
        <v>6</v>
      </c>
      <c r="AD97" s="1184"/>
      <c r="AE97" s="1184"/>
      <c r="AF97" s="770"/>
      <c r="AG97" s="770"/>
      <c r="AL97" s="770"/>
      <c r="AM97" s="770"/>
    </row>
    <row r="98" spans="1:40" s="782" customFormat="1" ht="13.75" customHeight="1" x14ac:dyDescent="0.2">
      <c r="A98" s="945"/>
      <c r="B98" s="1432"/>
      <c r="C98" s="1432"/>
      <c r="D98" s="1432"/>
      <c r="E98" s="1432"/>
      <c r="F98" s="1433" t="s">
        <v>1042</v>
      </c>
      <c r="G98" s="772"/>
      <c r="H98" s="948"/>
      <c r="I98" s="962" t="str">
        <f t="shared" si="5"/>
        <v>設定値×90%</v>
      </c>
      <c r="J98" s="963" t="str">
        <f t="shared" si="8"/>
        <v>37百万円</v>
      </c>
      <c r="K98" s="964">
        <f t="shared" si="6"/>
        <v>4.1613074636658975E-2</v>
      </c>
      <c r="L98" s="965">
        <f t="shared" si="7"/>
        <v>13</v>
      </c>
      <c r="M98" s="947"/>
      <c r="N98" s="951"/>
      <c r="O98" s="951"/>
      <c r="P98" s="951"/>
      <c r="Q98" s="951"/>
      <c r="R98" s="951"/>
      <c r="S98" s="951"/>
      <c r="T98" s="951"/>
      <c r="U98" s="947"/>
      <c r="V98" s="908"/>
      <c r="W98" s="770"/>
      <c r="X98" s="1209"/>
      <c r="Y98" s="1203">
        <v>0.8</v>
      </c>
      <c r="Z98" s="1204">
        <v>0.11513873182348733</v>
      </c>
      <c r="AA98" s="1206"/>
      <c r="AB98" s="1203">
        <v>0.8</v>
      </c>
      <c r="AC98" s="1184">
        <v>8</v>
      </c>
      <c r="AD98" s="1184"/>
      <c r="AE98" s="1184"/>
      <c r="AF98" s="770"/>
      <c r="AG98" s="770"/>
      <c r="AK98" s="770"/>
      <c r="AL98" s="770"/>
      <c r="AM98" s="770"/>
    </row>
    <row r="99" spans="1:40" s="782" customFormat="1" ht="13" x14ac:dyDescent="0.2">
      <c r="A99" s="945"/>
      <c r="B99" s="754"/>
      <c r="C99" s="754"/>
      <c r="D99" s="754"/>
      <c r="E99" s="754"/>
      <c r="F99" s="754"/>
      <c r="G99" s="772"/>
      <c r="H99" s="948"/>
      <c r="I99" s="962" t="str">
        <f t="shared" si="5"/>
        <v>設定値×100%</v>
      </c>
      <c r="J99" s="963" t="str">
        <f t="shared" si="8"/>
        <v>41百万円</v>
      </c>
      <c r="K99" s="964">
        <f t="shared" si="6"/>
        <v>5.5074966780464196E-2</v>
      </c>
      <c r="L99" s="965">
        <f t="shared" si="7"/>
        <v>12</v>
      </c>
      <c r="M99" s="947"/>
      <c r="N99" s="951"/>
      <c r="O99" s="951"/>
      <c r="P99" s="951"/>
      <c r="Q99" s="951"/>
      <c r="R99" s="951"/>
      <c r="S99" s="951"/>
      <c r="T99" s="951"/>
      <c r="U99" s="947"/>
      <c r="V99" s="908"/>
      <c r="W99" s="822"/>
      <c r="X99" s="1209"/>
      <c r="Y99" s="1203">
        <v>0.9</v>
      </c>
      <c r="Z99" s="1204">
        <v>8.1498317509854923E-2</v>
      </c>
      <c r="AA99" s="1207"/>
      <c r="AB99" s="1203">
        <v>0.9</v>
      </c>
      <c r="AC99" s="1184">
        <v>10</v>
      </c>
      <c r="AD99" s="1184"/>
      <c r="AE99" s="1184"/>
      <c r="AF99" s="770"/>
      <c r="AG99" s="770"/>
      <c r="AH99" s="770"/>
      <c r="AI99" s="770"/>
      <c r="AJ99" s="770"/>
      <c r="AK99" s="770"/>
      <c r="AL99" s="770"/>
      <c r="AM99" s="770"/>
    </row>
    <row r="100" spans="1:40" s="782" customFormat="1" ht="13" x14ac:dyDescent="0.2">
      <c r="A100" s="945"/>
      <c r="B100" s="754"/>
      <c r="C100" s="754"/>
      <c r="D100" s="754"/>
      <c r="E100" s="754"/>
      <c r="F100" s="754"/>
      <c r="G100" s="772"/>
      <c r="H100" s="948"/>
      <c r="I100" s="962" t="str">
        <f t="shared" si="5"/>
        <v>設定値×110%</v>
      </c>
      <c r="J100" s="963" t="str">
        <f t="shared" si="8"/>
        <v>45百万円</v>
      </c>
      <c r="K100" s="964">
        <f t="shared" si="6"/>
        <v>6.7907807496057071E-2</v>
      </c>
      <c r="L100" s="965">
        <f t="shared" si="7"/>
        <v>11</v>
      </c>
      <c r="M100" s="947"/>
      <c r="N100" s="951"/>
      <c r="O100" s="951"/>
      <c r="P100" s="951"/>
      <c r="Q100" s="951"/>
      <c r="R100" s="951"/>
      <c r="S100" s="951"/>
      <c r="T100" s="951"/>
      <c r="U100" s="947"/>
      <c r="V100" s="908"/>
      <c r="W100" s="770"/>
      <c r="X100" s="1209"/>
      <c r="Y100" s="1203">
        <v>1</v>
      </c>
      <c r="Z100" s="1204">
        <v>5.5074966780464196E-2</v>
      </c>
      <c r="AA100" s="1207"/>
      <c r="AB100" s="1203">
        <v>1</v>
      </c>
      <c r="AC100" s="1184">
        <v>12</v>
      </c>
      <c r="AD100" s="1184"/>
      <c r="AE100" s="1184"/>
      <c r="AF100" s="770"/>
      <c r="AG100" s="770"/>
      <c r="AH100" s="770"/>
      <c r="AI100" s="770"/>
      <c r="AJ100" s="770"/>
      <c r="AK100" s="770"/>
      <c r="AL100" s="770"/>
      <c r="AM100" s="770"/>
    </row>
    <row r="101" spans="1:40" s="782" customFormat="1" ht="17" thickBot="1" x14ac:dyDescent="0.25">
      <c r="A101" s="945"/>
      <c r="B101" s="973" t="s">
        <v>696</v>
      </c>
      <c r="C101" s="974"/>
      <c r="D101" s="975"/>
      <c r="E101" s="976"/>
      <c r="F101" s="923"/>
      <c r="G101" s="772"/>
      <c r="H101" s="948"/>
      <c r="I101" s="962" t="str">
        <f t="shared" si="5"/>
        <v>設定値×120%</v>
      </c>
      <c r="J101" s="963" t="str">
        <f t="shared" si="8"/>
        <v>49百万円</v>
      </c>
      <c r="K101" s="964">
        <f t="shared" si="6"/>
        <v>7.8345240344170897E-2</v>
      </c>
      <c r="L101" s="965">
        <f t="shared" si="7"/>
        <v>10</v>
      </c>
      <c r="M101" s="947"/>
      <c r="N101" s="951"/>
      <c r="O101" s="951"/>
      <c r="P101" s="951"/>
      <c r="Q101" s="951"/>
      <c r="R101" s="951"/>
      <c r="S101" s="951"/>
      <c r="T101" s="951"/>
      <c r="U101" s="947"/>
      <c r="V101" s="908"/>
      <c r="W101" s="951"/>
      <c r="X101" s="1209"/>
      <c r="Y101" s="1203">
        <v>1.1000000000000001</v>
      </c>
      <c r="Z101" s="1204">
        <v>3.5126803694936815E-2</v>
      </c>
      <c r="AA101" s="1207"/>
      <c r="AB101" s="1203">
        <v>1.1000000000000001</v>
      </c>
      <c r="AC101" s="1184">
        <v>14</v>
      </c>
      <c r="AD101" s="1184"/>
      <c r="AE101" s="1184"/>
      <c r="AF101" s="770"/>
      <c r="AG101" s="770"/>
      <c r="AH101" s="770"/>
      <c r="AI101" s="770"/>
      <c r="AJ101" s="770"/>
      <c r="AK101" s="770"/>
      <c r="AL101" s="770"/>
      <c r="AM101" s="770"/>
    </row>
    <row r="102" spans="1:40" s="782" customFormat="1" ht="13" x14ac:dyDescent="0.2">
      <c r="A102" s="945"/>
      <c r="B102" s="1224" t="s">
        <v>915</v>
      </c>
      <c r="C102" s="1225"/>
      <c r="D102" s="1329" t="s">
        <v>799</v>
      </c>
      <c r="E102" s="1328"/>
      <c r="F102" s="772"/>
      <c r="G102" s="772"/>
      <c r="H102" s="948"/>
      <c r="I102" s="962" t="str">
        <f t="shared" si="5"/>
        <v>設定値×130%</v>
      </c>
      <c r="J102" s="963" t="str">
        <f t="shared" si="8"/>
        <v>53百万円</v>
      </c>
      <c r="K102" s="964">
        <f t="shared" si="6"/>
        <v>8.8026281651334193E-2</v>
      </c>
      <c r="L102" s="965">
        <f t="shared" si="7"/>
        <v>10</v>
      </c>
      <c r="M102" s="772"/>
      <c r="N102" s="770"/>
      <c r="O102" s="770"/>
      <c r="P102" s="770"/>
      <c r="Q102" s="770"/>
      <c r="R102" s="770"/>
      <c r="S102" s="770"/>
      <c r="T102" s="770"/>
      <c r="U102" s="772"/>
      <c r="V102" s="908"/>
      <c r="W102" s="951"/>
      <c r="X102" s="1209"/>
      <c r="Y102" s="1203">
        <v>1.2</v>
      </c>
      <c r="Z102" s="1204">
        <v>1.9129279737318372E-2</v>
      </c>
      <c r="AA102" s="1207"/>
      <c r="AB102" s="1203">
        <v>1.2</v>
      </c>
      <c r="AC102" s="1184">
        <v>17</v>
      </c>
      <c r="AD102" s="1184"/>
      <c r="AE102" s="1184"/>
      <c r="AF102" s="770"/>
      <c r="AG102" s="770"/>
      <c r="AH102" s="770"/>
      <c r="AI102" s="770"/>
      <c r="AJ102" s="770"/>
      <c r="AK102" s="770"/>
      <c r="AL102" s="770"/>
      <c r="AM102" s="770"/>
    </row>
    <row r="103" spans="1:40" s="782" customFormat="1" ht="13" x14ac:dyDescent="0.2">
      <c r="A103" s="972"/>
      <c r="B103" s="981" t="s">
        <v>144</v>
      </c>
      <c r="C103" s="849"/>
      <c r="D103" s="982">
        <f>SUM(計算条件入力シート!E7,計算条件入力シート!E10,計算条件入力シート!E13,計算条件入力シート!E16,計算条件入力シート!E19,計算条件入力シート!E22,計算条件入力シート!E25)*計算条件入力シート!E35</f>
        <v>31620</v>
      </c>
      <c r="E103" s="983" t="s">
        <v>920</v>
      </c>
      <c r="F103" s="772"/>
      <c r="G103" s="772"/>
      <c r="H103" s="772"/>
      <c r="I103" s="962" t="str">
        <f t="shared" si="5"/>
        <v>設定値×140%</v>
      </c>
      <c r="J103" s="963" t="str">
        <f t="shared" si="8"/>
        <v>57百万円</v>
      </c>
      <c r="K103" s="964">
        <f t="shared" si="6"/>
        <v>9.741228932398216E-2</v>
      </c>
      <c r="L103" s="965">
        <f t="shared" si="7"/>
        <v>9</v>
      </c>
      <c r="M103" s="772"/>
      <c r="N103" s="770"/>
      <c r="O103" s="770"/>
      <c r="P103" s="770"/>
      <c r="Q103" s="770"/>
      <c r="R103" s="770"/>
      <c r="S103" s="770"/>
      <c r="T103" s="770"/>
      <c r="U103" s="772"/>
      <c r="V103" s="908"/>
      <c r="W103" s="951"/>
      <c r="X103" s="1209"/>
      <c r="Y103" s="1203">
        <v>1.3</v>
      </c>
      <c r="Z103" s="1204">
        <v>6.2053236530195122E-3</v>
      </c>
      <c r="AA103" s="1207"/>
      <c r="AB103" s="1203">
        <v>1.3</v>
      </c>
      <c r="AC103" s="1184">
        <v>19</v>
      </c>
      <c r="AD103" s="1184"/>
      <c r="AE103" s="1184"/>
      <c r="AF103" s="770"/>
      <c r="AG103" s="770"/>
      <c r="AH103" s="770"/>
      <c r="AI103" s="770"/>
      <c r="AJ103" s="770"/>
      <c r="AK103" s="770"/>
      <c r="AL103" s="770"/>
      <c r="AM103" s="770"/>
    </row>
    <row r="104" spans="1:40" s="782" customFormat="1" ht="13.5" thickBot="1" x14ac:dyDescent="0.25">
      <c r="A104" s="945"/>
      <c r="B104" s="981" t="s">
        <v>989</v>
      </c>
      <c r="C104" s="849"/>
      <c r="D104" s="985">
        <f>SUM(計算条件入力シート!E7*計算条件入力シート!E8,計算条件入力シート!E10*計算条件入力シート!E11,計算条件入力シート!E13*計算条件入力シート!E14,計算条件入力シート!E16*計算条件入力シート!E17,計算条件入力シート!E19*計算条件入力シート!E20,計算条件入力シート!E22*計算条件入力シート!E23,計算条件入力シート!E25*計算条件入力シート!E26)*計算条件入力シート!E35</f>
        <v>1106700</v>
      </c>
      <c r="E104" s="986" t="s">
        <v>990</v>
      </c>
      <c r="F104" s="772"/>
      <c r="G104" s="772"/>
      <c r="H104" s="772"/>
      <c r="I104" s="977" t="str">
        <f t="shared" si="5"/>
        <v>設定値×150%</v>
      </c>
      <c r="J104" s="978" t="str">
        <f t="shared" si="8"/>
        <v>61百万円</v>
      </c>
      <c r="K104" s="979">
        <f t="shared" si="6"/>
        <v>0.1065493611342907</v>
      </c>
      <c r="L104" s="980">
        <f t="shared" si="7"/>
        <v>9</v>
      </c>
      <c r="M104" s="772"/>
      <c r="N104" s="770"/>
      <c r="O104" s="770"/>
      <c r="P104" s="770"/>
      <c r="Q104" s="770"/>
      <c r="R104" s="770"/>
      <c r="S104" s="770"/>
      <c r="T104" s="770"/>
      <c r="U104" s="772"/>
      <c r="V104" s="908"/>
      <c r="W104" s="951"/>
      <c r="X104" s="1209"/>
      <c r="Y104" s="1203">
        <v>1.4</v>
      </c>
      <c r="Z104" s="1204">
        <v>-4.6415057520488023E-3</v>
      </c>
      <c r="AA104" s="1207"/>
      <c r="AB104" s="1203">
        <v>1.4</v>
      </c>
      <c r="AC104" s="1184">
        <v>9999</v>
      </c>
      <c r="AD104" s="1184"/>
      <c r="AE104" s="1184"/>
      <c r="AF104" s="770"/>
      <c r="AG104" s="770"/>
      <c r="AH104" s="770"/>
      <c r="AI104" s="770"/>
      <c r="AJ104" s="770"/>
      <c r="AK104" s="770"/>
      <c r="AL104" s="770"/>
      <c r="AM104" s="770"/>
    </row>
    <row r="105" spans="1:40" s="782" customFormat="1" ht="13" x14ac:dyDescent="0.2">
      <c r="A105" s="945"/>
      <c r="B105" s="987" t="s">
        <v>112</v>
      </c>
      <c r="C105" s="988"/>
      <c r="D105" s="989">
        <f>$D$104*計算条件入力シート!E31*計算条件入力シート!E28/3.6</f>
        <v>790276.02499999991</v>
      </c>
      <c r="E105" s="986" t="s">
        <v>921</v>
      </c>
      <c r="F105" s="772"/>
      <c r="G105" s="772"/>
      <c r="H105" s="772"/>
      <c r="I105" s="984"/>
      <c r="J105" s="772"/>
      <c r="K105" s="772"/>
      <c r="L105" s="772"/>
      <c r="M105" s="772"/>
      <c r="N105" s="772"/>
      <c r="O105" s="772"/>
      <c r="P105" s="772"/>
      <c r="Q105" s="772"/>
      <c r="R105" s="772"/>
      <c r="S105" s="772"/>
      <c r="T105" s="772"/>
      <c r="U105" s="809"/>
      <c r="V105" s="908"/>
      <c r="W105" s="951"/>
      <c r="X105" s="1209"/>
      <c r="Y105" s="1203">
        <v>1.5</v>
      </c>
      <c r="Z105" s="1204">
        <v>-1.3918539672137409E-2</v>
      </c>
      <c r="AA105" s="1207"/>
      <c r="AB105" s="1203">
        <v>1.5</v>
      </c>
      <c r="AC105" s="1184">
        <v>9999</v>
      </c>
      <c r="AD105" s="1184"/>
      <c r="AE105" s="1184"/>
      <c r="AF105" s="770"/>
      <c r="AG105" s="770"/>
      <c r="AH105" s="770"/>
      <c r="AI105" s="770"/>
      <c r="AJ105" s="770"/>
      <c r="AK105" s="770"/>
      <c r="AL105" s="770"/>
      <c r="AM105" s="770"/>
    </row>
    <row r="106" spans="1:40" s="782" customFormat="1" ht="16.5" x14ac:dyDescent="0.2">
      <c r="A106" s="945"/>
      <c r="B106" s="987" t="s">
        <v>145</v>
      </c>
      <c r="C106" s="988"/>
      <c r="D106" s="989">
        <f>$D$104*計算条件入力シート!E28*計算条件入力シート!E32/3.6</f>
        <v>1413501.8333333333</v>
      </c>
      <c r="E106" s="990" t="s">
        <v>921</v>
      </c>
      <c r="F106" s="772"/>
      <c r="G106" s="772"/>
      <c r="H106" s="772"/>
      <c r="I106" s="841" t="s">
        <v>1089</v>
      </c>
      <c r="J106" s="842"/>
      <c r="K106" s="842"/>
      <c r="L106" s="842"/>
      <c r="M106" s="842"/>
      <c r="N106" s="842"/>
      <c r="O106" s="842"/>
      <c r="P106" s="842"/>
      <c r="Q106" s="842"/>
      <c r="R106" s="842"/>
      <c r="S106" s="842"/>
      <c r="T106" s="843"/>
      <c r="U106" s="809"/>
      <c r="V106" s="908"/>
      <c r="W106" s="951"/>
      <c r="X106" s="1184"/>
      <c r="Y106" s="1184"/>
      <c r="Z106" s="1184"/>
      <c r="AA106" s="1184"/>
      <c r="AB106" s="1184"/>
      <c r="AC106" s="1184"/>
      <c r="AD106" s="1184"/>
      <c r="AE106" s="1184"/>
      <c r="AF106" s="770"/>
      <c r="AG106" s="770"/>
      <c r="AH106" s="770"/>
      <c r="AI106" s="770"/>
      <c r="AJ106" s="770"/>
      <c r="AK106" s="770"/>
      <c r="AL106" s="770"/>
      <c r="AM106" s="770"/>
    </row>
    <row r="107" spans="1:40" ht="13" x14ac:dyDescent="0.2">
      <c r="A107" s="772"/>
      <c r="B107" s="987" t="s">
        <v>146</v>
      </c>
      <c r="C107" s="988"/>
      <c r="D107" s="989">
        <f>D105*(1-計算条件入力シート!E33)</f>
        <v>666311.15833333321</v>
      </c>
      <c r="E107" s="990" t="s">
        <v>921</v>
      </c>
      <c r="F107" s="772"/>
      <c r="G107" s="772"/>
      <c r="H107" s="772"/>
      <c r="I107" s="844" t="s">
        <v>1094</v>
      </c>
      <c r="J107" s="845"/>
      <c r="K107" s="845"/>
      <c r="L107" s="845"/>
      <c r="M107" s="845"/>
      <c r="N107" s="845"/>
      <c r="O107" s="845"/>
      <c r="P107" s="845"/>
      <c r="Q107" s="845"/>
      <c r="R107" s="845"/>
      <c r="S107" s="845"/>
      <c r="T107" s="846"/>
      <c r="U107" s="809"/>
      <c r="V107" s="908"/>
      <c r="W107" s="951"/>
      <c r="AA107" s="1207"/>
      <c r="AN107" s="782"/>
    </row>
    <row r="108" spans="1:40" ht="13" x14ac:dyDescent="0.2">
      <c r="A108" s="772"/>
      <c r="B108" s="987" t="s">
        <v>147</v>
      </c>
      <c r="C108" s="992"/>
      <c r="D108" s="989">
        <f>D106*(1-計算条件入力シート!E34)</f>
        <v>1413501.8333333333</v>
      </c>
      <c r="E108" s="990" t="s">
        <v>921</v>
      </c>
      <c r="F108" s="945"/>
      <c r="G108" s="772"/>
      <c r="H108" s="772"/>
      <c r="I108" s="844" t="s">
        <v>1095</v>
      </c>
      <c r="J108" s="845"/>
      <c r="K108" s="845"/>
      <c r="L108" s="845"/>
      <c r="M108" s="845"/>
      <c r="N108" s="845"/>
      <c r="O108" s="845"/>
      <c r="P108" s="845"/>
      <c r="Q108" s="845"/>
      <c r="R108" s="845"/>
      <c r="S108" s="845"/>
      <c r="T108" s="846"/>
      <c r="U108" s="809"/>
      <c r="V108" s="908"/>
      <c r="W108" s="951"/>
      <c r="AA108" s="1207"/>
    </row>
    <row r="109" spans="1:40" ht="13.5" thickBot="1" x14ac:dyDescent="0.25">
      <c r="A109" s="772"/>
      <c r="B109" s="993" t="s">
        <v>118</v>
      </c>
      <c r="C109" s="994"/>
      <c r="D109" s="995">
        <f>計算条件入力シート!E35*計算条件入力シート!E36/365/24</f>
        <v>0.84931506849315064</v>
      </c>
      <c r="E109" s="996"/>
      <c r="F109" s="772"/>
      <c r="G109" s="772"/>
      <c r="H109" s="772"/>
      <c r="I109" s="861"/>
      <c r="J109" s="862"/>
      <c r="K109" s="862"/>
      <c r="L109" s="862"/>
      <c r="M109" s="862"/>
      <c r="N109" s="862"/>
      <c r="O109" s="862"/>
      <c r="P109" s="862"/>
      <c r="Q109" s="862"/>
      <c r="R109" s="862"/>
      <c r="S109" s="862"/>
      <c r="T109" s="863"/>
      <c r="U109" s="864"/>
      <c r="V109" s="991"/>
      <c r="W109" s="951"/>
      <c r="AA109" s="1207"/>
    </row>
    <row r="110" spans="1:40" ht="13" x14ac:dyDescent="0.2">
      <c r="A110" s="772"/>
      <c r="B110" s="772"/>
      <c r="C110" s="772"/>
      <c r="D110" s="772"/>
      <c r="E110" s="772"/>
      <c r="F110" s="772"/>
      <c r="G110" s="772"/>
      <c r="H110" s="772"/>
      <c r="I110" s="772"/>
      <c r="J110" s="772"/>
      <c r="K110" s="772"/>
      <c r="L110" s="772"/>
      <c r="M110" s="772"/>
      <c r="N110" s="772"/>
      <c r="O110" s="772"/>
      <c r="P110" s="772"/>
      <c r="Q110" s="772"/>
      <c r="R110" s="772"/>
      <c r="S110" s="772"/>
      <c r="T110" s="772"/>
      <c r="U110" s="809"/>
      <c r="V110" s="908"/>
      <c r="W110" s="951"/>
      <c r="AA110" s="1207"/>
    </row>
    <row r="111" spans="1:40" ht="13" customHeight="1" x14ac:dyDescent="0.2">
      <c r="A111" s="772"/>
      <c r="B111" s="772"/>
      <c r="C111" s="772"/>
      <c r="D111" s="772"/>
      <c r="E111" s="772"/>
      <c r="F111" s="772"/>
      <c r="G111" s="772"/>
      <c r="H111" s="772"/>
      <c r="I111" s="1435" t="s">
        <v>900</v>
      </c>
      <c r="J111" s="1435"/>
      <c r="K111" s="1435"/>
      <c r="L111" s="1435"/>
      <c r="M111" s="1435"/>
      <c r="N111" s="772"/>
      <c r="O111" s="772"/>
      <c r="P111" s="772"/>
      <c r="Q111" s="772"/>
      <c r="R111" s="772"/>
      <c r="S111" s="772"/>
      <c r="T111" s="772"/>
      <c r="U111" s="772"/>
      <c r="V111" s="908"/>
      <c r="W111" s="951"/>
      <c r="AA111" s="1207"/>
    </row>
    <row r="112" spans="1:40" ht="13" customHeight="1" x14ac:dyDescent="0.2">
      <c r="A112" s="772"/>
      <c r="B112" s="772"/>
      <c r="C112" s="772"/>
      <c r="D112" s="772"/>
      <c r="E112" s="772"/>
      <c r="F112" s="772"/>
      <c r="G112" s="772"/>
      <c r="H112" s="772"/>
      <c r="I112" s="1435"/>
      <c r="J112" s="1435"/>
      <c r="K112" s="1435"/>
      <c r="L112" s="1435"/>
      <c r="M112" s="1435"/>
      <c r="N112" s="947"/>
      <c r="O112" s="947"/>
      <c r="P112" s="947"/>
      <c r="Q112" s="947"/>
      <c r="R112" s="947"/>
      <c r="S112" s="947"/>
      <c r="T112" s="947"/>
      <c r="U112" s="947"/>
      <c r="V112" s="908"/>
      <c r="AA112" s="1207"/>
    </row>
    <row r="113" spans="1:32" ht="13.5" thickBot="1" x14ac:dyDescent="0.25">
      <c r="A113" s="772"/>
      <c r="B113" s="923"/>
      <c r="C113" s="772"/>
      <c r="D113" s="772"/>
      <c r="E113" s="997"/>
      <c r="F113" s="998"/>
      <c r="G113" s="772"/>
      <c r="H113" s="948"/>
      <c r="I113" s="949" t="s">
        <v>901</v>
      </c>
      <c r="J113" s="950">
        <f>SUM(計算シート!D163,計算シート!D166,計算シート!D169,計算シート!D172,計算シート!D175,計算シート!D178,計算シート!D181)/1000000</f>
        <v>695</v>
      </c>
      <c r="K113" s="923" t="s">
        <v>316</v>
      </c>
      <c r="L113" s="947"/>
      <c r="M113" s="947"/>
      <c r="N113" s="947"/>
      <c r="O113" s="947"/>
      <c r="P113" s="947"/>
      <c r="Q113" s="947"/>
      <c r="R113" s="947"/>
      <c r="S113" s="947"/>
      <c r="T113" s="947"/>
      <c r="U113" s="947"/>
      <c r="V113" s="908"/>
      <c r="AA113" s="1207"/>
    </row>
    <row r="114" spans="1:32" ht="13" x14ac:dyDescent="0.2">
      <c r="A114" s="772"/>
      <c r="B114" s="923"/>
      <c r="C114" s="772"/>
      <c r="D114" s="772"/>
      <c r="E114" s="997"/>
      <c r="F114" s="772"/>
      <c r="G114" s="945"/>
      <c r="H114" s="952"/>
      <c r="I114" s="953" t="s">
        <v>1124</v>
      </c>
      <c r="J114" s="954" t="s">
        <v>828</v>
      </c>
      <c r="K114" s="954" t="s">
        <v>1189</v>
      </c>
      <c r="L114" s="956" t="s">
        <v>829</v>
      </c>
      <c r="M114" s="947"/>
      <c r="N114" s="947"/>
      <c r="O114" s="947"/>
      <c r="P114" s="947"/>
      <c r="Q114" s="947"/>
      <c r="R114" s="947"/>
      <c r="S114" s="947"/>
      <c r="T114" s="947"/>
      <c r="U114" s="947"/>
      <c r="V114" s="908"/>
      <c r="AA114" s="1207"/>
    </row>
    <row r="115" spans="1:32" ht="13" x14ac:dyDescent="0.2">
      <c r="A115" s="772"/>
      <c r="B115" s="923"/>
      <c r="C115" s="772"/>
      <c r="D115" s="772"/>
      <c r="E115" s="997"/>
      <c r="F115" s="772"/>
      <c r="G115" s="772"/>
      <c r="H115" s="948"/>
      <c r="I115" s="958" t="str">
        <f t="shared" ref="I115:I125" si="9">"設定値×"&amp;TEXT(Y95,"0%")</f>
        <v>設定値×50%</v>
      </c>
      <c r="J115" s="959" t="str">
        <f t="shared" ref="J115:J125" si="10">TEXT($J$113*Y94,"0,0")&amp;"百万円"</f>
        <v>00百万円</v>
      </c>
      <c r="K115" s="999">
        <f t="shared" ref="K115:K125" si="11">Z95</f>
        <v>0.66667947467791433</v>
      </c>
      <c r="L115" s="961">
        <f t="shared" ref="L115:L125" si="12">IF(AC95&gt;100,"-",AC95)</f>
        <v>2</v>
      </c>
      <c r="M115" s="947"/>
      <c r="N115" s="947"/>
      <c r="O115" s="947"/>
      <c r="P115" s="947"/>
      <c r="Q115" s="947"/>
      <c r="R115" s="947"/>
      <c r="S115" s="947"/>
      <c r="T115" s="947"/>
      <c r="U115" s="947"/>
      <c r="V115" s="908"/>
      <c r="Z115" s="1198">
        <f>$AB$1</f>
        <v>5.5074966780464196E-2</v>
      </c>
      <c r="AC115" s="1184">
        <f>$AB$2</f>
        <v>12</v>
      </c>
    </row>
    <row r="116" spans="1:32" ht="13" x14ac:dyDescent="0.2">
      <c r="A116" s="772"/>
      <c r="B116" s="923"/>
      <c r="C116" s="772"/>
      <c r="D116" s="772"/>
      <c r="E116" s="997"/>
      <c r="F116" s="772"/>
      <c r="G116" s="772"/>
      <c r="H116" s="948"/>
      <c r="I116" s="962" t="str">
        <f t="shared" si="9"/>
        <v>設定値×60%</v>
      </c>
      <c r="J116" s="963" t="str">
        <f t="shared" si="10"/>
        <v>348百万円</v>
      </c>
      <c r="K116" s="964">
        <f t="shared" si="11"/>
        <v>0.27441712986409428</v>
      </c>
      <c r="L116" s="965">
        <f t="shared" si="12"/>
        <v>4</v>
      </c>
      <c r="M116" s="947"/>
      <c r="N116" s="947"/>
      <c r="O116" s="947"/>
      <c r="P116" s="947"/>
      <c r="Q116" s="947"/>
      <c r="R116" s="947"/>
      <c r="S116" s="947"/>
      <c r="T116" s="947"/>
      <c r="U116" s="947"/>
      <c r="V116" s="1000"/>
      <c r="Y116" s="1203">
        <v>0.5</v>
      </c>
      <c r="Z116" s="1204">
        <f t="dataTable" ref="Z116:Z126" dt2D="0" dtr="0" r1="Z142" ca="1"/>
        <v>-0.15491248080871867</v>
      </c>
      <c r="AA116" s="1205"/>
      <c r="AB116" s="1203">
        <v>0.5</v>
      </c>
      <c r="AC116" s="1184">
        <f t="dataTable" ref="AC116:AC126" dt2D="0" dtr="0" r1="Z142" ca="1"/>
        <v>9999</v>
      </c>
    </row>
    <row r="117" spans="1:32" ht="13" x14ac:dyDescent="0.2">
      <c r="A117" s="772"/>
      <c r="B117" s="923"/>
      <c r="C117" s="772"/>
      <c r="D117" s="772"/>
      <c r="E117" s="997"/>
      <c r="F117" s="772"/>
      <c r="G117" s="772"/>
      <c r="H117" s="948"/>
      <c r="I117" s="962" t="str">
        <f t="shared" si="9"/>
        <v>設定値×70%</v>
      </c>
      <c r="J117" s="963" t="str">
        <f t="shared" si="10"/>
        <v>417百万円</v>
      </c>
      <c r="K117" s="964">
        <f t="shared" si="11"/>
        <v>0.16830019368623539</v>
      </c>
      <c r="L117" s="965">
        <f t="shared" si="12"/>
        <v>6</v>
      </c>
      <c r="M117" s="947"/>
      <c r="N117" s="947"/>
      <c r="O117" s="947"/>
      <c r="P117" s="947"/>
      <c r="Q117" s="947"/>
      <c r="R117" s="947"/>
      <c r="S117" s="947"/>
      <c r="T117" s="947"/>
      <c r="U117" s="947"/>
      <c r="V117" s="947"/>
      <c r="Y117" s="1203">
        <v>0.6</v>
      </c>
      <c r="Z117" s="1204">
        <v>-7.3609019442035351E-2</v>
      </c>
      <c r="AA117" s="1205"/>
      <c r="AB117" s="1203">
        <v>0.6</v>
      </c>
      <c r="AC117" s="1184">
        <v>9999</v>
      </c>
    </row>
    <row r="118" spans="1:32" ht="13" x14ac:dyDescent="0.2">
      <c r="A118" s="772"/>
      <c r="B118" s="923"/>
      <c r="C118" s="772"/>
      <c r="D118" s="772"/>
      <c r="E118" s="997"/>
      <c r="F118" s="772"/>
      <c r="G118" s="772"/>
      <c r="H118" s="948"/>
      <c r="I118" s="962" t="str">
        <f t="shared" si="9"/>
        <v>設定値×80%</v>
      </c>
      <c r="J118" s="963" t="str">
        <f t="shared" si="10"/>
        <v>487百万円</v>
      </c>
      <c r="K118" s="964">
        <f t="shared" si="11"/>
        <v>0.11513873182348733</v>
      </c>
      <c r="L118" s="965">
        <f t="shared" si="12"/>
        <v>8</v>
      </c>
      <c r="M118" s="947"/>
      <c r="N118" s="947"/>
      <c r="O118" s="947"/>
      <c r="P118" s="947"/>
      <c r="Q118" s="947"/>
      <c r="R118" s="947"/>
      <c r="S118" s="947"/>
      <c r="T118" s="947"/>
      <c r="U118" s="947"/>
      <c r="V118" s="947"/>
      <c r="Y118" s="1203">
        <v>0.7</v>
      </c>
      <c r="Z118" s="1204">
        <v>-2.8638020767699723E-2</v>
      </c>
      <c r="AA118" s="1205"/>
      <c r="AB118" s="1203">
        <v>0.7</v>
      </c>
      <c r="AC118" s="1184">
        <v>9999</v>
      </c>
    </row>
    <row r="119" spans="1:32" ht="13" x14ac:dyDescent="0.2">
      <c r="A119" s="772"/>
      <c r="B119" s="923"/>
      <c r="C119" s="772"/>
      <c r="D119" s="772"/>
      <c r="E119" s="997"/>
      <c r="F119" s="772"/>
      <c r="G119" s="772"/>
      <c r="H119" s="948"/>
      <c r="I119" s="962" t="str">
        <f t="shared" si="9"/>
        <v>設定値×90%</v>
      </c>
      <c r="J119" s="963" t="str">
        <f t="shared" si="10"/>
        <v>556百万円</v>
      </c>
      <c r="K119" s="964">
        <f t="shared" si="11"/>
        <v>8.1498317509854923E-2</v>
      </c>
      <c r="L119" s="965">
        <f t="shared" si="12"/>
        <v>10</v>
      </c>
      <c r="M119" s="947"/>
      <c r="N119" s="947"/>
      <c r="O119" s="947"/>
      <c r="P119" s="947"/>
      <c r="Q119" s="947"/>
      <c r="R119" s="947"/>
      <c r="S119" s="947"/>
      <c r="T119" s="947"/>
      <c r="U119" s="947"/>
      <c r="V119" s="947"/>
      <c r="Y119" s="1203">
        <v>0.8</v>
      </c>
      <c r="Z119" s="1204">
        <v>3.765515884420978E-3</v>
      </c>
      <c r="AA119" s="1206"/>
      <c r="AB119" s="1203">
        <v>0.8</v>
      </c>
      <c r="AC119" s="1184">
        <v>20</v>
      </c>
    </row>
    <row r="120" spans="1:32" ht="13" x14ac:dyDescent="0.2">
      <c r="A120" s="772"/>
      <c r="B120" s="923"/>
      <c r="C120" s="772"/>
      <c r="D120" s="772"/>
      <c r="E120" s="997"/>
      <c r="F120" s="772"/>
      <c r="G120" s="772"/>
      <c r="H120" s="948"/>
      <c r="I120" s="962" t="str">
        <f t="shared" si="9"/>
        <v>設定値×100%</v>
      </c>
      <c r="J120" s="963" t="str">
        <f t="shared" si="10"/>
        <v>626百万円</v>
      </c>
      <c r="K120" s="964">
        <f t="shared" si="11"/>
        <v>5.5074966780464196E-2</v>
      </c>
      <c r="L120" s="965">
        <f t="shared" si="12"/>
        <v>12</v>
      </c>
      <c r="M120" s="947"/>
      <c r="N120" s="947"/>
      <c r="O120" s="947"/>
      <c r="P120" s="947"/>
      <c r="Q120" s="947"/>
      <c r="R120" s="947"/>
      <c r="S120" s="947"/>
      <c r="T120" s="947"/>
      <c r="U120" s="947"/>
      <c r="V120" s="947"/>
      <c r="Y120" s="1203">
        <v>0.9</v>
      </c>
      <c r="Z120" s="1204">
        <v>3.038373430988317E-2</v>
      </c>
      <c r="AA120" s="1207"/>
      <c r="AB120" s="1203">
        <v>0.9</v>
      </c>
      <c r="AC120" s="1184">
        <v>15</v>
      </c>
      <c r="AF120" s="771"/>
    </row>
    <row r="121" spans="1:32" ht="13" x14ac:dyDescent="0.2">
      <c r="A121" s="772"/>
      <c r="B121" s="923"/>
      <c r="C121" s="772"/>
      <c r="D121" s="772"/>
      <c r="E121" s="997"/>
      <c r="F121" s="772"/>
      <c r="G121" s="772"/>
      <c r="H121" s="948"/>
      <c r="I121" s="962" t="str">
        <f t="shared" si="9"/>
        <v>設定値×110%</v>
      </c>
      <c r="J121" s="963" t="str">
        <f t="shared" si="10"/>
        <v>695百万円</v>
      </c>
      <c r="K121" s="964">
        <f t="shared" si="11"/>
        <v>3.5126803694936815E-2</v>
      </c>
      <c r="L121" s="965">
        <f t="shared" si="12"/>
        <v>14</v>
      </c>
      <c r="M121" s="947"/>
      <c r="N121" s="947"/>
      <c r="O121" s="947"/>
      <c r="P121" s="947"/>
      <c r="Q121" s="947"/>
      <c r="R121" s="947"/>
      <c r="S121" s="947"/>
      <c r="T121" s="947"/>
      <c r="U121" s="947"/>
      <c r="V121" s="947"/>
      <c r="Y121" s="1203">
        <v>1</v>
      </c>
      <c r="Z121" s="1204">
        <v>5.5074966780464196E-2</v>
      </c>
      <c r="AA121" s="1207"/>
      <c r="AB121" s="1203">
        <v>1</v>
      </c>
      <c r="AC121" s="1184">
        <v>12</v>
      </c>
      <c r="AF121" s="782"/>
    </row>
    <row r="122" spans="1:32" ht="13" x14ac:dyDescent="0.2">
      <c r="A122" s="772"/>
      <c r="B122" s="923"/>
      <c r="C122" s="772"/>
      <c r="D122" s="772"/>
      <c r="E122" s="997"/>
      <c r="F122" s="772"/>
      <c r="G122" s="772"/>
      <c r="H122" s="948"/>
      <c r="I122" s="962" t="str">
        <f t="shared" si="9"/>
        <v>設定値×120%</v>
      </c>
      <c r="J122" s="963" t="str">
        <f t="shared" si="10"/>
        <v>765百万円</v>
      </c>
      <c r="K122" s="964">
        <f t="shared" si="11"/>
        <v>1.9129279737318372E-2</v>
      </c>
      <c r="L122" s="965">
        <f t="shared" si="12"/>
        <v>17</v>
      </c>
      <c r="M122" s="947"/>
      <c r="N122" s="947"/>
      <c r="O122" s="947"/>
      <c r="P122" s="947"/>
      <c r="Q122" s="947"/>
      <c r="R122" s="947"/>
      <c r="S122" s="947"/>
      <c r="T122" s="947"/>
      <c r="U122" s="947"/>
      <c r="V122" s="947"/>
      <c r="Y122" s="1203">
        <v>1.1000000000000001</v>
      </c>
      <c r="Z122" s="1204">
        <v>7.6347325012001255E-2</v>
      </c>
      <c r="AA122" s="1207"/>
      <c r="AB122" s="1203">
        <v>1.1000000000000001</v>
      </c>
      <c r="AC122" s="1184">
        <v>10</v>
      </c>
      <c r="AF122" s="782"/>
    </row>
    <row r="123" spans="1:32" ht="13" x14ac:dyDescent="0.2">
      <c r="A123" s="772"/>
      <c r="B123" s="772"/>
      <c r="C123" s="772"/>
      <c r="D123" s="772"/>
      <c r="E123" s="772"/>
      <c r="F123" s="772"/>
      <c r="G123" s="772"/>
      <c r="H123" s="948"/>
      <c r="I123" s="962" t="str">
        <f t="shared" si="9"/>
        <v>設定値×130%</v>
      </c>
      <c r="J123" s="963" t="str">
        <f t="shared" si="10"/>
        <v>834百万円</v>
      </c>
      <c r="K123" s="964">
        <f t="shared" si="11"/>
        <v>6.2053236530195122E-3</v>
      </c>
      <c r="L123" s="965">
        <f t="shared" si="12"/>
        <v>19</v>
      </c>
      <c r="M123" s="772"/>
      <c r="N123" s="772"/>
      <c r="O123" s="772"/>
      <c r="P123" s="772"/>
      <c r="Q123" s="772"/>
      <c r="R123" s="772"/>
      <c r="S123" s="772"/>
      <c r="T123" s="772"/>
      <c r="U123" s="772"/>
      <c r="V123" s="947"/>
      <c r="Y123" s="1203">
        <v>1.2</v>
      </c>
      <c r="Z123" s="1204">
        <v>9.3652628452753239E-2</v>
      </c>
      <c r="AA123" s="1207"/>
      <c r="AB123" s="1203">
        <v>1.2</v>
      </c>
      <c r="AC123" s="1184">
        <v>9</v>
      </c>
      <c r="AF123" s="782"/>
    </row>
    <row r="124" spans="1:32" ht="13.4" customHeight="1" x14ac:dyDescent="0.2">
      <c r="A124" s="772"/>
      <c r="B124" s="772"/>
      <c r="C124" s="772"/>
      <c r="D124" s="772"/>
      <c r="E124" s="772"/>
      <c r="F124" s="772"/>
      <c r="G124" s="772"/>
      <c r="H124" s="772"/>
      <c r="I124" s="962" t="str">
        <f t="shared" si="9"/>
        <v>設定値×140%</v>
      </c>
      <c r="J124" s="963" t="str">
        <f t="shared" si="10"/>
        <v>904百万円</v>
      </c>
      <c r="K124" s="964">
        <f t="shared" si="11"/>
        <v>-4.6415057520488023E-3</v>
      </c>
      <c r="L124" s="965" t="str">
        <f t="shared" si="12"/>
        <v>-</v>
      </c>
      <c r="M124" s="772"/>
      <c r="N124" s="772"/>
      <c r="O124" s="772"/>
      <c r="P124" s="772"/>
      <c r="Q124" s="772"/>
      <c r="R124" s="772"/>
      <c r="S124" s="772"/>
      <c r="T124" s="772"/>
      <c r="U124" s="772"/>
      <c r="V124" s="947"/>
      <c r="Y124" s="1203">
        <v>1.3</v>
      </c>
      <c r="Z124" s="1204">
        <v>0.11008888685020746</v>
      </c>
      <c r="AA124" s="1207"/>
      <c r="AB124" s="1203">
        <v>1.3</v>
      </c>
      <c r="AC124" s="1184">
        <v>8</v>
      </c>
      <c r="AF124" s="782"/>
    </row>
    <row r="125" spans="1:32" ht="13.5" thickBot="1" x14ac:dyDescent="0.25">
      <c r="A125" s="772"/>
      <c r="B125" s="772"/>
      <c r="C125" s="772"/>
      <c r="D125" s="772"/>
      <c r="E125" s="772"/>
      <c r="F125" s="772"/>
      <c r="G125" s="772"/>
      <c r="H125" s="772"/>
      <c r="I125" s="977" t="str">
        <f t="shared" si="9"/>
        <v>設定値×150%</v>
      </c>
      <c r="J125" s="978" t="str">
        <f t="shared" si="10"/>
        <v>973百万円</v>
      </c>
      <c r="K125" s="979">
        <f t="shared" si="11"/>
        <v>-1.3918539672137409E-2</v>
      </c>
      <c r="L125" s="980" t="str">
        <f t="shared" si="12"/>
        <v>-</v>
      </c>
      <c r="M125" s="772"/>
      <c r="N125" s="772"/>
      <c r="O125" s="772"/>
      <c r="P125" s="772"/>
      <c r="Q125" s="772"/>
      <c r="R125" s="772"/>
      <c r="S125" s="772"/>
      <c r="T125" s="772"/>
      <c r="U125" s="772"/>
      <c r="V125" s="947"/>
      <c r="W125" s="951"/>
      <c r="Y125" s="1203">
        <v>1.4</v>
      </c>
      <c r="Z125" s="1204">
        <v>0.12586444050094747</v>
      </c>
      <c r="AA125" s="1207"/>
      <c r="AB125" s="1203">
        <v>1.4</v>
      </c>
      <c r="AC125" s="1184">
        <v>8</v>
      </c>
      <c r="AF125" s="782"/>
    </row>
    <row r="126" spans="1:32" ht="13" x14ac:dyDescent="0.2">
      <c r="A126" s="772"/>
      <c r="B126" s="772"/>
      <c r="C126" s="772"/>
      <c r="D126" s="772"/>
      <c r="E126" s="772"/>
      <c r="F126" s="772"/>
      <c r="G126" s="772"/>
      <c r="H126" s="772"/>
      <c r="I126" s="984"/>
      <c r="J126" s="772"/>
      <c r="K126" s="772"/>
      <c r="L126" s="772"/>
      <c r="M126" s="772"/>
      <c r="N126" s="772"/>
      <c r="O126" s="772"/>
      <c r="P126" s="772"/>
      <c r="Q126" s="772"/>
      <c r="R126" s="772"/>
      <c r="S126" s="772"/>
      <c r="T126" s="772"/>
      <c r="U126" s="809"/>
      <c r="V126" s="947"/>
      <c r="W126" s="951"/>
      <c r="Y126" s="1203">
        <v>1.5</v>
      </c>
      <c r="Z126" s="1204">
        <v>0.14112246954742846</v>
      </c>
      <c r="AA126" s="1207"/>
      <c r="AB126" s="1203">
        <v>1.5</v>
      </c>
      <c r="AC126" s="1184">
        <v>7</v>
      </c>
      <c r="AF126" s="782"/>
    </row>
    <row r="127" spans="1:32" ht="16.5" x14ac:dyDescent="0.2">
      <c r="A127" s="772"/>
      <c r="B127" s="772"/>
      <c r="C127" s="772"/>
      <c r="D127" s="772"/>
      <c r="E127" s="772"/>
      <c r="F127" s="772"/>
      <c r="G127" s="772"/>
      <c r="H127" s="772"/>
      <c r="I127" s="841" t="s">
        <v>902</v>
      </c>
      <c r="J127" s="842"/>
      <c r="K127" s="842"/>
      <c r="L127" s="842"/>
      <c r="M127" s="842"/>
      <c r="N127" s="842"/>
      <c r="O127" s="842"/>
      <c r="P127" s="842"/>
      <c r="Q127" s="842"/>
      <c r="R127" s="842"/>
      <c r="S127" s="842"/>
      <c r="T127" s="843"/>
      <c r="U127" s="864"/>
      <c r="V127" s="947"/>
      <c r="W127" s="951"/>
      <c r="AA127" s="1207"/>
      <c r="AF127" s="782"/>
    </row>
    <row r="128" spans="1:32" ht="13" x14ac:dyDescent="0.2">
      <c r="A128" s="772"/>
      <c r="B128" s="772"/>
      <c r="C128" s="772"/>
      <c r="D128" s="772"/>
      <c r="E128" s="772"/>
      <c r="F128" s="772"/>
      <c r="G128" s="772"/>
      <c r="H128" s="772"/>
      <c r="I128" s="844" t="s">
        <v>1086</v>
      </c>
      <c r="J128" s="845"/>
      <c r="K128" s="845"/>
      <c r="L128" s="845"/>
      <c r="M128" s="845"/>
      <c r="N128" s="845"/>
      <c r="O128" s="845"/>
      <c r="P128" s="845"/>
      <c r="Q128" s="845"/>
      <c r="R128" s="845"/>
      <c r="S128" s="845"/>
      <c r="T128" s="846"/>
      <c r="U128" s="864"/>
      <c r="V128" s="947"/>
      <c r="AA128" s="1207"/>
      <c r="AF128" s="782"/>
    </row>
    <row r="129" spans="1:32" ht="13" x14ac:dyDescent="0.2">
      <c r="A129" s="772"/>
      <c r="B129" s="772"/>
      <c r="C129" s="772"/>
      <c r="D129" s="772"/>
      <c r="E129" s="772"/>
      <c r="F129" s="772"/>
      <c r="G129" s="772"/>
      <c r="H129" s="772"/>
      <c r="I129" s="844" t="s">
        <v>1087</v>
      </c>
      <c r="J129" s="845"/>
      <c r="K129" s="845"/>
      <c r="L129" s="845"/>
      <c r="M129" s="845"/>
      <c r="N129" s="845"/>
      <c r="O129" s="845"/>
      <c r="P129" s="845"/>
      <c r="Q129" s="845"/>
      <c r="R129" s="845"/>
      <c r="S129" s="845"/>
      <c r="T129" s="846"/>
      <c r="U129" s="864"/>
      <c r="V129" s="947"/>
      <c r="AA129" s="1207"/>
      <c r="AF129" s="782"/>
    </row>
    <row r="130" spans="1:32" ht="13" x14ac:dyDescent="0.2">
      <c r="A130" s="772"/>
      <c r="B130" s="772"/>
      <c r="C130" s="772"/>
      <c r="D130" s="772"/>
      <c r="E130" s="772"/>
      <c r="F130" s="772"/>
      <c r="G130" s="772"/>
      <c r="H130" s="772"/>
      <c r="I130" s="861" t="s">
        <v>1088</v>
      </c>
      <c r="J130" s="862"/>
      <c r="K130" s="862"/>
      <c r="L130" s="862"/>
      <c r="M130" s="862"/>
      <c r="N130" s="862"/>
      <c r="O130" s="862"/>
      <c r="P130" s="862"/>
      <c r="Q130" s="862"/>
      <c r="R130" s="862"/>
      <c r="S130" s="862"/>
      <c r="T130" s="863"/>
      <c r="U130" s="864"/>
      <c r="V130" s="1001"/>
      <c r="W130" s="1002"/>
      <c r="AA130" s="1207"/>
      <c r="AF130" s="782"/>
    </row>
    <row r="131" spans="1:32" ht="13" x14ac:dyDescent="0.2">
      <c r="A131" s="772"/>
      <c r="B131" s="772"/>
      <c r="C131" s="772"/>
      <c r="D131" s="772"/>
      <c r="E131" s="772"/>
      <c r="F131" s="772"/>
      <c r="G131" s="772"/>
      <c r="H131" s="772"/>
      <c r="I131" s="772"/>
      <c r="J131" s="772"/>
      <c r="K131" s="772"/>
      <c r="L131" s="772"/>
      <c r="M131" s="772"/>
      <c r="N131" s="772"/>
      <c r="O131" s="772"/>
      <c r="P131" s="772"/>
      <c r="Q131" s="772"/>
      <c r="R131" s="772"/>
      <c r="S131" s="772"/>
      <c r="T131" s="772"/>
      <c r="U131" s="809"/>
      <c r="V131" s="947"/>
      <c r="AF131" s="782"/>
    </row>
    <row r="132" spans="1:32" ht="13" x14ac:dyDescent="0.2">
      <c r="A132" s="772"/>
      <c r="B132" s="772"/>
      <c r="C132" s="772"/>
      <c r="D132" s="772"/>
      <c r="E132" s="772"/>
      <c r="F132" s="772"/>
      <c r="G132" s="772"/>
      <c r="H132" s="772"/>
      <c r="I132" s="1435" t="s">
        <v>903</v>
      </c>
      <c r="J132" s="1435"/>
      <c r="K132" s="1435"/>
      <c r="L132" s="1435"/>
      <c r="M132" s="1435"/>
      <c r="N132" s="772"/>
      <c r="O132" s="772"/>
      <c r="P132" s="772"/>
      <c r="Q132" s="772"/>
      <c r="R132" s="772"/>
      <c r="S132" s="772"/>
      <c r="T132" s="772"/>
      <c r="U132" s="772"/>
      <c r="V132" s="947"/>
      <c r="AF132" s="782"/>
    </row>
    <row r="133" spans="1:32" ht="13" x14ac:dyDescent="0.2">
      <c r="A133" s="772"/>
      <c r="B133" s="772"/>
      <c r="C133" s="772"/>
      <c r="D133" s="772"/>
      <c r="E133" s="772"/>
      <c r="F133" s="772"/>
      <c r="G133" s="772"/>
      <c r="H133" s="772"/>
      <c r="I133" s="1435"/>
      <c r="J133" s="1435"/>
      <c r="K133" s="1435"/>
      <c r="L133" s="1435"/>
      <c r="M133" s="1435"/>
      <c r="N133" s="947"/>
      <c r="O133" s="947"/>
      <c r="P133" s="947"/>
      <c r="Q133" s="947"/>
      <c r="R133" s="947"/>
      <c r="S133" s="947"/>
      <c r="T133" s="947"/>
      <c r="U133" s="947"/>
      <c r="V133" s="947"/>
      <c r="Y133" s="1210" t="s">
        <v>165</v>
      </c>
      <c r="Z133" s="1211">
        <v>1</v>
      </c>
      <c r="AA133" s="1212">
        <f>1/3.6</f>
        <v>0.27777777777777779</v>
      </c>
      <c r="AF133" s="782"/>
    </row>
    <row r="134" spans="1:32" ht="13.5" thickBot="1" x14ac:dyDescent="0.25">
      <c r="A134" s="772"/>
      <c r="B134" s="772"/>
      <c r="C134" s="772"/>
      <c r="D134" s="772"/>
      <c r="E134" s="772"/>
      <c r="F134" s="772"/>
      <c r="G134" s="772"/>
      <c r="H134" s="948"/>
      <c r="I134" s="1003" t="s">
        <v>823</v>
      </c>
      <c r="J134" s="1004">
        <f>D109</f>
        <v>0.84931506849315064</v>
      </c>
      <c r="K134" s="772" t="str">
        <f>"%（"&amp;TEXT(J134*365,"0.0")&amp;"日)"</f>
        <v>%（310.0日)</v>
      </c>
      <c r="L134" s="947"/>
      <c r="M134" s="947"/>
      <c r="N134" s="947"/>
      <c r="O134" s="947"/>
      <c r="P134" s="947"/>
      <c r="Q134" s="947"/>
      <c r="R134" s="947"/>
      <c r="S134" s="947"/>
      <c r="T134" s="947"/>
      <c r="U134" s="947"/>
      <c r="V134" s="947"/>
      <c r="Z134" s="1213" t="s">
        <v>163</v>
      </c>
      <c r="AA134" s="1213" t="s">
        <v>166</v>
      </c>
      <c r="AF134" s="782"/>
    </row>
    <row r="135" spans="1:32" ht="13" x14ac:dyDescent="0.2">
      <c r="A135" s="772"/>
      <c r="B135" s="772"/>
      <c r="C135" s="772"/>
      <c r="D135" s="772"/>
      <c r="E135" s="772"/>
      <c r="F135" s="772"/>
      <c r="G135" s="772"/>
      <c r="H135" s="952"/>
      <c r="I135" s="953" t="s">
        <v>1125</v>
      </c>
      <c r="J135" s="954" t="s">
        <v>118</v>
      </c>
      <c r="K135" s="954" t="s">
        <v>1189</v>
      </c>
      <c r="L135" s="1005" t="s">
        <v>161</v>
      </c>
      <c r="M135" s="947"/>
      <c r="N135" s="947"/>
      <c r="O135" s="947"/>
      <c r="P135" s="947"/>
      <c r="Q135" s="947"/>
      <c r="R135" s="947"/>
      <c r="S135" s="947"/>
      <c r="T135" s="947"/>
      <c r="U135" s="947"/>
      <c r="V135" s="772"/>
      <c r="Y135" s="1210" t="s">
        <v>164</v>
      </c>
      <c r="Z135" s="1221">
        <v>3.6</v>
      </c>
      <c r="AA135" s="1214">
        <v>1</v>
      </c>
      <c r="AF135" s="782"/>
    </row>
    <row r="136" spans="1:32" ht="13" x14ac:dyDescent="0.2">
      <c r="A136" s="772"/>
      <c r="B136" s="772"/>
      <c r="C136" s="772"/>
      <c r="D136" s="772"/>
      <c r="E136" s="772"/>
      <c r="F136" s="772"/>
      <c r="G136" s="772"/>
      <c r="H136" s="948"/>
      <c r="I136" s="958" t="str">
        <f>"設定値×"&amp;TEXT(Y116,"0%")</f>
        <v>設定値×50%</v>
      </c>
      <c r="J136" s="1006">
        <f>$J$134*Y116</f>
        <v>0.42465753424657532</v>
      </c>
      <c r="K136" s="999">
        <f>Z116</f>
        <v>-0.15491248080871867</v>
      </c>
      <c r="L136" s="1007" t="str">
        <f>IF(AC116&gt;100,"-",AC116)</f>
        <v>-</v>
      </c>
      <c r="M136" s="947"/>
      <c r="N136" s="947"/>
      <c r="O136" s="947"/>
      <c r="P136" s="947"/>
      <c r="Q136" s="947"/>
      <c r="R136" s="947"/>
      <c r="S136" s="947"/>
      <c r="T136" s="947"/>
      <c r="U136" s="947"/>
      <c r="V136" s="772"/>
      <c r="Z136" s="1202" t="s">
        <v>164</v>
      </c>
      <c r="AF136" s="782"/>
    </row>
    <row r="137" spans="1:32" ht="13" x14ac:dyDescent="0.2">
      <c r="A137" s="772"/>
      <c r="B137" s="772"/>
      <c r="C137" s="772"/>
      <c r="D137" s="772"/>
      <c r="E137" s="772"/>
      <c r="F137" s="772"/>
      <c r="G137" s="772"/>
      <c r="H137" s="948"/>
      <c r="I137" s="962" t="str">
        <f t="shared" ref="I137:I146" si="13">"設定値×"&amp;TEXT(Y117,"0%")</f>
        <v>設定値×60%</v>
      </c>
      <c r="J137" s="1008">
        <f t="shared" ref="J137:J146" si="14">$J$134*Y117</f>
        <v>0.50958904109589032</v>
      </c>
      <c r="K137" s="964">
        <f t="shared" ref="K137:K146" si="15">Z117</f>
        <v>-7.3609019442035351E-2</v>
      </c>
      <c r="L137" s="1009" t="str">
        <f t="shared" ref="L137:L146" si="16">IF(AC117&gt;100,"-",AC117)</f>
        <v>-</v>
      </c>
      <c r="M137" s="947"/>
      <c r="N137" s="947"/>
      <c r="O137" s="947"/>
      <c r="P137" s="947"/>
      <c r="Q137" s="947"/>
      <c r="R137" s="947"/>
      <c r="S137" s="947"/>
      <c r="T137" s="947"/>
      <c r="U137" s="947"/>
      <c r="V137" s="772"/>
      <c r="Z137" s="1202"/>
    </row>
    <row r="138" spans="1:32" ht="13" x14ac:dyDescent="0.2">
      <c r="A138" s="772"/>
      <c r="B138" s="772"/>
      <c r="C138" s="772"/>
      <c r="D138" s="772"/>
      <c r="E138" s="772"/>
      <c r="F138" s="772"/>
      <c r="G138" s="772"/>
      <c r="H138" s="948"/>
      <c r="I138" s="962" t="str">
        <f t="shared" si="13"/>
        <v>設定値×70%</v>
      </c>
      <c r="J138" s="1008">
        <f t="shared" si="14"/>
        <v>0.59452054794520537</v>
      </c>
      <c r="K138" s="964">
        <f t="shared" si="15"/>
        <v>-2.8638020767699723E-2</v>
      </c>
      <c r="L138" s="1009" t="str">
        <f t="shared" si="16"/>
        <v>-</v>
      </c>
      <c r="M138" s="947"/>
      <c r="N138" s="947"/>
      <c r="O138" s="947"/>
      <c r="P138" s="947"/>
      <c r="Q138" s="947"/>
      <c r="R138" s="947"/>
      <c r="S138" s="947"/>
      <c r="T138" s="947"/>
      <c r="U138" s="947"/>
      <c r="V138" s="1010"/>
      <c r="Z138" s="1202"/>
    </row>
    <row r="139" spans="1:32" ht="13" x14ac:dyDescent="0.2">
      <c r="A139" s="772"/>
      <c r="B139" s="772"/>
      <c r="C139" s="772"/>
      <c r="D139" s="772"/>
      <c r="E139" s="772"/>
      <c r="F139" s="772"/>
      <c r="G139" s="772"/>
      <c r="H139" s="948"/>
      <c r="I139" s="962" t="str">
        <f t="shared" si="13"/>
        <v>設定値×80%</v>
      </c>
      <c r="J139" s="1008">
        <f t="shared" si="14"/>
        <v>0.67945205479452053</v>
      </c>
      <c r="K139" s="964">
        <f t="shared" si="15"/>
        <v>3.765515884420978E-3</v>
      </c>
      <c r="L139" s="1009">
        <f t="shared" si="16"/>
        <v>20</v>
      </c>
      <c r="M139" s="947"/>
      <c r="N139" s="947"/>
      <c r="O139" s="947"/>
      <c r="P139" s="947"/>
      <c r="Q139" s="947"/>
      <c r="R139" s="947"/>
      <c r="S139" s="947"/>
      <c r="T139" s="947"/>
      <c r="U139" s="947"/>
      <c r="V139" s="947"/>
      <c r="Y139" s="1215" t="s">
        <v>167</v>
      </c>
      <c r="Z139" s="1222"/>
      <c r="AA139" s="1216"/>
    </row>
    <row r="140" spans="1:32" ht="13" x14ac:dyDescent="0.2">
      <c r="A140" s="772"/>
      <c r="B140" s="772"/>
      <c r="C140" s="772"/>
      <c r="D140" s="772"/>
      <c r="E140" s="772"/>
      <c r="F140" s="772"/>
      <c r="G140" s="772"/>
      <c r="H140" s="948"/>
      <c r="I140" s="962" t="str">
        <f t="shared" si="13"/>
        <v>設定値×90%</v>
      </c>
      <c r="J140" s="1008">
        <f t="shared" si="14"/>
        <v>0.76438356164383559</v>
      </c>
      <c r="K140" s="964">
        <f t="shared" si="15"/>
        <v>3.038373430988317E-2</v>
      </c>
      <c r="L140" s="1009">
        <f t="shared" si="16"/>
        <v>15</v>
      </c>
      <c r="M140" s="947"/>
      <c r="N140" s="947"/>
      <c r="O140" s="947"/>
      <c r="P140" s="947"/>
      <c r="Q140" s="947"/>
      <c r="R140" s="947"/>
      <c r="S140" s="947"/>
      <c r="T140" s="947"/>
      <c r="U140" s="947"/>
      <c r="V140" s="947"/>
      <c r="Y140" s="1187" t="s">
        <v>201</v>
      </c>
      <c r="Z140" s="1223">
        <v>1</v>
      </c>
      <c r="AA140" s="1194"/>
    </row>
    <row r="141" spans="1:32" ht="13" x14ac:dyDescent="0.2">
      <c r="A141" s="772"/>
      <c r="B141" s="772"/>
      <c r="C141" s="772"/>
      <c r="D141" s="772"/>
      <c r="E141" s="772"/>
      <c r="F141" s="772"/>
      <c r="G141" s="772"/>
      <c r="H141" s="948"/>
      <c r="I141" s="962" t="str">
        <f t="shared" si="13"/>
        <v>設定値×100%</v>
      </c>
      <c r="J141" s="1008">
        <f t="shared" si="14"/>
        <v>0.84931506849315064</v>
      </c>
      <c r="K141" s="964">
        <f t="shared" si="15"/>
        <v>5.5074966780464196E-2</v>
      </c>
      <c r="L141" s="1009">
        <f t="shared" si="16"/>
        <v>12</v>
      </c>
      <c r="M141" s="947"/>
      <c r="N141" s="947"/>
      <c r="O141" s="947"/>
      <c r="P141" s="947"/>
      <c r="Q141" s="947"/>
      <c r="R141" s="947"/>
      <c r="S141" s="947"/>
      <c r="T141" s="947"/>
      <c r="U141" s="947"/>
      <c r="V141" s="947"/>
      <c r="Y141" s="1187" t="s">
        <v>202</v>
      </c>
      <c r="Z141" s="1223">
        <v>1</v>
      </c>
      <c r="AA141" s="1194"/>
    </row>
    <row r="142" spans="1:32" ht="13" x14ac:dyDescent="0.2">
      <c r="A142" s="772"/>
      <c r="B142" s="772"/>
      <c r="C142" s="772"/>
      <c r="D142" s="772"/>
      <c r="E142" s="772"/>
      <c r="F142" s="772"/>
      <c r="G142" s="772"/>
      <c r="H142" s="948"/>
      <c r="I142" s="962" t="str">
        <f t="shared" si="13"/>
        <v>設定値×110%</v>
      </c>
      <c r="J142" s="1008">
        <f t="shared" si="14"/>
        <v>0.9342465753424658</v>
      </c>
      <c r="K142" s="964">
        <f t="shared" si="15"/>
        <v>7.6347325012001255E-2</v>
      </c>
      <c r="L142" s="1009">
        <f t="shared" si="16"/>
        <v>10</v>
      </c>
      <c r="M142" s="947"/>
      <c r="N142" s="947"/>
      <c r="O142" s="947"/>
      <c r="P142" s="947"/>
      <c r="Q142" s="947"/>
      <c r="R142" s="947"/>
      <c r="S142" s="947"/>
      <c r="T142" s="947"/>
      <c r="U142" s="947"/>
      <c r="V142" s="947"/>
      <c r="Y142" s="1194" t="s">
        <v>118</v>
      </c>
      <c r="Z142" s="1223">
        <v>1</v>
      </c>
      <c r="AA142" s="1194"/>
    </row>
    <row r="143" spans="1:32" ht="13" x14ac:dyDescent="0.2">
      <c r="A143" s="772"/>
      <c r="B143" s="772"/>
      <c r="C143" s="772"/>
      <c r="D143" s="772"/>
      <c r="E143" s="772"/>
      <c r="F143" s="772"/>
      <c r="G143" s="772"/>
      <c r="H143" s="948"/>
      <c r="I143" s="962" t="str">
        <f t="shared" si="13"/>
        <v>設定値×120%</v>
      </c>
      <c r="J143" s="1008">
        <f t="shared" si="14"/>
        <v>1.0191780821917806</v>
      </c>
      <c r="K143" s="964">
        <f t="shared" si="15"/>
        <v>9.3652628452753239E-2</v>
      </c>
      <c r="L143" s="1009">
        <f t="shared" si="16"/>
        <v>9</v>
      </c>
      <c r="M143" s="947"/>
      <c r="N143" s="947"/>
      <c r="O143" s="947"/>
      <c r="P143" s="947"/>
      <c r="Q143" s="947"/>
      <c r="R143" s="947"/>
      <c r="S143" s="947"/>
      <c r="T143" s="947"/>
      <c r="U143" s="947"/>
      <c r="V143" s="947"/>
      <c r="Z143" s="1202"/>
    </row>
    <row r="144" spans="1:32" ht="13" x14ac:dyDescent="0.2">
      <c r="A144" s="772"/>
      <c r="B144" s="1011"/>
      <c r="C144" s="772"/>
      <c r="D144" s="772"/>
      <c r="E144" s="772"/>
      <c r="F144" s="772"/>
      <c r="G144" s="772"/>
      <c r="H144" s="948"/>
      <c r="I144" s="962" t="str">
        <f t="shared" si="13"/>
        <v>設定値×130%</v>
      </c>
      <c r="J144" s="1008">
        <f t="shared" si="14"/>
        <v>1.1041095890410959</v>
      </c>
      <c r="K144" s="964">
        <f t="shared" si="15"/>
        <v>0.11008888685020746</v>
      </c>
      <c r="L144" s="1009">
        <f t="shared" si="16"/>
        <v>8</v>
      </c>
      <c r="M144" s="772"/>
      <c r="N144" s="772"/>
      <c r="O144" s="772"/>
      <c r="P144" s="772"/>
      <c r="Q144" s="772"/>
      <c r="R144" s="772"/>
      <c r="S144" s="772"/>
      <c r="T144" s="772"/>
      <c r="U144" s="772"/>
      <c r="V144" s="947"/>
      <c r="Z144" s="1202"/>
    </row>
    <row r="145" spans="1:26" ht="13" x14ac:dyDescent="0.2">
      <c r="A145" s="772"/>
      <c r="B145" s="772"/>
      <c r="C145" s="772"/>
      <c r="D145" s="772"/>
      <c r="E145" s="772"/>
      <c r="F145" s="772"/>
      <c r="G145" s="772"/>
      <c r="H145" s="772"/>
      <c r="I145" s="962" t="str">
        <f t="shared" si="13"/>
        <v>設定値×140%</v>
      </c>
      <c r="J145" s="1008">
        <f t="shared" si="14"/>
        <v>1.1890410958904107</v>
      </c>
      <c r="K145" s="964">
        <f t="shared" si="15"/>
        <v>0.12586444050094747</v>
      </c>
      <c r="L145" s="1009">
        <f t="shared" si="16"/>
        <v>8</v>
      </c>
      <c r="M145" s="772"/>
      <c r="N145" s="772"/>
      <c r="O145" s="772"/>
      <c r="P145" s="772"/>
      <c r="Q145" s="772"/>
      <c r="R145" s="772"/>
      <c r="S145" s="772"/>
      <c r="T145" s="772"/>
      <c r="U145" s="772"/>
      <c r="V145" s="947"/>
      <c r="Z145" s="1202"/>
    </row>
    <row r="146" spans="1:26" ht="13.5" thickBot="1" x14ac:dyDescent="0.25">
      <c r="A146" s="772"/>
      <c r="B146" s="772"/>
      <c r="C146" s="772"/>
      <c r="D146" s="772"/>
      <c r="E146" s="772"/>
      <c r="F146" s="772"/>
      <c r="G146" s="772"/>
      <c r="H146" s="772"/>
      <c r="I146" s="977" t="str">
        <f t="shared" si="13"/>
        <v>設定値×150%</v>
      </c>
      <c r="J146" s="1012">
        <f t="shared" si="14"/>
        <v>1.273972602739726</v>
      </c>
      <c r="K146" s="979">
        <f t="shared" si="15"/>
        <v>0.14112246954742846</v>
      </c>
      <c r="L146" s="1013">
        <f t="shared" si="16"/>
        <v>7</v>
      </c>
      <c r="M146" s="772"/>
      <c r="N146" s="772"/>
      <c r="O146" s="772"/>
      <c r="P146" s="772"/>
      <c r="Q146" s="772"/>
      <c r="R146" s="772"/>
      <c r="S146" s="772"/>
      <c r="T146" s="772"/>
      <c r="U146" s="772"/>
      <c r="V146" s="947"/>
      <c r="Z146" s="1202"/>
    </row>
    <row r="147" spans="1:26" ht="13" x14ac:dyDescent="0.2">
      <c r="A147" s="772"/>
      <c r="B147" s="772"/>
      <c r="C147" s="772"/>
      <c r="D147" s="772"/>
      <c r="E147" s="772"/>
      <c r="F147" s="772"/>
      <c r="G147" s="772"/>
      <c r="H147" s="772"/>
      <c r="I147" s="1014"/>
      <c r="J147" s="1015"/>
      <c r="K147" s="1016"/>
      <c r="L147" s="1017"/>
      <c r="M147" s="772"/>
      <c r="N147" s="772"/>
      <c r="O147" s="772"/>
      <c r="P147" s="772"/>
      <c r="Q147" s="772"/>
      <c r="R147" s="772"/>
      <c r="S147" s="772"/>
      <c r="T147" s="772"/>
      <c r="U147" s="809"/>
      <c r="V147" s="947"/>
    </row>
    <row r="148" spans="1:26" ht="18" customHeight="1" x14ac:dyDescent="0.2">
      <c r="A148" s="772"/>
      <c r="B148" s="772"/>
      <c r="C148" s="772"/>
      <c r="D148" s="772"/>
      <c r="E148" s="772"/>
      <c r="F148" s="772"/>
      <c r="G148" s="772"/>
      <c r="H148" s="772"/>
      <c r="I148" s="841" t="s">
        <v>904</v>
      </c>
      <c r="J148" s="842"/>
      <c r="K148" s="842"/>
      <c r="L148" s="842"/>
      <c r="M148" s="842"/>
      <c r="N148" s="842"/>
      <c r="O148" s="842"/>
      <c r="P148" s="842"/>
      <c r="Q148" s="842"/>
      <c r="R148" s="842"/>
      <c r="S148" s="842"/>
      <c r="T148" s="843"/>
      <c r="U148" s="809"/>
      <c r="V148" s="947"/>
      <c r="W148" s="914"/>
    </row>
    <row r="149" spans="1:26" ht="18" customHeight="1" x14ac:dyDescent="0.2">
      <c r="A149" s="772"/>
      <c r="B149" s="772"/>
      <c r="C149" s="772"/>
      <c r="D149" s="772"/>
      <c r="E149" s="772"/>
      <c r="F149" s="772"/>
      <c r="G149" s="772"/>
      <c r="H149" s="772"/>
      <c r="I149" s="844" t="s">
        <v>1073</v>
      </c>
      <c r="J149" s="845"/>
      <c r="K149" s="845"/>
      <c r="L149" s="845"/>
      <c r="M149" s="845"/>
      <c r="N149" s="845"/>
      <c r="O149" s="845"/>
      <c r="P149" s="845"/>
      <c r="Q149" s="845"/>
      <c r="R149" s="845"/>
      <c r="S149" s="845"/>
      <c r="T149" s="846"/>
      <c r="U149" s="809"/>
      <c r="V149" s="947"/>
    </row>
    <row r="150" spans="1:26" ht="18" customHeight="1" x14ac:dyDescent="0.2">
      <c r="A150" s="772"/>
      <c r="B150" s="772"/>
      <c r="C150" s="772"/>
      <c r="D150" s="772"/>
      <c r="E150" s="772"/>
      <c r="F150" s="772"/>
      <c r="G150" s="772"/>
      <c r="H150" s="772"/>
      <c r="I150" s="844" t="s">
        <v>1074</v>
      </c>
      <c r="J150" s="845"/>
      <c r="K150" s="845"/>
      <c r="L150" s="845"/>
      <c r="M150" s="845"/>
      <c r="N150" s="845"/>
      <c r="O150" s="845"/>
      <c r="P150" s="845"/>
      <c r="Q150" s="845"/>
      <c r="R150" s="845"/>
      <c r="S150" s="845"/>
      <c r="T150" s="846"/>
      <c r="U150" s="809"/>
      <c r="V150" s="947"/>
    </row>
    <row r="151" spans="1:26" ht="18" customHeight="1" x14ac:dyDescent="0.2">
      <c r="A151" s="772"/>
      <c r="B151" s="772"/>
      <c r="C151" s="772"/>
      <c r="D151" s="772"/>
      <c r="E151" s="772"/>
      <c r="F151" s="772"/>
      <c r="G151" s="772"/>
      <c r="H151" s="772"/>
      <c r="I151" s="861" t="s">
        <v>1075</v>
      </c>
      <c r="J151" s="862"/>
      <c r="K151" s="862"/>
      <c r="L151" s="862"/>
      <c r="M151" s="862"/>
      <c r="N151" s="862"/>
      <c r="O151" s="862"/>
      <c r="P151" s="862"/>
      <c r="Q151" s="862"/>
      <c r="R151" s="862"/>
      <c r="S151" s="862"/>
      <c r="T151" s="863"/>
      <c r="U151" s="809"/>
      <c r="V151" s="947"/>
    </row>
    <row r="152" spans="1:26" ht="13" x14ac:dyDescent="0.2">
      <c r="A152" s="772"/>
      <c r="B152" s="772"/>
      <c r="C152" s="772"/>
      <c r="D152" s="772"/>
      <c r="E152" s="772"/>
      <c r="F152" s="772"/>
      <c r="G152" s="772"/>
      <c r="H152" s="772"/>
      <c r="I152" s="984"/>
      <c r="J152" s="772"/>
      <c r="K152" s="772"/>
      <c r="L152" s="772"/>
      <c r="M152" s="772"/>
      <c r="N152" s="772"/>
      <c r="O152" s="772"/>
      <c r="P152" s="772"/>
      <c r="Q152" s="772"/>
      <c r="R152" s="772"/>
      <c r="S152" s="772"/>
      <c r="T152" s="772"/>
      <c r="U152" s="809"/>
      <c r="V152" s="947"/>
    </row>
    <row r="153" spans="1:26" ht="33.75" customHeight="1" x14ac:dyDescent="0.2">
      <c r="A153" s="767"/>
      <c r="B153" s="1018" t="s">
        <v>918</v>
      </c>
      <c r="C153" s="1019"/>
      <c r="D153" s="1020"/>
      <c r="E153" s="1021"/>
      <c r="F153" s="1021"/>
      <c r="G153" s="1021"/>
      <c r="H153" s="1021"/>
      <c r="I153" s="1021"/>
      <c r="J153" s="1021"/>
      <c r="K153" s="1022"/>
      <c r="L153" s="1022"/>
      <c r="M153" s="1022"/>
      <c r="N153" s="1022"/>
      <c r="O153" s="1022"/>
      <c r="P153" s="1022"/>
      <c r="Q153" s="1022"/>
      <c r="R153" s="1022"/>
      <c r="S153" s="1022"/>
      <c r="T153" s="1022"/>
      <c r="U153" s="1022"/>
      <c r="V153" s="767"/>
    </row>
    <row r="154" spans="1:26" ht="21.5" thickBot="1" x14ac:dyDescent="0.3">
      <c r="A154" s="772"/>
      <c r="B154" s="1023" t="s">
        <v>832</v>
      </c>
      <c r="C154" s="1024"/>
      <c r="D154" s="991"/>
      <c r="E154" s="1024"/>
      <c r="F154" s="991"/>
      <c r="G154" s="991"/>
      <c r="H154" s="778" t="s">
        <v>769</v>
      </c>
      <c r="I154" s="779"/>
      <c r="J154" s="780"/>
      <c r="K154" s="779"/>
      <c r="L154" s="780"/>
      <c r="M154" s="781"/>
      <c r="N154" s="781"/>
      <c r="O154" s="781"/>
      <c r="P154" s="781"/>
      <c r="Q154" s="781"/>
      <c r="R154" s="781"/>
      <c r="S154" s="781"/>
      <c r="T154" s="781"/>
      <c r="U154" s="1025"/>
      <c r="V154" s="772"/>
    </row>
    <row r="155" spans="1:26" ht="18" x14ac:dyDescent="0.2">
      <c r="A155" s="772"/>
      <c r="B155" s="1026" t="s">
        <v>1213</v>
      </c>
      <c r="C155" s="1027"/>
      <c r="D155" s="1028"/>
      <c r="E155" s="1439" t="s">
        <v>729</v>
      </c>
      <c r="F155" s="1440"/>
      <c r="G155" s="991"/>
      <c r="H155" s="788"/>
      <c r="I155" s="788"/>
      <c r="J155" s="788"/>
      <c r="K155" s="788"/>
      <c r="L155" s="788"/>
      <c r="M155" s="788"/>
      <c r="N155" s="788"/>
      <c r="O155" s="781"/>
      <c r="P155" s="781"/>
      <c r="Q155" s="781"/>
      <c r="R155" s="781"/>
      <c r="S155" s="781"/>
      <c r="T155" s="781"/>
      <c r="U155" s="1025"/>
      <c r="V155" s="772"/>
    </row>
    <row r="156" spans="1:26" ht="17.5" x14ac:dyDescent="0.2">
      <c r="A156" s="772"/>
      <c r="B156" s="1029" t="str">
        <f>計算条件入力シート!B6</f>
        <v>乳牛排泄物</v>
      </c>
      <c r="C156" s="1030">
        <f>計算シート!AL45</f>
        <v>-1288</v>
      </c>
      <c r="D156" s="1031" t="s">
        <v>326</v>
      </c>
      <c r="E156" s="1030">
        <f>計算条件入力シート!F6</f>
        <v>-1288</v>
      </c>
      <c r="F156" s="1031" t="s">
        <v>326</v>
      </c>
      <c r="G156" s="991"/>
      <c r="H156" s="788"/>
      <c r="I156" s="788"/>
      <c r="J156" s="788"/>
      <c r="K156" s="788"/>
      <c r="L156" s="788"/>
      <c r="M156" s="788"/>
      <c r="N156" s="788"/>
      <c r="O156" s="781"/>
      <c r="P156" s="792"/>
      <c r="Q156" s="1412" t="s">
        <v>1190</v>
      </c>
      <c r="R156" s="781"/>
      <c r="S156" s="781"/>
      <c r="T156" s="793"/>
      <c r="U156" s="1025"/>
      <c r="V156" s="772"/>
    </row>
    <row r="157" spans="1:26" ht="19" x14ac:dyDescent="0.2">
      <c r="A157" s="772"/>
      <c r="B157" s="1029" t="str">
        <f>計算条件入力シート!B9</f>
        <v>＜資源名を入力＞</v>
      </c>
      <c r="C157" s="1032">
        <f>計算シート!AL47</f>
        <v>0</v>
      </c>
      <c r="D157" s="1033" t="s">
        <v>326</v>
      </c>
      <c r="E157" s="1032">
        <f>計算条件入力シート!F9</f>
        <v>0</v>
      </c>
      <c r="F157" s="1033" t="s">
        <v>326</v>
      </c>
      <c r="G157" s="991"/>
      <c r="H157" s="788"/>
      <c r="I157" s="788"/>
      <c r="J157" s="788"/>
      <c r="K157" s="788"/>
      <c r="L157" s="788"/>
      <c r="M157" s="788"/>
      <c r="N157" s="788"/>
      <c r="O157" s="781"/>
      <c r="P157" s="792"/>
      <c r="Q157" s="1412"/>
      <c r="R157" s="1437">
        <f>計算結果確認シート!R10</f>
        <v>5.5074966780464196</v>
      </c>
      <c r="S157" s="1437"/>
      <c r="T157" s="813" t="s">
        <v>32</v>
      </c>
      <c r="U157" s="1025"/>
      <c r="V157" s="772"/>
    </row>
    <row r="158" spans="1:26" ht="19" x14ac:dyDescent="0.2">
      <c r="A158" s="772"/>
      <c r="B158" s="1034" t="str">
        <f>計算条件入力シート!B12</f>
        <v>＜資源名を入力＞</v>
      </c>
      <c r="C158" s="1030">
        <f>計算シート!AL49</f>
        <v>0</v>
      </c>
      <c r="D158" s="1033" t="s">
        <v>326</v>
      </c>
      <c r="E158" s="1035">
        <f>計算条件入力シート!F12</f>
        <v>0</v>
      </c>
      <c r="F158" s="1033" t="s">
        <v>326</v>
      </c>
      <c r="G158" s="991"/>
      <c r="H158" s="788"/>
      <c r="I158" s="788"/>
      <c r="J158" s="788"/>
      <c r="K158" s="788"/>
      <c r="L158" s="788"/>
      <c r="M158" s="788"/>
      <c r="N158" s="788"/>
      <c r="O158" s="781"/>
      <c r="P158" s="792"/>
      <c r="Q158" s="1412"/>
      <c r="R158" s="1036"/>
      <c r="S158" s="1036"/>
      <c r="T158" s="792"/>
      <c r="U158" s="1025"/>
      <c r="V158" s="814"/>
    </row>
    <row r="159" spans="1:26" ht="17.5" x14ac:dyDescent="0.2">
      <c r="A159" s="772"/>
      <c r="B159" s="1037" t="str">
        <f>計算条件入力シート!B15</f>
        <v>＜資源名を入力＞</v>
      </c>
      <c r="C159" s="1035">
        <f>計算シート!AL51</f>
        <v>0</v>
      </c>
      <c r="D159" s="1033" t="s">
        <v>326</v>
      </c>
      <c r="E159" s="1038">
        <f>計算条件入力シート!F15</f>
        <v>0</v>
      </c>
      <c r="F159" s="1033" t="s">
        <v>326</v>
      </c>
      <c r="G159" s="991"/>
      <c r="H159" s="788"/>
      <c r="I159" s="788"/>
      <c r="J159" s="788"/>
      <c r="K159" s="788"/>
      <c r="L159" s="812"/>
      <c r="M159" s="812"/>
      <c r="N159" s="781"/>
      <c r="O159" s="781"/>
      <c r="P159" s="834"/>
      <c r="Q159" s="1413" t="s">
        <v>1180</v>
      </c>
      <c r="R159" s="1039"/>
      <c r="S159" s="1039"/>
      <c r="T159" s="813"/>
      <c r="U159" s="1025"/>
      <c r="V159" s="814"/>
      <c r="W159" s="782"/>
    </row>
    <row r="160" spans="1:26" ht="17.5" customHeight="1" x14ac:dyDescent="0.2">
      <c r="A160" s="772"/>
      <c r="B160" s="1034" t="str">
        <f>計算条件入力シート!B18</f>
        <v>＜資源名を入力＞</v>
      </c>
      <c r="C160" s="1030">
        <f>計算シート!AL53</f>
        <v>0</v>
      </c>
      <c r="D160" s="1033" t="s">
        <v>326</v>
      </c>
      <c r="E160" s="1038">
        <f>計算条件入力シート!F18</f>
        <v>0</v>
      </c>
      <c r="F160" s="1033" t="s">
        <v>326</v>
      </c>
      <c r="G160" s="991"/>
      <c r="H160" s="788"/>
      <c r="I160" s="788"/>
      <c r="J160" s="788"/>
      <c r="K160" s="788"/>
      <c r="L160" s="812"/>
      <c r="M160" s="812"/>
      <c r="N160" s="821"/>
      <c r="O160" s="821"/>
      <c r="P160" s="813"/>
      <c r="Q160" s="1414"/>
      <c r="R160" s="1438">
        <f>計算結果確認シート!R14</f>
        <v>12</v>
      </c>
      <c r="S160" s="1438"/>
      <c r="T160" s="834" t="s">
        <v>126</v>
      </c>
      <c r="U160" s="991"/>
      <c r="V160" s="814"/>
      <c r="W160" s="782"/>
    </row>
    <row r="161" spans="1:23" ht="18" customHeight="1" x14ac:dyDescent="0.2">
      <c r="A161" s="772"/>
      <c r="B161" s="1034" t="str">
        <f>計算条件入力シート!B21</f>
        <v>＜資源名を入力＞</v>
      </c>
      <c r="C161" s="1030">
        <f>計算シート!AL55</f>
        <v>0</v>
      </c>
      <c r="D161" s="1033" t="s">
        <v>326</v>
      </c>
      <c r="E161" s="1040">
        <f>計算条件入力シート!F21</f>
        <v>0</v>
      </c>
      <c r="F161" s="1033" t="s">
        <v>326</v>
      </c>
      <c r="G161" s="1041"/>
      <c r="H161" s="788"/>
      <c r="I161" s="788"/>
      <c r="J161" s="788"/>
      <c r="K161" s="788"/>
      <c r="L161" s="812"/>
      <c r="M161" s="812"/>
      <c r="N161" s="821"/>
      <c r="O161" s="821"/>
      <c r="P161" s="813"/>
      <c r="Q161" s="1414"/>
      <c r="R161" s="1042"/>
      <c r="S161" s="1042"/>
      <c r="T161" s="834"/>
      <c r="U161" s="991"/>
      <c r="V161" s="814"/>
      <c r="W161" s="771"/>
    </row>
    <row r="162" spans="1:23" ht="18" thickBot="1" x14ac:dyDescent="0.25">
      <c r="A162" s="772"/>
      <c r="B162" s="1043" t="str">
        <f>計算条件入力シート!B24</f>
        <v>＜資源名を入力＞</v>
      </c>
      <c r="C162" s="1044">
        <f>計算シート!AL57</f>
        <v>0</v>
      </c>
      <c r="D162" s="1045" t="s">
        <v>326</v>
      </c>
      <c r="E162" s="1046">
        <f>計算条件入力シート!F24</f>
        <v>0</v>
      </c>
      <c r="F162" s="1045" t="s">
        <v>326</v>
      </c>
      <c r="G162" s="1041"/>
      <c r="H162" s="788"/>
      <c r="I162" s="788"/>
      <c r="J162" s="788"/>
      <c r="K162" s="788"/>
      <c r="L162" s="812"/>
      <c r="M162" s="812"/>
      <c r="N162" s="821"/>
      <c r="O162" s="821"/>
      <c r="P162" s="792"/>
      <c r="Q162" s="1415" t="s">
        <v>1036</v>
      </c>
      <c r="R162" s="1047"/>
      <c r="S162" s="1047"/>
      <c r="T162" s="793"/>
      <c r="U162" s="991"/>
      <c r="V162" s="814"/>
      <c r="W162" s="822"/>
    </row>
    <row r="163" spans="1:23" ht="19" x14ac:dyDescent="0.2">
      <c r="A163" s="772"/>
      <c r="B163" s="1048"/>
      <c r="C163" s="1049"/>
      <c r="D163" s="1050"/>
      <c r="E163" s="1051"/>
      <c r="F163" s="1041"/>
      <c r="G163" s="1041"/>
      <c r="H163" s="788"/>
      <c r="I163" s="788"/>
      <c r="J163" s="788"/>
      <c r="K163" s="788"/>
      <c r="L163" s="812"/>
      <c r="M163" s="812"/>
      <c r="N163" s="821"/>
      <c r="O163" s="821"/>
      <c r="P163" s="792"/>
      <c r="Q163" s="1412"/>
      <c r="R163" s="1437">
        <f>計算結果確認シート!R17</f>
        <v>321.76718517358984</v>
      </c>
      <c r="S163" s="1437"/>
      <c r="T163" s="834" t="s">
        <v>316</v>
      </c>
      <c r="U163" s="991"/>
      <c r="V163" s="814"/>
    </row>
    <row r="164" spans="1:23" ht="18" customHeight="1" thickBot="1" x14ac:dyDescent="0.25">
      <c r="A164" s="772"/>
      <c r="B164" s="1023" t="s">
        <v>833</v>
      </c>
      <c r="C164" s="1049"/>
      <c r="D164" s="1050"/>
      <c r="E164" s="1052"/>
      <c r="F164" s="1041"/>
      <c r="G164" s="991"/>
      <c r="H164" s="788"/>
      <c r="I164" s="788"/>
      <c r="J164" s="788"/>
      <c r="K164" s="788"/>
      <c r="L164" s="812"/>
      <c r="M164" s="812"/>
      <c r="N164" s="781"/>
      <c r="O164" s="781"/>
      <c r="P164" s="792"/>
      <c r="Q164" s="1412"/>
      <c r="R164" s="1053"/>
      <c r="S164" s="1053"/>
      <c r="T164" s="834"/>
      <c r="U164" s="1025"/>
      <c r="V164" s="814"/>
    </row>
    <row r="165" spans="1:23" ht="17.5" customHeight="1" x14ac:dyDescent="0.2">
      <c r="A165" s="772"/>
      <c r="B165" s="1054" t="s">
        <v>730</v>
      </c>
      <c r="C165" s="1027"/>
      <c r="D165" s="1055"/>
      <c r="E165" s="1027" t="s">
        <v>729</v>
      </c>
      <c r="F165" s="1056"/>
      <c r="G165" s="991"/>
      <c r="H165" s="788"/>
      <c r="I165" s="788"/>
      <c r="J165" s="788"/>
      <c r="K165" s="788"/>
      <c r="L165" s="812"/>
      <c r="M165" s="812"/>
      <c r="N165" s="821"/>
      <c r="O165" s="821"/>
      <c r="P165" s="834"/>
      <c r="Q165" s="1413" t="s">
        <v>1191</v>
      </c>
      <c r="R165" s="1039"/>
      <c r="S165" s="1039"/>
      <c r="T165" s="813"/>
      <c r="U165" s="991"/>
      <c r="V165" s="814"/>
      <c r="W165" s="822"/>
    </row>
    <row r="166" spans="1:23" ht="19" x14ac:dyDescent="0.2">
      <c r="A166" s="772"/>
      <c r="B166" s="1057" t="s">
        <v>712</v>
      </c>
      <c r="C166" s="1058">
        <f>計算条件入力シート!E38</f>
        <v>15</v>
      </c>
      <c r="D166" s="1059" t="s">
        <v>727</v>
      </c>
      <c r="E166" s="1060">
        <f>計算条件入力シート!F38</f>
        <v>15</v>
      </c>
      <c r="F166" s="1059" t="s">
        <v>724</v>
      </c>
      <c r="G166" s="991"/>
      <c r="H166" s="788"/>
      <c r="I166" s="788"/>
      <c r="J166" s="788"/>
      <c r="K166" s="788"/>
      <c r="L166" s="812"/>
      <c r="M166" s="812"/>
      <c r="N166" s="821"/>
      <c r="O166" s="821"/>
      <c r="P166" s="813"/>
      <c r="Q166" s="1414"/>
      <c r="R166" s="1434">
        <f>地域経済性計算シート!C1121*100</f>
        <v>8.2051786163893858</v>
      </c>
      <c r="S166" s="1434"/>
      <c r="T166" s="813" t="s">
        <v>32</v>
      </c>
      <c r="U166" s="991"/>
      <c r="V166" s="814"/>
      <c r="W166" s="822"/>
    </row>
    <row r="167" spans="1:23" ht="15.65" customHeight="1" thickBot="1" x14ac:dyDescent="0.25">
      <c r="A167" s="772"/>
      <c r="B167" s="1061" t="s">
        <v>714</v>
      </c>
      <c r="C167" s="1062">
        <f>計算条件入力シート!E39</f>
        <v>5</v>
      </c>
      <c r="D167" s="1059" t="s">
        <v>724</v>
      </c>
      <c r="E167" s="1064">
        <f>計算条件入力シート!F39</f>
        <v>5</v>
      </c>
      <c r="F167" s="1063" t="s">
        <v>724</v>
      </c>
      <c r="G167" s="991"/>
      <c r="H167" s="788"/>
      <c r="I167" s="788"/>
      <c r="J167" s="788"/>
      <c r="K167" s="788"/>
      <c r="L167" s="812"/>
      <c r="M167" s="812"/>
      <c r="N167" s="821"/>
      <c r="O167" s="821"/>
      <c r="P167" s="813"/>
      <c r="Q167" s="1414"/>
      <c r="R167" s="1042"/>
      <c r="S167" s="1042"/>
      <c r="T167" s="813"/>
      <c r="U167" s="991"/>
      <c r="V167" s="814"/>
      <c r="W167" s="822"/>
    </row>
    <row r="168" spans="1:23" ht="28" customHeight="1" x14ac:dyDescent="0.2">
      <c r="A168" s="772"/>
      <c r="B168" s="1065"/>
      <c r="C168" s="1065"/>
      <c r="D168" s="1065"/>
      <c r="E168" s="1065"/>
      <c r="F168" s="1065"/>
      <c r="G168" s="991"/>
      <c r="H168" s="788"/>
      <c r="I168" s="788"/>
      <c r="J168" s="788"/>
      <c r="K168" s="788"/>
      <c r="L168" s="812"/>
      <c r="M168" s="812"/>
      <c r="N168" s="821"/>
      <c r="O168" s="821"/>
      <c r="P168" s="834"/>
      <c r="Q168" s="1413" t="s">
        <v>1181</v>
      </c>
      <c r="R168" s="1039"/>
      <c r="S168" s="1039"/>
      <c r="T168" s="813"/>
      <c r="U168" s="991"/>
      <c r="V168" s="814"/>
      <c r="W168" s="822"/>
    </row>
    <row r="169" spans="1:23" ht="21.5" thickBot="1" x14ac:dyDescent="0.25">
      <c r="A169" s="772"/>
      <c r="B169" s="1441" t="s">
        <v>834</v>
      </c>
      <c r="C169" s="1441"/>
      <c r="D169" s="1441"/>
      <c r="E169" s="1441"/>
      <c r="F169" s="1441"/>
      <c r="G169" s="991"/>
      <c r="H169" s="788"/>
      <c r="I169" s="788"/>
      <c r="J169" s="788"/>
      <c r="K169" s="788"/>
      <c r="L169" s="812"/>
      <c r="M169" s="812"/>
      <c r="N169" s="821"/>
      <c r="O169" s="821"/>
      <c r="P169" s="821"/>
      <c r="Q169" s="834"/>
      <c r="R169" s="1434">
        <f>地域経済性計算シート!C1122</f>
        <v>10</v>
      </c>
      <c r="S169" s="1434"/>
      <c r="T169" s="834" t="s">
        <v>126</v>
      </c>
      <c r="U169" s="991"/>
      <c r="V169" s="814"/>
      <c r="W169" s="822"/>
    </row>
    <row r="170" spans="1:23" ht="17.5" customHeight="1" x14ac:dyDescent="0.2">
      <c r="A170" s="772"/>
      <c r="B170" s="1026" t="s">
        <v>731</v>
      </c>
      <c r="C170" s="1027"/>
      <c r="D170" s="1028"/>
      <c r="E170" s="1066" t="s">
        <v>772</v>
      </c>
      <c r="F170" s="1056"/>
      <c r="G170" s="991"/>
      <c r="H170" s="788"/>
      <c r="I170" s="788"/>
      <c r="J170" s="788"/>
      <c r="K170" s="788"/>
      <c r="L170" s="812"/>
      <c r="M170" s="812"/>
      <c r="N170" s="821"/>
      <c r="O170" s="821"/>
      <c r="P170" s="821"/>
      <c r="Q170" s="813"/>
      <c r="R170" s="1042"/>
      <c r="S170" s="1042"/>
      <c r="T170" s="834"/>
      <c r="U170" s="991"/>
      <c r="V170" s="814"/>
      <c r="W170" s="822"/>
    </row>
    <row r="171" spans="1:23" ht="20" x14ac:dyDescent="0.2">
      <c r="A171" s="772"/>
      <c r="B171" s="1057" t="s">
        <v>713</v>
      </c>
      <c r="C171" s="1060">
        <f>SUM(計算条件入力シート!E67,計算条件入力シート!E70,計算条件入力シート!E73,計算条件入力シート!E76,計算条件入力シート!E79,計算条件入力シート!E82,計算条件入力シート!E85)/1000000</f>
        <v>695</v>
      </c>
      <c r="D171" s="1067" t="s">
        <v>316</v>
      </c>
      <c r="E171" s="1068"/>
      <c r="F171" s="1069">
        <f>SUM(計算条件入力シート!$M$67:$M$85)/1000000/C171</f>
        <v>0.59172661870503596</v>
      </c>
      <c r="G171" s="991"/>
      <c r="H171" s="1070"/>
      <c r="I171" s="1070"/>
      <c r="J171" s="1070"/>
      <c r="K171" s="1071"/>
      <c r="L171" s="1071"/>
      <c r="M171" s="1071"/>
      <c r="N171" s="1070"/>
      <c r="O171" s="1070"/>
      <c r="P171" s="1070"/>
      <c r="Q171" s="1070"/>
      <c r="R171" s="1070"/>
      <c r="S171" s="1070"/>
      <c r="T171" s="991"/>
      <c r="U171" s="991"/>
      <c r="V171" s="814"/>
      <c r="W171" s="822"/>
    </row>
    <row r="172" spans="1:23" ht="17.5" x14ac:dyDescent="0.35">
      <c r="A172" s="772"/>
      <c r="B172" s="1072" t="s">
        <v>835</v>
      </c>
      <c r="C172" s="1073">
        <f>SUM(計算条件入力シート!E53:E58)/1000000</f>
        <v>19.5</v>
      </c>
      <c r="D172" s="1074" t="s">
        <v>728</v>
      </c>
      <c r="E172" s="1068"/>
      <c r="F172" s="1069">
        <f>SUM(計算条件入力シート!M53:M60)/1000000/C172</f>
        <v>0.65641025641025641</v>
      </c>
      <c r="G172" s="991"/>
      <c r="H172" s="841" t="s">
        <v>797</v>
      </c>
      <c r="I172" s="842"/>
      <c r="J172" s="842"/>
      <c r="K172" s="842"/>
      <c r="L172" s="842"/>
      <c r="M172" s="842"/>
      <c r="N172" s="842"/>
      <c r="O172" s="842"/>
      <c r="P172" s="842"/>
      <c r="Q172" s="842"/>
      <c r="R172" s="842"/>
      <c r="S172" s="842"/>
      <c r="T172" s="843"/>
      <c r="U172" s="1075"/>
      <c r="V172" s="814"/>
      <c r="W172" s="822"/>
    </row>
    <row r="173" spans="1:23" ht="18" thickBot="1" x14ac:dyDescent="0.4">
      <c r="A173" s="772"/>
      <c r="B173" s="1061" t="s">
        <v>15</v>
      </c>
      <c r="C173" s="1076">
        <f>SUM(計算条件入力シート!E60:E64)/1000000</f>
        <v>12.1</v>
      </c>
      <c r="D173" s="1063" t="s">
        <v>728</v>
      </c>
      <c r="E173" s="1077"/>
      <c r="F173" s="1078">
        <f>SUM(計算条件入力シート!M61:M64)/1000000/C173</f>
        <v>0.30165289256198347</v>
      </c>
      <c r="G173" s="991"/>
      <c r="H173" s="844" t="s">
        <v>1070</v>
      </c>
      <c r="I173" s="845"/>
      <c r="J173" s="845"/>
      <c r="K173" s="845"/>
      <c r="L173" s="845"/>
      <c r="M173" s="845"/>
      <c r="N173" s="845"/>
      <c r="O173" s="845"/>
      <c r="P173" s="845"/>
      <c r="Q173" s="845"/>
      <c r="R173" s="845"/>
      <c r="S173" s="845"/>
      <c r="T173" s="846"/>
      <c r="U173" s="1075"/>
      <c r="V173" s="814"/>
      <c r="W173" s="822"/>
    </row>
    <row r="174" spans="1:23" ht="17.5" x14ac:dyDescent="0.2">
      <c r="A174" s="772"/>
      <c r="B174" s="1048"/>
      <c r="C174" s="1049"/>
      <c r="D174" s="1050"/>
      <c r="E174" s="1052"/>
      <c r="F174" s="991"/>
      <c r="G174" s="991"/>
      <c r="H174" s="844" t="s">
        <v>1071</v>
      </c>
      <c r="I174" s="845"/>
      <c r="J174" s="845"/>
      <c r="K174" s="845"/>
      <c r="L174" s="845"/>
      <c r="M174" s="845"/>
      <c r="N174" s="845"/>
      <c r="O174" s="845"/>
      <c r="P174" s="845"/>
      <c r="Q174" s="845"/>
      <c r="R174" s="845"/>
      <c r="S174" s="845"/>
      <c r="T174" s="846"/>
      <c r="U174" s="1075"/>
      <c r="V174" s="814"/>
      <c r="W174" s="822"/>
    </row>
    <row r="175" spans="1:23" ht="21.5" thickBot="1" x14ac:dyDescent="0.25">
      <c r="A175" s="772"/>
      <c r="B175" s="1023" t="s">
        <v>1043</v>
      </c>
      <c r="C175" s="908"/>
      <c r="D175" s="908"/>
      <c r="E175" s="908"/>
      <c r="F175" s="991"/>
      <c r="G175" s="991"/>
      <c r="H175" s="844" t="s">
        <v>1072</v>
      </c>
      <c r="I175" s="845"/>
      <c r="J175" s="845"/>
      <c r="K175" s="845"/>
      <c r="L175" s="845"/>
      <c r="M175" s="845"/>
      <c r="N175" s="845"/>
      <c r="O175" s="845"/>
      <c r="P175" s="845"/>
      <c r="Q175" s="845"/>
      <c r="R175" s="845"/>
      <c r="S175" s="845"/>
      <c r="T175" s="846"/>
      <c r="U175" s="1075"/>
      <c r="V175" s="814"/>
      <c r="W175" s="822"/>
    </row>
    <row r="176" spans="1:23" ht="34" customHeight="1" x14ac:dyDescent="0.2">
      <c r="A176" s="772"/>
      <c r="B176" s="1026" t="s">
        <v>731</v>
      </c>
      <c r="C176" s="1027"/>
      <c r="D176" s="1028"/>
      <c r="E176" s="1442" t="s">
        <v>1044</v>
      </c>
      <c r="F176" s="1443"/>
      <c r="G176" s="1070"/>
      <c r="H176" s="1444"/>
      <c r="I176" s="1445"/>
      <c r="J176" s="1445"/>
      <c r="K176" s="1445"/>
      <c r="L176" s="1445"/>
      <c r="M176" s="1445"/>
      <c r="N176" s="1445"/>
      <c r="O176" s="1445"/>
      <c r="P176" s="1445"/>
      <c r="Q176" s="1445"/>
      <c r="R176" s="1445"/>
      <c r="S176" s="1445"/>
      <c r="T176" s="1446"/>
      <c r="U176" s="1075"/>
      <c r="V176" s="814"/>
      <c r="W176" s="1079"/>
    </row>
    <row r="177" spans="1:23" ht="20.5" thickBot="1" x14ac:dyDescent="0.25">
      <c r="A177" s="772"/>
      <c r="B177" s="1061" t="s">
        <v>837</v>
      </c>
      <c r="C177" s="1044">
        <f>K59/1000</f>
        <v>75.629713625625016</v>
      </c>
      <c r="D177" s="1080" t="s">
        <v>732</v>
      </c>
      <c r="E177" s="1333">
        <f>C177*0.5</f>
        <v>37.814856812812508</v>
      </c>
      <c r="F177" s="1081" t="s">
        <v>841</v>
      </c>
      <c r="G177" s="1070"/>
      <c r="H177" s="861" t="s">
        <v>905</v>
      </c>
      <c r="I177" s="862"/>
      <c r="J177" s="862"/>
      <c r="K177" s="862"/>
      <c r="L177" s="862"/>
      <c r="M177" s="862"/>
      <c r="N177" s="862"/>
      <c r="O177" s="862"/>
      <c r="P177" s="862"/>
      <c r="Q177" s="862"/>
      <c r="R177" s="862"/>
      <c r="S177" s="862"/>
      <c r="T177" s="863"/>
      <c r="U177" s="1075"/>
      <c r="V177" s="814"/>
      <c r="W177" s="822"/>
    </row>
    <row r="178" spans="1:23" ht="20" x14ac:dyDescent="0.2">
      <c r="A178" s="772"/>
      <c r="B178" s="1048"/>
      <c r="C178" s="1049"/>
      <c r="D178" s="1050"/>
      <c r="E178" s="1311" t="s">
        <v>1031</v>
      </c>
      <c r="F178" s="991"/>
      <c r="G178" s="1070"/>
      <c r="H178" s="1070"/>
      <c r="I178" s="1070"/>
      <c r="J178" s="1070"/>
      <c r="K178" s="1071"/>
      <c r="L178" s="1071"/>
      <c r="M178" s="1071"/>
      <c r="N178" s="1070"/>
      <c r="O178" s="1070"/>
      <c r="P178" s="1070"/>
      <c r="Q178" s="1070"/>
      <c r="R178" s="1070"/>
      <c r="S178" s="1070"/>
      <c r="T178" s="991"/>
      <c r="U178" s="991"/>
      <c r="V178" s="772"/>
      <c r="W178" s="822"/>
    </row>
    <row r="179" spans="1:23" ht="42.5" customHeight="1" x14ac:dyDescent="0.2">
      <c r="A179" s="1082"/>
      <c r="B179" s="1087"/>
      <c r="C179" s="1087"/>
      <c r="D179" s="1087"/>
      <c r="E179" s="1087"/>
      <c r="F179" s="1086"/>
      <c r="G179" s="1088"/>
      <c r="H179" s="1088"/>
      <c r="I179" s="1086"/>
      <c r="J179" s="1086"/>
      <c r="K179" s="1086"/>
      <c r="L179" s="1086"/>
      <c r="M179" s="1086"/>
      <c r="N179" s="1086"/>
      <c r="O179" s="1086"/>
      <c r="P179" s="1086"/>
      <c r="Q179" s="1086"/>
      <c r="R179" s="1086"/>
      <c r="S179" s="1086"/>
      <c r="T179" s="1089"/>
      <c r="U179" s="1089"/>
      <c r="V179" s="1090"/>
    </row>
    <row r="180" spans="1:23" ht="20" x14ac:dyDescent="0.2">
      <c r="A180" s="1082"/>
      <c r="B180" s="1087"/>
      <c r="C180" s="1087"/>
      <c r="D180" s="1087"/>
      <c r="E180" s="1087"/>
      <c r="F180" s="1086"/>
      <c r="G180" s="1088"/>
      <c r="H180" s="1088"/>
      <c r="I180" s="1086"/>
      <c r="J180" s="1086"/>
      <c r="K180" s="1086"/>
      <c r="L180" s="1086"/>
      <c r="M180" s="1086"/>
      <c r="N180" s="1086"/>
      <c r="O180" s="1086"/>
      <c r="P180" s="1086"/>
      <c r="Q180" s="1086"/>
      <c r="R180" s="1086"/>
      <c r="S180" s="1086"/>
      <c r="T180" s="1089"/>
      <c r="U180" s="1089"/>
      <c r="V180" s="1082"/>
    </row>
    <row r="181" spans="1:23" ht="33" customHeight="1" x14ac:dyDescent="0.2">
      <c r="A181" s="767"/>
      <c r="B181" s="1018" t="s">
        <v>919</v>
      </c>
      <c r="C181" s="1019"/>
      <c r="D181" s="1020"/>
      <c r="E181" s="1019"/>
      <c r="F181" s="1021"/>
      <c r="G181" s="1021"/>
      <c r="H181" s="1021"/>
      <c r="I181" s="1021"/>
      <c r="J181" s="1021"/>
      <c r="K181" s="1021"/>
      <c r="L181" s="1021"/>
      <c r="M181" s="1022"/>
      <c r="N181" s="1022"/>
      <c r="O181" s="1022"/>
      <c r="P181" s="1022"/>
      <c r="Q181" s="1022"/>
      <c r="R181" s="1022"/>
      <c r="S181" s="1022"/>
      <c r="T181" s="1022"/>
      <c r="U181" s="1022"/>
      <c r="V181" s="767"/>
    </row>
    <row r="182" spans="1:23" ht="20.5" thickBot="1" x14ac:dyDescent="0.25">
      <c r="A182" s="772"/>
      <c r="B182" s="1048"/>
      <c r="C182" s="1049"/>
      <c r="D182" s="1050"/>
      <c r="E182" s="1052"/>
      <c r="F182" s="991"/>
      <c r="G182" s="1070"/>
      <c r="H182" s="1070"/>
      <c r="I182" s="1070"/>
      <c r="J182" s="1070"/>
      <c r="K182" s="1071"/>
      <c r="L182" s="1071"/>
      <c r="M182" s="1071"/>
      <c r="N182" s="1070"/>
      <c r="O182" s="1070"/>
      <c r="P182" s="1070"/>
      <c r="Q182" s="1070"/>
      <c r="R182" s="1070"/>
      <c r="S182" s="1070"/>
      <c r="T182" s="991"/>
      <c r="U182" s="991"/>
      <c r="V182" s="772"/>
    </row>
    <row r="183" spans="1:23" ht="21" x14ac:dyDescent="0.2">
      <c r="A183" s="772"/>
      <c r="B183" s="1091" t="s">
        <v>773</v>
      </c>
      <c r="C183" s="1092"/>
      <c r="D183" s="1093"/>
      <c r="E183" s="1094"/>
      <c r="F183" s="1095"/>
      <c r="G183" s="1096"/>
      <c r="H183" s="1096"/>
      <c r="I183" s="1096"/>
      <c r="J183" s="1096"/>
      <c r="K183" s="1096"/>
      <c r="L183" s="1096"/>
      <c r="M183" s="1096"/>
      <c r="N183" s="1096"/>
      <c r="O183" s="1096"/>
      <c r="P183" s="1096"/>
      <c r="Q183" s="1096"/>
      <c r="R183" s="1096"/>
      <c r="S183" s="1096"/>
      <c r="T183" s="1097"/>
      <c r="U183" s="991"/>
      <c r="V183" s="772"/>
    </row>
    <row r="184" spans="1:23" ht="20" x14ac:dyDescent="0.2">
      <c r="A184" s="772"/>
      <c r="B184" s="1098" t="s">
        <v>775</v>
      </c>
      <c r="C184" s="1035"/>
      <c r="D184" s="1083"/>
      <c r="E184" s="1084"/>
      <c r="F184" s="1088"/>
      <c r="G184" s="1088" t="s">
        <v>774</v>
      </c>
      <c r="H184" s="1086"/>
      <c r="I184" s="1086"/>
      <c r="J184" s="1086"/>
      <c r="K184" s="1086"/>
      <c r="L184" s="1086"/>
      <c r="M184" s="1086"/>
      <c r="N184" s="1086"/>
      <c r="O184" s="1086"/>
      <c r="P184" s="1086"/>
      <c r="Q184" s="1086"/>
      <c r="R184" s="1086"/>
      <c r="S184" s="1086"/>
      <c r="T184" s="1099"/>
      <c r="U184" s="991"/>
      <c r="V184" s="772"/>
    </row>
    <row r="185" spans="1:23" ht="20" x14ac:dyDescent="0.2">
      <c r="A185" s="772"/>
      <c r="B185" s="1037"/>
      <c r="C185" s="1035"/>
      <c r="D185" s="1083"/>
      <c r="E185" s="1084"/>
      <c r="F185" s="1085"/>
      <c r="G185" s="1086"/>
      <c r="H185" s="1086"/>
      <c r="I185" s="1086"/>
      <c r="J185" s="1086"/>
      <c r="K185" s="1086"/>
      <c r="L185" s="1086"/>
      <c r="M185" s="1086"/>
      <c r="N185" s="1086"/>
      <c r="O185" s="1086"/>
      <c r="P185" s="1086"/>
      <c r="Q185" s="1086"/>
      <c r="R185" s="1086"/>
      <c r="S185" s="1086"/>
      <c r="T185" s="1099"/>
      <c r="U185" s="991"/>
      <c r="V185" s="772"/>
    </row>
    <row r="186" spans="1:23" ht="20" x14ac:dyDescent="0.2">
      <c r="A186" s="772"/>
      <c r="B186" s="1037"/>
      <c r="C186" s="1035"/>
      <c r="D186" s="1083"/>
      <c r="E186" s="1084"/>
      <c r="F186" s="1085"/>
      <c r="G186" s="1086"/>
      <c r="H186" s="1086"/>
      <c r="I186" s="1086"/>
      <c r="J186" s="1086"/>
      <c r="K186" s="1086"/>
      <c r="L186" s="1086"/>
      <c r="M186" s="1086"/>
      <c r="N186" s="1086"/>
      <c r="O186" s="1086"/>
      <c r="P186" s="1086"/>
      <c r="Q186" s="1086"/>
      <c r="R186" s="1086"/>
      <c r="S186" s="1086"/>
      <c r="T186" s="1099"/>
      <c r="U186" s="991"/>
      <c r="V186" s="772"/>
    </row>
    <row r="187" spans="1:23" ht="20" x14ac:dyDescent="0.2">
      <c r="A187" s="772"/>
      <c r="B187" s="1037"/>
      <c r="C187" s="1035"/>
      <c r="D187" s="1083"/>
      <c r="E187" s="1084"/>
      <c r="F187" s="1085"/>
      <c r="G187" s="1086"/>
      <c r="H187" s="1086"/>
      <c r="I187" s="1086"/>
      <c r="J187" s="1086"/>
      <c r="K187" s="1086"/>
      <c r="L187" s="1086"/>
      <c r="M187" s="1086"/>
      <c r="N187" s="1086"/>
      <c r="O187" s="1086"/>
      <c r="P187" s="1086"/>
      <c r="Q187" s="1086"/>
      <c r="R187" s="1086"/>
      <c r="S187" s="1086"/>
      <c r="T187" s="1099"/>
      <c r="U187" s="991"/>
      <c r="V187" s="772"/>
    </row>
    <row r="188" spans="1:23" ht="20" x14ac:dyDescent="0.2">
      <c r="A188" s="772"/>
      <c r="B188" s="1037"/>
      <c r="C188" s="1035"/>
      <c r="D188" s="1083"/>
      <c r="E188" s="1084"/>
      <c r="F188" s="1085"/>
      <c r="G188" s="1086"/>
      <c r="H188" s="1086"/>
      <c r="I188" s="1086"/>
      <c r="J188" s="1086"/>
      <c r="K188" s="1086"/>
      <c r="L188" s="1086"/>
      <c r="M188" s="1086"/>
      <c r="N188" s="1086"/>
      <c r="O188" s="1086"/>
      <c r="P188" s="1086"/>
      <c r="Q188" s="1086"/>
      <c r="R188" s="1086"/>
      <c r="S188" s="1086"/>
      <c r="T188" s="1099"/>
      <c r="U188" s="991"/>
      <c r="V188" s="772"/>
    </row>
    <row r="189" spans="1:23" ht="20" x14ac:dyDescent="0.2">
      <c r="A189" s="772"/>
      <c r="B189" s="1037"/>
      <c r="C189" s="1035"/>
      <c r="D189" s="1083"/>
      <c r="E189" s="1084"/>
      <c r="F189" s="1085"/>
      <c r="G189" s="1086"/>
      <c r="H189" s="1086"/>
      <c r="I189" s="1086"/>
      <c r="J189" s="1086"/>
      <c r="K189" s="1086"/>
      <c r="L189" s="1086"/>
      <c r="M189" s="1086"/>
      <c r="N189" s="1086"/>
      <c r="O189" s="1086"/>
      <c r="P189" s="1086"/>
      <c r="Q189" s="1086"/>
      <c r="R189" s="1086"/>
      <c r="S189" s="1086"/>
      <c r="T189" s="1099"/>
      <c r="U189" s="991"/>
      <c r="V189" s="772"/>
    </row>
    <row r="190" spans="1:23" ht="20" x14ac:dyDescent="0.2">
      <c r="A190" s="772"/>
      <c r="B190" s="1037"/>
      <c r="C190" s="1035"/>
      <c r="D190" s="1083"/>
      <c r="E190" s="1084"/>
      <c r="F190" s="1085"/>
      <c r="G190" s="1086"/>
      <c r="H190" s="1086"/>
      <c r="I190" s="1086"/>
      <c r="J190" s="1086"/>
      <c r="K190" s="1086"/>
      <c r="L190" s="1086"/>
      <c r="M190" s="1086"/>
      <c r="N190" s="1086"/>
      <c r="O190" s="1086"/>
      <c r="P190" s="1086"/>
      <c r="Q190" s="1086"/>
      <c r="R190" s="1086"/>
      <c r="S190" s="1086"/>
      <c r="T190" s="1099"/>
      <c r="U190" s="991"/>
      <c r="V190" s="772"/>
    </row>
    <row r="191" spans="1:23" ht="20" x14ac:dyDescent="0.2">
      <c r="A191" s="772"/>
      <c r="B191" s="1037"/>
      <c r="C191" s="1035"/>
      <c r="D191" s="1083"/>
      <c r="E191" s="1084"/>
      <c r="F191" s="1085"/>
      <c r="G191" s="1086"/>
      <c r="H191" s="1086"/>
      <c r="I191" s="1086"/>
      <c r="J191" s="1086"/>
      <c r="K191" s="1086"/>
      <c r="L191" s="1086"/>
      <c r="M191" s="1086"/>
      <c r="N191" s="1086"/>
      <c r="O191" s="1086"/>
      <c r="P191" s="1086"/>
      <c r="Q191" s="1086"/>
      <c r="R191" s="1086"/>
      <c r="S191" s="1086"/>
      <c r="T191" s="1099"/>
      <c r="U191" s="991"/>
      <c r="V191" s="772"/>
    </row>
    <row r="192" spans="1:23" ht="20" x14ac:dyDescent="0.2">
      <c r="A192" s="772"/>
      <c r="B192" s="1037"/>
      <c r="C192" s="1035"/>
      <c r="D192" s="1083"/>
      <c r="E192" s="1084"/>
      <c r="F192" s="1085"/>
      <c r="G192" s="1086"/>
      <c r="H192" s="1086"/>
      <c r="I192" s="1086"/>
      <c r="J192" s="1086"/>
      <c r="K192" s="1086"/>
      <c r="L192" s="1086"/>
      <c r="M192" s="1086"/>
      <c r="N192" s="1086"/>
      <c r="O192" s="1086"/>
      <c r="P192" s="1086"/>
      <c r="Q192" s="1086"/>
      <c r="R192" s="1086"/>
      <c r="S192" s="1086"/>
      <c r="T192" s="1099"/>
      <c r="U192" s="991"/>
      <c r="V192" s="772"/>
    </row>
    <row r="193" spans="1:24" ht="20" x14ac:dyDescent="0.2">
      <c r="A193" s="772"/>
      <c r="B193" s="1037"/>
      <c r="C193" s="1035"/>
      <c r="D193" s="1083"/>
      <c r="E193" s="1084"/>
      <c r="F193" s="1085"/>
      <c r="G193" s="1086"/>
      <c r="H193" s="1086"/>
      <c r="I193" s="1086"/>
      <c r="J193" s="1086"/>
      <c r="K193" s="1086"/>
      <c r="L193" s="1086"/>
      <c r="M193" s="1086"/>
      <c r="N193" s="1086"/>
      <c r="O193" s="1086"/>
      <c r="P193" s="1086"/>
      <c r="Q193" s="1086"/>
      <c r="R193" s="1086"/>
      <c r="S193" s="1086"/>
      <c r="T193" s="1099"/>
      <c r="U193" s="991"/>
      <c r="V193" s="772"/>
    </row>
    <row r="194" spans="1:24" ht="20" x14ac:dyDescent="0.2">
      <c r="A194" s="772"/>
      <c r="B194" s="1037"/>
      <c r="C194" s="1035"/>
      <c r="D194" s="1083"/>
      <c r="E194" s="1084"/>
      <c r="F194" s="1085"/>
      <c r="G194" s="1086"/>
      <c r="H194" s="1086"/>
      <c r="I194" s="1086"/>
      <c r="J194" s="1086"/>
      <c r="K194" s="1086"/>
      <c r="L194" s="1086"/>
      <c r="M194" s="1086"/>
      <c r="N194" s="1086"/>
      <c r="O194" s="1086"/>
      <c r="P194" s="1086"/>
      <c r="Q194" s="1086"/>
      <c r="R194" s="1086"/>
      <c r="S194" s="1086"/>
      <c r="T194" s="1099"/>
      <c r="U194" s="991"/>
      <c r="V194" s="772"/>
    </row>
    <row r="195" spans="1:24" ht="20" x14ac:dyDescent="0.2">
      <c r="A195" s="772"/>
      <c r="B195" s="1037"/>
      <c r="C195" s="1035"/>
      <c r="D195" s="1083"/>
      <c r="E195" s="1084"/>
      <c r="F195" s="1085"/>
      <c r="G195" s="1086"/>
      <c r="H195" s="1086"/>
      <c r="I195" s="1086"/>
      <c r="J195" s="1086"/>
      <c r="K195" s="1086"/>
      <c r="L195" s="1086"/>
      <c r="M195" s="1086"/>
      <c r="N195" s="1086"/>
      <c r="O195" s="1086"/>
      <c r="P195" s="1086"/>
      <c r="Q195" s="1086"/>
      <c r="R195" s="1086"/>
      <c r="S195" s="1086"/>
      <c r="T195" s="1099"/>
      <c r="U195" s="991"/>
      <c r="V195" s="772"/>
    </row>
    <row r="196" spans="1:24" ht="20" x14ac:dyDescent="0.2">
      <c r="A196" s="772"/>
      <c r="B196" s="1037"/>
      <c r="C196" s="1035"/>
      <c r="D196" s="1083"/>
      <c r="E196" s="1084"/>
      <c r="F196" s="1085"/>
      <c r="G196" s="1086"/>
      <c r="H196" s="1086"/>
      <c r="I196" s="1086"/>
      <c r="J196" s="1086"/>
      <c r="K196" s="1086"/>
      <c r="L196" s="1086"/>
      <c r="M196" s="1086"/>
      <c r="N196" s="1086"/>
      <c r="O196" s="1086"/>
      <c r="P196" s="1086"/>
      <c r="Q196" s="1086"/>
      <c r="R196" s="1086"/>
      <c r="S196" s="1086"/>
      <c r="T196" s="1099"/>
      <c r="U196" s="991"/>
      <c r="V196" s="772"/>
    </row>
    <row r="197" spans="1:24" ht="20" x14ac:dyDescent="0.2">
      <c r="A197" s="772"/>
      <c r="B197" s="1037"/>
      <c r="C197" s="1035"/>
      <c r="D197" s="1083"/>
      <c r="E197" s="1084"/>
      <c r="F197" s="1085"/>
      <c r="G197" s="1086"/>
      <c r="H197" s="1086"/>
      <c r="I197" s="1086"/>
      <c r="J197" s="1086"/>
      <c r="K197" s="1086"/>
      <c r="L197" s="1086"/>
      <c r="M197" s="1086"/>
      <c r="N197" s="1086"/>
      <c r="O197" s="1086"/>
      <c r="P197" s="1086"/>
      <c r="Q197" s="1086"/>
      <c r="R197" s="1086"/>
      <c r="S197" s="1086"/>
      <c r="T197" s="1099"/>
      <c r="U197" s="991"/>
      <c r="V197" s="772"/>
    </row>
    <row r="198" spans="1:24" ht="20" x14ac:dyDescent="0.2">
      <c r="A198" s="772"/>
      <c r="B198" s="1037"/>
      <c r="C198" s="1035"/>
      <c r="D198" s="1083"/>
      <c r="E198" s="1084"/>
      <c r="F198" s="1085"/>
      <c r="G198" s="1086"/>
      <c r="H198" s="1086"/>
      <c r="I198" s="1086"/>
      <c r="J198" s="1086"/>
      <c r="K198" s="1086"/>
      <c r="L198" s="1086"/>
      <c r="M198" s="1086"/>
      <c r="N198" s="1086"/>
      <c r="O198" s="1086"/>
      <c r="P198" s="1086"/>
      <c r="Q198" s="1086"/>
      <c r="R198" s="1086"/>
      <c r="S198" s="1086"/>
      <c r="T198" s="1099"/>
      <c r="U198" s="991"/>
      <c r="V198" s="772"/>
    </row>
    <row r="199" spans="1:24" ht="20" x14ac:dyDescent="0.2">
      <c r="A199" s="772"/>
      <c r="B199" s="1037"/>
      <c r="C199" s="1035"/>
      <c r="D199" s="1083"/>
      <c r="E199" s="1084"/>
      <c r="F199" s="1085"/>
      <c r="G199" s="1086"/>
      <c r="H199" s="1086"/>
      <c r="I199" s="1086"/>
      <c r="J199" s="1086"/>
      <c r="K199" s="1086"/>
      <c r="L199" s="1086"/>
      <c r="M199" s="1086"/>
      <c r="N199" s="1086"/>
      <c r="O199" s="1086"/>
      <c r="P199" s="1086"/>
      <c r="Q199" s="1086"/>
      <c r="R199" s="1086"/>
      <c r="S199" s="1086"/>
      <c r="T199" s="1099"/>
      <c r="U199" s="991"/>
      <c r="V199" s="772"/>
    </row>
    <row r="200" spans="1:24" ht="20" x14ac:dyDescent="0.2">
      <c r="A200" s="772"/>
      <c r="B200" s="1037"/>
      <c r="C200" s="1035"/>
      <c r="D200" s="1083"/>
      <c r="E200" s="1084"/>
      <c r="F200" s="1085"/>
      <c r="G200" s="1086"/>
      <c r="H200" s="1086"/>
      <c r="I200" s="1086"/>
      <c r="J200" s="1086"/>
      <c r="K200" s="1086"/>
      <c r="L200" s="1086"/>
      <c r="M200" s="1086"/>
      <c r="N200" s="1086"/>
      <c r="O200" s="1086"/>
      <c r="P200" s="1086"/>
      <c r="Q200" s="1086"/>
      <c r="R200" s="1086"/>
      <c r="S200" s="1086"/>
      <c r="T200" s="1099"/>
      <c r="U200" s="991"/>
      <c r="V200" s="772"/>
    </row>
    <row r="201" spans="1:24" ht="20" x14ac:dyDescent="0.2">
      <c r="A201" s="772"/>
      <c r="B201" s="1037"/>
      <c r="C201" s="1035"/>
      <c r="D201" s="1083"/>
      <c r="E201" s="1084"/>
      <c r="F201" s="1085"/>
      <c r="G201" s="1086"/>
      <c r="H201" s="1086"/>
      <c r="I201" s="1086"/>
      <c r="J201" s="1086"/>
      <c r="K201" s="1086"/>
      <c r="L201" s="1086"/>
      <c r="M201" s="1086"/>
      <c r="N201" s="1086"/>
      <c r="O201" s="1086"/>
      <c r="P201" s="1086"/>
      <c r="Q201" s="1086"/>
      <c r="R201" s="1086"/>
      <c r="S201" s="1086"/>
      <c r="T201" s="1099"/>
      <c r="U201" s="991"/>
      <c r="V201" s="772"/>
    </row>
    <row r="202" spans="1:24" ht="20" x14ac:dyDescent="0.2">
      <c r="A202" s="772"/>
      <c r="B202" s="1037"/>
      <c r="C202" s="1035"/>
      <c r="D202" s="1083"/>
      <c r="E202" s="1084"/>
      <c r="F202" s="1085"/>
      <c r="G202" s="1086"/>
      <c r="H202" s="1086"/>
      <c r="I202" s="1086"/>
      <c r="J202" s="1086"/>
      <c r="K202" s="1086"/>
      <c r="L202" s="1086"/>
      <c r="M202" s="1086"/>
      <c r="N202" s="1086"/>
      <c r="O202" s="1086"/>
      <c r="P202" s="1086"/>
      <c r="Q202" s="1086"/>
      <c r="R202" s="1086"/>
      <c r="S202" s="1086"/>
      <c r="T202" s="1099"/>
      <c r="U202" s="991"/>
      <c r="V202" s="772"/>
    </row>
    <row r="203" spans="1:24" ht="20" x14ac:dyDescent="0.2">
      <c r="A203" s="772"/>
      <c r="B203" s="1037"/>
      <c r="C203" s="1035"/>
      <c r="D203" s="1083"/>
      <c r="E203" s="1084"/>
      <c r="F203" s="1085"/>
      <c r="G203" s="1086"/>
      <c r="H203" s="1086"/>
      <c r="I203" s="1086"/>
      <c r="J203" s="1086"/>
      <c r="K203" s="1086"/>
      <c r="L203" s="1086"/>
      <c r="M203" s="1086"/>
      <c r="N203" s="1086"/>
      <c r="O203" s="1086"/>
      <c r="P203" s="1086"/>
      <c r="Q203" s="1086"/>
      <c r="R203" s="1086"/>
      <c r="S203" s="1086"/>
      <c r="T203" s="1099"/>
      <c r="U203" s="991"/>
      <c r="V203" s="772"/>
    </row>
    <row r="204" spans="1:24" ht="20" x14ac:dyDescent="0.2">
      <c r="A204" s="772"/>
      <c r="B204" s="1037"/>
      <c r="C204" s="1035"/>
      <c r="D204" s="1083"/>
      <c r="E204" s="1084"/>
      <c r="F204" s="1085"/>
      <c r="G204" s="1086"/>
      <c r="H204" s="1086"/>
      <c r="I204" s="1086"/>
      <c r="J204" s="1086"/>
      <c r="K204" s="1086"/>
      <c r="L204" s="1086"/>
      <c r="M204" s="1086"/>
      <c r="N204" s="1086"/>
      <c r="O204" s="1086"/>
      <c r="P204" s="1086"/>
      <c r="Q204" s="1086"/>
      <c r="R204" s="1086"/>
      <c r="S204" s="1086"/>
      <c r="T204" s="1099"/>
      <c r="U204" s="991"/>
      <c r="V204" s="772"/>
    </row>
    <row r="205" spans="1:24" ht="20" x14ac:dyDescent="0.2">
      <c r="A205" s="772"/>
      <c r="B205" s="1037"/>
      <c r="C205" s="1035"/>
      <c r="D205" s="1083"/>
      <c r="E205" s="1084"/>
      <c r="F205" s="1085"/>
      <c r="G205" s="1086"/>
      <c r="H205" s="1086"/>
      <c r="I205" s="1086"/>
      <c r="J205" s="1086"/>
      <c r="K205" s="1086"/>
      <c r="L205" s="1086"/>
      <c r="M205" s="1086"/>
      <c r="N205" s="1086"/>
      <c r="O205" s="1086"/>
      <c r="P205" s="1086"/>
      <c r="Q205" s="1086"/>
      <c r="R205" s="1086"/>
      <c r="S205" s="1086"/>
      <c r="T205" s="1099"/>
      <c r="U205" s="991"/>
      <c r="V205" s="772"/>
    </row>
    <row r="206" spans="1:24" ht="20.5" thickBot="1" x14ac:dyDescent="0.25">
      <c r="A206" s="772"/>
      <c r="B206" s="1037"/>
      <c r="C206" s="1035"/>
      <c r="D206" s="1083"/>
      <c r="E206" s="1084"/>
      <c r="F206" s="1085"/>
      <c r="G206" s="1086"/>
      <c r="H206" s="1086"/>
      <c r="I206" s="1086"/>
      <c r="J206" s="1086"/>
      <c r="K206" s="1086"/>
      <c r="L206" s="1086"/>
      <c r="M206" s="1086"/>
      <c r="N206" s="1086"/>
      <c r="O206" s="1086"/>
      <c r="P206" s="1086"/>
      <c r="Q206" s="1086"/>
      <c r="R206" s="1086"/>
      <c r="S206" s="1086"/>
      <c r="T206" s="1099"/>
      <c r="U206" s="991"/>
      <c r="V206" s="772"/>
    </row>
    <row r="207" spans="1:24" ht="20" x14ac:dyDescent="0.2">
      <c r="A207" s="772"/>
      <c r="B207" s="1054" t="s">
        <v>706</v>
      </c>
      <c r="C207" s="1100" t="s">
        <v>320</v>
      </c>
      <c r="D207" s="1100" t="s">
        <v>831</v>
      </c>
      <c r="E207" s="1291"/>
      <c r="F207" s="1085"/>
      <c r="G207" s="1086"/>
      <c r="H207" s="1086"/>
      <c r="I207" s="1086"/>
      <c r="J207" s="1086"/>
      <c r="K207" s="1086"/>
      <c r="L207" s="1086"/>
      <c r="M207" s="1086"/>
      <c r="N207" s="1086"/>
      <c r="O207" s="1086"/>
      <c r="P207" s="1086"/>
      <c r="Q207" s="1086"/>
      <c r="R207" s="1086"/>
      <c r="S207" s="1086"/>
      <c r="T207" s="1099"/>
      <c r="U207" s="991"/>
      <c r="V207" s="772"/>
    </row>
    <row r="208" spans="1:24" ht="18" customHeight="1" x14ac:dyDescent="0.2">
      <c r="A208" s="772"/>
      <c r="B208" s="1101" t="s">
        <v>846</v>
      </c>
      <c r="C208" s="1102"/>
      <c r="D208" s="1103"/>
      <c r="E208" s="1291"/>
      <c r="F208" s="1085"/>
      <c r="G208" s="1086"/>
      <c r="H208" s="1086"/>
      <c r="I208" s="1086"/>
      <c r="J208" s="1086"/>
      <c r="K208" s="1086"/>
      <c r="L208" s="1086"/>
      <c r="M208" s="1086"/>
      <c r="N208" s="1086"/>
      <c r="O208" s="1086"/>
      <c r="P208" s="1086"/>
      <c r="Q208" s="1086"/>
      <c r="R208" s="1086"/>
      <c r="S208" s="1086"/>
      <c r="T208" s="1099"/>
      <c r="U208" s="991"/>
      <c r="V208" s="772"/>
      <c r="W208" s="914"/>
      <c r="X208" s="1202"/>
    </row>
    <row r="209" spans="1:25" ht="20.5" customHeight="1" x14ac:dyDescent="0.2">
      <c r="A209" s="772"/>
      <c r="B209" s="1104"/>
      <c r="C209" s="1105">
        <f>地域経済性計算シート!AI1111</f>
        <v>-29.012567291666599</v>
      </c>
      <c r="D209" s="1105">
        <f>地域経済性計算シート!AJ1111</f>
        <v>125.97022916041678</v>
      </c>
      <c r="E209" s="1291"/>
      <c r="F209" s="1085"/>
      <c r="G209" s="1086"/>
      <c r="H209" s="1086"/>
      <c r="I209" s="1086"/>
      <c r="J209" s="1086"/>
      <c r="K209" s="1086"/>
      <c r="L209" s="1086"/>
      <c r="M209" s="1086"/>
      <c r="N209" s="1086"/>
      <c r="O209" s="1086"/>
      <c r="P209" s="1086"/>
      <c r="Q209" s="1086"/>
      <c r="R209" s="1086"/>
      <c r="S209" s="1086"/>
      <c r="T209" s="1099"/>
      <c r="U209" s="991"/>
      <c r="V209" s="772"/>
      <c r="W209" s="1106"/>
      <c r="X209" s="1217"/>
      <c r="Y209" s="1218"/>
    </row>
    <row r="210" spans="1:25" ht="21" x14ac:dyDescent="0.25">
      <c r="A210" s="772"/>
      <c r="B210" s="1107" t="s">
        <v>845</v>
      </c>
      <c r="C210" s="1103"/>
      <c r="D210" s="1103"/>
      <c r="E210" s="1291"/>
      <c r="G210" s="778" t="s">
        <v>783</v>
      </c>
      <c r="H210" s="778"/>
      <c r="I210" s="779"/>
      <c r="J210" s="780"/>
      <c r="K210" s="779"/>
      <c r="L210" s="780"/>
      <c r="M210" s="781"/>
      <c r="N210" s="781"/>
      <c r="O210" s="781"/>
      <c r="P210" s="781"/>
      <c r="Q210" s="781"/>
      <c r="R210" s="781"/>
      <c r="S210" s="781"/>
      <c r="T210" s="1108"/>
      <c r="U210" s="991"/>
      <c r="V210" s="772"/>
      <c r="W210" s="1109"/>
      <c r="X210" s="1219"/>
      <c r="Y210" s="1218"/>
    </row>
    <row r="211" spans="1:25" ht="17.5" x14ac:dyDescent="0.2">
      <c r="A211" s="772"/>
      <c r="B211" s="1110"/>
      <c r="C211" s="1105">
        <f>地域経済性計算シート!AI1098/1000000</f>
        <v>17.54534949100308</v>
      </c>
      <c r="D211" s="1105">
        <f>地域経済性計算シート!AJ1098/1000000</f>
        <v>17.54534949100308</v>
      </c>
      <c r="E211" s="1291"/>
      <c r="F211" s="1111"/>
      <c r="G211" s="821"/>
      <c r="H211" s="821"/>
      <c r="I211" s="821"/>
      <c r="J211" s="821"/>
      <c r="K211" s="821"/>
      <c r="L211" s="821"/>
      <c r="M211" s="821"/>
      <c r="N211" s="821"/>
      <c r="O211" s="781"/>
      <c r="P211" s="781"/>
      <c r="Q211" s="781"/>
      <c r="R211" s="781"/>
      <c r="S211" s="781"/>
      <c r="T211" s="1108"/>
      <c r="U211" s="991"/>
      <c r="V211" s="772"/>
      <c r="W211" s="1109"/>
      <c r="X211" s="1219"/>
      <c r="Y211" s="1218"/>
    </row>
    <row r="212" spans="1:25" ht="17.5" x14ac:dyDescent="0.2">
      <c r="A212" s="772"/>
      <c r="B212" s="1107" t="s">
        <v>844</v>
      </c>
      <c r="C212" s="1103"/>
      <c r="D212" s="1103"/>
      <c r="E212" s="1291"/>
      <c r="F212" s="1111"/>
      <c r="G212" s="821"/>
      <c r="H212" s="821"/>
      <c r="I212" s="821"/>
      <c r="J212" s="821"/>
      <c r="K212" s="821"/>
      <c r="L212" s="821"/>
      <c r="M212" s="821"/>
      <c r="N212" s="821"/>
      <c r="O212" s="781"/>
      <c r="P212" s="781"/>
      <c r="Q212" s="792"/>
      <c r="R212" s="781"/>
      <c r="S212" s="781"/>
      <c r="T212" s="1112"/>
      <c r="U212" s="991"/>
      <c r="V212" s="772"/>
      <c r="W212" s="1109"/>
      <c r="X212" s="1219"/>
      <c r="Y212" s="1218"/>
    </row>
    <row r="213" spans="1:25" ht="19" x14ac:dyDescent="0.2">
      <c r="A213" s="772"/>
      <c r="B213" s="1110" t="s">
        <v>697</v>
      </c>
      <c r="C213" s="1105">
        <f>地域経済性計算シート!AI1099/1000000</f>
        <v>7.2759869469234637</v>
      </c>
      <c r="D213" s="1105">
        <f>地域経済性計算シート!AJ1099/1000000</f>
        <v>14.551973893846935</v>
      </c>
      <c r="E213" s="1291"/>
      <c r="F213" s="1111"/>
      <c r="G213" s="821"/>
      <c r="H213" s="821"/>
      <c r="I213" s="821"/>
      <c r="J213" s="821"/>
      <c r="K213" s="821"/>
      <c r="L213" s="821"/>
      <c r="M213" s="821"/>
      <c r="N213" s="821"/>
      <c r="O213" s="781"/>
      <c r="P213" s="781"/>
      <c r="Q213" s="792"/>
      <c r="R213" s="1036"/>
      <c r="S213" s="1036"/>
      <c r="T213" s="1112"/>
      <c r="U213" s="991"/>
      <c r="V213" s="772"/>
      <c r="W213" s="1106"/>
      <c r="X213" s="1218"/>
      <c r="Y213" s="1218"/>
    </row>
    <row r="214" spans="1:25" ht="19" x14ac:dyDescent="0.2">
      <c r="A214" s="772"/>
      <c r="B214" s="1107" t="s">
        <v>778</v>
      </c>
      <c r="C214" s="1103"/>
      <c r="D214" s="1103"/>
      <c r="E214" s="1291"/>
      <c r="F214" s="1111"/>
      <c r="G214" s="821"/>
      <c r="H214" s="821"/>
      <c r="I214" s="821"/>
      <c r="J214" s="821"/>
      <c r="K214" s="821"/>
      <c r="L214" s="821"/>
      <c r="M214" s="821"/>
      <c r="N214" s="821"/>
      <c r="O214" s="781"/>
      <c r="P214" s="781"/>
      <c r="Q214" s="792"/>
      <c r="R214" s="1036"/>
      <c r="S214" s="1036"/>
      <c r="T214" s="1113"/>
      <c r="U214" s="991"/>
      <c r="V214" s="772"/>
      <c r="W214" s="1109"/>
      <c r="X214" s="1219"/>
      <c r="Y214" s="1218"/>
    </row>
    <row r="215" spans="1:25" ht="17.5" x14ac:dyDescent="0.2">
      <c r="A215" s="772"/>
      <c r="B215" s="1114" t="s">
        <v>733</v>
      </c>
      <c r="C215" s="1105">
        <f>地域経済性計算シート!AI1094/1000000</f>
        <v>30.135666669608842</v>
      </c>
      <c r="D215" s="1105">
        <f>地域経済性計算シート!AJ1094/1000000</f>
        <v>60.271333339217712</v>
      </c>
      <c r="E215" s="1291"/>
      <c r="F215" s="1111"/>
      <c r="G215" s="821"/>
      <c r="H215" s="821"/>
      <c r="I215" s="821"/>
      <c r="J215" s="821"/>
      <c r="K215" s="821"/>
      <c r="L215" s="1115"/>
      <c r="M215" s="1115"/>
      <c r="N215" s="781"/>
      <c r="O215" s="781"/>
      <c r="P215" s="781"/>
      <c r="Q215" s="792"/>
      <c r="R215" s="781"/>
      <c r="S215" s="781"/>
      <c r="T215" s="1113"/>
      <c r="U215" s="991"/>
      <c r="V215" s="772"/>
      <c r="W215" s="1109"/>
      <c r="X215" s="1219"/>
      <c r="Y215" s="1218"/>
    </row>
    <row r="216" spans="1:25" ht="24" x14ac:dyDescent="0.2">
      <c r="A216" s="772"/>
      <c r="B216" s="1114" t="s">
        <v>734</v>
      </c>
      <c r="C216" s="1105">
        <f>地域経済性計算シート!AI1096/1000000</f>
        <v>63.763187957304503</v>
      </c>
      <c r="D216" s="1105">
        <f>(地域経済性計算シート!AJ1096)/1000000</f>
        <v>82.481719221330678</v>
      </c>
      <c r="E216" s="1291"/>
      <c r="F216" s="1111"/>
      <c r="G216" s="821"/>
      <c r="H216" s="821"/>
      <c r="I216" s="821"/>
      <c r="J216" s="821"/>
      <c r="K216" s="821"/>
      <c r="L216" s="1115"/>
      <c r="M216" s="1115"/>
      <c r="N216" s="821"/>
      <c r="O216" s="821"/>
      <c r="P216" s="821"/>
      <c r="Q216" s="813"/>
      <c r="R216" s="1116"/>
      <c r="S216" s="1116"/>
      <c r="T216" s="1117"/>
      <c r="U216" s="991"/>
      <c r="V216" s="772"/>
      <c r="X216" s="1118" t="s">
        <v>909</v>
      </c>
      <c r="Y216" s="1220">
        <f>計算条件入力シート!F38*D107*20/1000000</f>
        <v>199.89334749999998</v>
      </c>
    </row>
    <row r="217" spans="1:25" ht="17.5" customHeight="1" x14ac:dyDescent="0.2">
      <c r="A217" s="772"/>
      <c r="B217" s="1114" t="s">
        <v>64</v>
      </c>
      <c r="C217" s="1105">
        <f>C215+C216</f>
        <v>93.898854626913348</v>
      </c>
      <c r="D217" s="1105">
        <f>D215+D216</f>
        <v>142.75305256054838</v>
      </c>
      <c r="E217" s="1291"/>
      <c r="F217" s="1111"/>
      <c r="G217" s="821"/>
      <c r="H217" s="821"/>
      <c r="I217" s="821"/>
      <c r="J217" s="821"/>
      <c r="K217" s="821"/>
      <c r="L217" s="1115"/>
      <c r="M217" s="1115"/>
      <c r="N217" s="821"/>
      <c r="O217" s="821"/>
      <c r="P217" s="821"/>
      <c r="Q217" s="813"/>
      <c r="R217" s="1116"/>
      <c r="S217" s="1116"/>
      <c r="T217" s="1117"/>
      <c r="U217" s="991"/>
      <c r="V217" s="772"/>
      <c r="X217" s="1118" t="s">
        <v>910</v>
      </c>
      <c r="Y217" s="1220">
        <f>計算条件入力シート!F39*D108*20/1000000</f>
        <v>141.35018333333332</v>
      </c>
    </row>
    <row r="218" spans="1:25" ht="19" customHeight="1" x14ac:dyDescent="0.2">
      <c r="A218" s="772"/>
      <c r="B218" s="1107" t="s">
        <v>777</v>
      </c>
      <c r="C218" s="1103"/>
      <c r="D218" s="1103"/>
      <c r="E218" s="1291"/>
      <c r="F218" s="1332"/>
      <c r="G218" s="821"/>
      <c r="H218" s="821"/>
      <c r="I218" s="821"/>
      <c r="J218" s="821"/>
      <c r="K218" s="821"/>
      <c r="L218" s="1115"/>
      <c r="M218" s="1115"/>
      <c r="N218" s="821"/>
      <c r="O218" s="821"/>
      <c r="P218" s="821"/>
      <c r="Q218" s="834"/>
      <c r="R218" s="821"/>
      <c r="S218" s="821"/>
      <c r="T218" s="1117"/>
      <c r="U218" s="991"/>
      <c r="V218" s="772"/>
      <c r="X218" s="1118" t="s">
        <v>911</v>
      </c>
      <c r="Y218" s="1196">
        <f>SUM(計算条件入力シート!N6:N24)*計算条件入力シート!E35/1000000*20</f>
        <v>814.53120000000001</v>
      </c>
    </row>
    <row r="219" spans="1:25" ht="19" customHeight="1" x14ac:dyDescent="0.2">
      <c r="A219" s="772"/>
      <c r="B219" s="1110" t="s">
        <v>280</v>
      </c>
      <c r="C219" s="1105">
        <f>地域経済性計算シート!AI1100/1000000</f>
        <v>18.920131053263923</v>
      </c>
      <c r="D219" s="1105">
        <f>地域経済性計算シート!AJ1100/1000000</f>
        <v>35.545581680273564</v>
      </c>
      <c r="E219" s="1291"/>
      <c r="F219" s="1111"/>
      <c r="G219" s="821"/>
      <c r="H219" s="821"/>
      <c r="I219" s="821"/>
      <c r="J219" s="821"/>
      <c r="K219" s="821"/>
      <c r="L219" s="1115"/>
      <c r="M219" s="1115"/>
      <c r="N219" s="821"/>
      <c r="O219" s="821"/>
      <c r="P219" s="821"/>
      <c r="Q219" s="813"/>
      <c r="R219" s="1042"/>
      <c r="S219" s="1042"/>
      <c r="T219" s="1119"/>
      <c r="U219" s="991"/>
      <c r="V219" s="772"/>
      <c r="X219" s="1118" t="s">
        <v>848</v>
      </c>
      <c r="Y219" s="1201">
        <f>D209</f>
        <v>125.97022916041678</v>
      </c>
    </row>
    <row r="220" spans="1:25" ht="19" customHeight="1" x14ac:dyDescent="0.2">
      <c r="A220" s="772"/>
      <c r="B220" s="1110" t="s">
        <v>271</v>
      </c>
      <c r="C220" s="1105">
        <f>地域経済性計算シート!AI1101/1000000</f>
        <v>81.062764506100919</v>
      </c>
      <c r="D220" s="1105">
        <f>地域経済性計算シート!AJ1101/1000000</f>
        <v>110.68384998504322</v>
      </c>
      <c r="E220" s="1291"/>
      <c r="F220" s="1111"/>
      <c r="G220" s="821"/>
      <c r="H220" s="821"/>
      <c r="I220" s="821"/>
      <c r="J220" s="821"/>
      <c r="K220" s="821"/>
      <c r="L220" s="1115"/>
      <c r="M220" s="1115"/>
      <c r="N220" s="781"/>
      <c r="O220" s="781"/>
      <c r="P220" s="781"/>
      <c r="Q220" s="834"/>
      <c r="R220" s="821"/>
      <c r="S220" s="821"/>
      <c r="T220" s="1117"/>
      <c r="U220" s="991"/>
      <c r="V220" s="772"/>
      <c r="X220" s="1118" t="s">
        <v>849</v>
      </c>
      <c r="Y220" s="1201">
        <f>D211</f>
        <v>17.54534949100308</v>
      </c>
    </row>
    <row r="221" spans="1:25" ht="19" customHeight="1" x14ac:dyDescent="0.2">
      <c r="A221" s="772"/>
      <c r="B221" s="1110" t="s">
        <v>782</v>
      </c>
      <c r="C221" s="1105">
        <f>C220+C219</f>
        <v>99.982895559364835</v>
      </c>
      <c r="D221" s="1105">
        <f>D220+D219</f>
        <v>146.22943166531678</v>
      </c>
      <c r="E221" s="1291"/>
      <c r="F221" s="1111"/>
      <c r="G221" s="821"/>
      <c r="H221" s="821"/>
      <c r="I221" s="821"/>
      <c r="J221" s="821"/>
      <c r="K221" s="821"/>
      <c r="L221" s="1115"/>
      <c r="M221" s="1115"/>
      <c r="N221" s="781"/>
      <c r="O221" s="781"/>
      <c r="P221" s="781"/>
      <c r="Q221" s="834"/>
      <c r="R221" s="821"/>
      <c r="S221" s="821"/>
      <c r="T221" s="1117"/>
      <c r="U221" s="991"/>
      <c r="V221" s="772"/>
      <c r="X221" s="1118" t="s">
        <v>850</v>
      </c>
      <c r="Y221" s="1201">
        <f>D213</f>
        <v>14.551973893846935</v>
      </c>
    </row>
    <row r="222" spans="1:25" ht="19" customHeight="1" x14ac:dyDescent="0.2">
      <c r="A222" s="772"/>
      <c r="B222" s="1107" t="s">
        <v>776</v>
      </c>
      <c r="C222" s="1103"/>
      <c r="D222" s="1103"/>
      <c r="E222" s="1291"/>
      <c r="F222" s="1111"/>
      <c r="G222" s="821"/>
      <c r="H222" s="821"/>
      <c r="I222" s="821"/>
      <c r="J222" s="821"/>
      <c r="K222" s="821"/>
      <c r="L222" s="1115"/>
      <c r="M222" s="1115"/>
      <c r="N222" s="821"/>
      <c r="O222" s="821"/>
      <c r="P222" s="821"/>
      <c r="Q222" s="813"/>
      <c r="R222" s="1120"/>
      <c r="S222" s="1120"/>
      <c r="T222" s="1117"/>
      <c r="U222" s="991"/>
      <c r="V222" s="772"/>
      <c r="X222" s="1118" t="s">
        <v>851</v>
      </c>
      <c r="Y222" s="1201">
        <f>D217</f>
        <v>142.75305256054838</v>
      </c>
    </row>
    <row r="223" spans="1:25" ht="19" customHeight="1" x14ac:dyDescent="0.2">
      <c r="A223" s="772"/>
      <c r="B223" s="1121"/>
      <c r="C223" s="1122">
        <f>地域経済性計算シート!AI1116</f>
        <v>0.6873775628746297</v>
      </c>
      <c r="D223" s="1122">
        <f>地域経済性計算シート!AJ1116</f>
        <v>0.6873775628746297</v>
      </c>
      <c r="E223" s="1291"/>
      <c r="F223" s="1111"/>
      <c r="G223" s="821"/>
      <c r="H223" s="821"/>
      <c r="I223" s="821"/>
      <c r="J223" s="821"/>
      <c r="K223" s="821"/>
      <c r="L223" s="1115"/>
      <c r="M223" s="1115"/>
      <c r="N223" s="821"/>
      <c r="O223" s="821"/>
      <c r="P223" s="821"/>
      <c r="Q223" s="813"/>
      <c r="R223" s="1120"/>
      <c r="S223" s="1120"/>
      <c r="T223" s="1117"/>
      <c r="U223" s="991"/>
      <c r="V223" s="772"/>
      <c r="X223" s="770" t="s">
        <v>777</v>
      </c>
      <c r="Y223" s="1201">
        <f>D221</f>
        <v>146.22943166531678</v>
      </c>
    </row>
    <row r="224" spans="1:25" ht="19" customHeight="1" x14ac:dyDescent="0.2">
      <c r="A224" s="772"/>
      <c r="B224" s="1107" t="s">
        <v>843</v>
      </c>
      <c r="C224" s="1103"/>
      <c r="D224" s="1103"/>
      <c r="E224" s="1291"/>
      <c r="F224" s="1111"/>
      <c r="G224" s="821"/>
      <c r="H224" s="821"/>
      <c r="I224" s="821"/>
      <c r="J224" s="821"/>
      <c r="K224" s="821"/>
      <c r="L224" s="1115"/>
      <c r="M224" s="1115"/>
      <c r="N224" s="821"/>
      <c r="O224" s="821"/>
      <c r="P224" s="821"/>
      <c r="Q224" s="813"/>
      <c r="R224" s="1120"/>
      <c r="S224" s="1120"/>
      <c r="T224" s="1119"/>
      <c r="U224" s="991"/>
      <c r="V224" s="772"/>
      <c r="X224" s="1118" t="s">
        <v>852</v>
      </c>
      <c r="Y224" s="1201">
        <f>D223</f>
        <v>0.6873775628746297</v>
      </c>
    </row>
    <row r="225" spans="1:25" ht="19" customHeight="1" x14ac:dyDescent="0.2">
      <c r="A225" s="772"/>
      <c r="B225" s="1121"/>
      <c r="C225" s="1122">
        <f>計算シート!AN59</f>
        <v>0</v>
      </c>
      <c r="D225" s="1122">
        <f>計算シート!AO59</f>
        <v>0</v>
      </c>
      <c r="E225" s="1291"/>
      <c r="F225" s="1111"/>
      <c r="G225" s="821"/>
      <c r="H225" s="821"/>
      <c r="I225" s="821"/>
      <c r="J225" s="821"/>
      <c r="K225" s="821"/>
      <c r="L225" s="1115"/>
      <c r="M225" s="1115"/>
      <c r="N225" s="821"/>
      <c r="O225" s="821"/>
      <c r="P225" s="821"/>
      <c r="Q225" s="813"/>
      <c r="R225" s="821"/>
      <c r="S225" s="821"/>
      <c r="T225" s="1117"/>
      <c r="U225" s="991"/>
      <c r="V225" s="772"/>
      <c r="X225" s="1118" t="s">
        <v>853</v>
      </c>
      <c r="Y225" s="1201">
        <f>D225</f>
        <v>0</v>
      </c>
    </row>
    <row r="226" spans="1:25" ht="19" customHeight="1" x14ac:dyDescent="0.2">
      <c r="A226" s="772"/>
      <c r="B226" s="1123" t="s">
        <v>842</v>
      </c>
      <c r="C226" s="1124"/>
      <c r="D226" s="1124"/>
      <c r="E226" s="1291"/>
      <c r="F226" s="1111"/>
      <c r="G226" s="821"/>
      <c r="H226" s="821"/>
      <c r="I226" s="821"/>
      <c r="J226" s="821"/>
      <c r="K226" s="821"/>
      <c r="L226" s="1115"/>
      <c r="M226" s="1115"/>
      <c r="N226" s="821"/>
      <c r="O226" s="821"/>
      <c r="P226" s="821"/>
      <c r="Q226" s="813"/>
      <c r="R226" s="821"/>
      <c r="S226" s="821"/>
      <c r="T226" s="1117"/>
      <c r="U226" s="991"/>
      <c r="V226" s="772"/>
      <c r="X226" s="1118" t="s">
        <v>847</v>
      </c>
      <c r="Y226" s="1201">
        <f>D229</f>
        <v>0</v>
      </c>
    </row>
    <row r="227" spans="1:25" ht="17.5" x14ac:dyDescent="0.2">
      <c r="A227" s="772"/>
      <c r="B227" s="1125" t="s">
        <v>321</v>
      </c>
      <c r="C227" s="1122">
        <f>($E166-$C166)*計算シート!$E$18*10/1000000</f>
        <v>0</v>
      </c>
      <c r="D227" s="1122">
        <f>($E166-$C166)*計算シート!$E$18*20/1000000</f>
        <v>0</v>
      </c>
      <c r="E227" s="1291"/>
      <c r="F227" s="1111"/>
      <c r="G227" s="821"/>
      <c r="H227" s="821"/>
      <c r="I227" s="821"/>
      <c r="J227" s="821"/>
      <c r="K227" s="821"/>
      <c r="L227" s="1115"/>
      <c r="M227" s="1115"/>
      <c r="N227" s="821"/>
      <c r="O227" s="821"/>
      <c r="P227" s="821"/>
      <c r="Q227" s="813"/>
      <c r="R227" s="821"/>
      <c r="S227" s="821"/>
      <c r="T227" s="1117"/>
      <c r="U227" s="991"/>
      <c r="V227" s="772"/>
      <c r="X227" s="852" t="s">
        <v>907</v>
      </c>
      <c r="Y227" s="1201">
        <f>SUM(Y219:Y226)</f>
        <v>447.73741433400659</v>
      </c>
    </row>
    <row r="228" spans="1:25" ht="20" x14ac:dyDescent="0.2">
      <c r="A228" s="772"/>
      <c r="B228" s="1125" t="s">
        <v>322</v>
      </c>
      <c r="C228" s="1122">
        <f>($E167-$C167)*計算シート!$E23*10/1000000</f>
        <v>0</v>
      </c>
      <c r="D228" s="1122">
        <f>($E167-$C167)*計算シート!$E23*20/1000000</f>
        <v>0</v>
      </c>
      <c r="E228" s="1291"/>
      <c r="F228" s="1111"/>
      <c r="G228" s="821"/>
      <c r="H228" s="821"/>
      <c r="I228" s="821"/>
      <c r="J228" s="821"/>
      <c r="K228" s="821"/>
      <c r="L228" s="1115"/>
      <c r="M228" s="1115"/>
      <c r="N228" s="821"/>
      <c r="O228" s="821"/>
      <c r="P228" s="821"/>
      <c r="Q228" s="821"/>
      <c r="R228" s="1126"/>
      <c r="S228" s="1126"/>
      <c r="T228" s="1119"/>
      <c r="U228" s="991"/>
      <c r="V228" s="772"/>
    </row>
    <row r="229" spans="1:25" ht="18" thickBot="1" x14ac:dyDescent="0.25">
      <c r="A229" s="772"/>
      <c r="B229" s="1127" t="s">
        <v>64</v>
      </c>
      <c r="C229" s="1128">
        <f>C227+C228</f>
        <v>0</v>
      </c>
      <c r="D229" s="1128">
        <f>D227+D228</f>
        <v>0</v>
      </c>
      <c r="E229" s="1292"/>
      <c r="F229" s="1129"/>
      <c r="G229" s="1130"/>
      <c r="H229" s="1130"/>
      <c r="I229" s="1130"/>
      <c r="J229" s="1130"/>
      <c r="K229" s="1130"/>
      <c r="L229" s="1131"/>
      <c r="M229" s="1131"/>
      <c r="N229" s="1130"/>
      <c r="O229" s="1130"/>
      <c r="P229" s="1130"/>
      <c r="Q229" s="1130"/>
      <c r="R229" s="1130"/>
      <c r="S229" s="1130"/>
      <c r="T229" s="1132"/>
      <c r="U229" s="991"/>
      <c r="V229" s="772"/>
    </row>
    <row r="230" spans="1:25" ht="20" x14ac:dyDescent="0.2">
      <c r="A230" s="772"/>
      <c r="B230" s="1133"/>
      <c r="C230" s="1133"/>
      <c r="D230" s="1133"/>
      <c r="E230" s="1133"/>
      <c r="F230" s="991"/>
      <c r="G230" s="1070"/>
      <c r="H230" s="1070"/>
      <c r="I230" s="1070"/>
      <c r="J230" s="1070"/>
      <c r="K230" s="1071"/>
      <c r="L230" s="1071"/>
      <c r="M230" s="1071"/>
      <c r="N230" s="1070"/>
      <c r="O230" s="1070"/>
      <c r="P230" s="1070"/>
      <c r="Q230" s="1070"/>
      <c r="R230" s="1070"/>
      <c r="S230" s="1070"/>
      <c r="T230" s="991"/>
      <c r="U230" s="991"/>
      <c r="V230" s="772"/>
    </row>
    <row r="231" spans="1:25" ht="21" x14ac:dyDescent="0.2">
      <c r="A231" s="772"/>
      <c r="B231" s="1023" t="s">
        <v>786</v>
      </c>
      <c r="C231" s="1133"/>
      <c r="D231" s="1133"/>
      <c r="E231" s="1133"/>
      <c r="F231" s="991"/>
      <c r="G231" s="991"/>
      <c r="H231" s="1070"/>
      <c r="I231" s="1070"/>
      <c r="J231" s="1070"/>
      <c r="K231" s="1070"/>
      <c r="L231" s="1071"/>
      <c r="M231" s="1071"/>
      <c r="N231" s="1071"/>
      <c r="O231" s="1070"/>
      <c r="P231" s="1070"/>
      <c r="Q231" s="1070"/>
      <c r="R231" s="1070"/>
      <c r="S231" s="1070"/>
      <c r="T231" s="1070"/>
      <c r="U231" s="991"/>
      <c r="V231" s="772"/>
    </row>
    <row r="232" spans="1:25" ht="20" x14ac:dyDescent="0.2">
      <c r="A232" s="772"/>
      <c r="B232" s="1133"/>
      <c r="C232" s="1133"/>
      <c r="D232" s="1133"/>
      <c r="E232" s="1133"/>
      <c r="F232" s="991"/>
      <c r="G232" s="991"/>
      <c r="H232" s="1070"/>
      <c r="I232" s="1070"/>
      <c r="J232" s="1070"/>
      <c r="K232" s="1293" t="s">
        <v>798</v>
      </c>
      <c r="L232" s="1294"/>
      <c r="M232" s="1294"/>
      <c r="N232" s="1294"/>
      <c r="O232" s="1294"/>
      <c r="P232" s="1294"/>
      <c r="Q232" s="1294"/>
      <c r="R232" s="1294"/>
      <c r="S232" s="1294"/>
      <c r="T232" s="1295"/>
      <c r="U232" s="1296"/>
      <c r="V232" s="772"/>
    </row>
    <row r="233" spans="1:25" ht="20" x14ac:dyDescent="0.2">
      <c r="A233" s="772"/>
      <c r="B233" s="1048"/>
      <c r="C233" s="1049"/>
      <c r="D233" s="1050"/>
      <c r="E233" s="1052"/>
      <c r="F233" s="991"/>
      <c r="G233" s="991"/>
      <c r="H233" s="1070"/>
      <c r="I233" s="1070"/>
      <c r="J233" s="1070"/>
      <c r="K233" s="1297" t="s">
        <v>1022</v>
      </c>
      <c r="L233" s="1298"/>
      <c r="M233" s="1298"/>
      <c r="N233" s="1298"/>
      <c r="O233" s="1298"/>
      <c r="P233" s="1298"/>
      <c r="Q233" s="1298"/>
      <c r="R233" s="1298"/>
      <c r="S233" s="1298"/>
      <c r="T233" s="1299"/>
      <c r="U233" s="1296"/>
      <c r="V233" s="772"/>
    </row>
    <row r="234" spans="1:25" ht="20" x14ac:dyDescent="0.2">
      <c r="A234" s="772"/>
      <c r="B234" s="1048"/>
      <c r="C234" s="1049"/>
      <c r="D234" s="1050"/>
      <c r="E234" s="1052"/>
      <c r="F234" s="991"/>
      <c r="G234" s="991"/>
      <c r="H234" s="1070"/>
      <c r="I234" s="1070"/>
      <c r="J234" s="1070"/>
      <c r="K234" s="1300" t="s">
        <v>1023</v>
      </c>
      <c r="L234" s="1301"/>
      <c r="M234" s="1301"/>
      <c r="N234" s="1301"/>
      <c r="O234" s="1301"/>
      <c r="P234" s="1301"/>
      <c r="Q234" s="1301"/>
      <c r="R234" s="1301"/>
      <c r="S234" s="1301"/>
      <c r="T234" s="1302"/>
      <c r="U234" s="1296"/>
      <c r="V234" s="772"/>
    </row>
    <row r="235" spans="1:25" ht="20" x14ac:dyDescent="0.2">
      <c r="A235" s="772"/>
      <c r="B235" s="1048"/>
      <c r="C235" s="1049"/>
      <c r="D235" s="1050"/>
      <c r="E235" s="1052"/>
      <c r="F235" s="991"/>
      <c r="G235" s="991"/>
      <c r="H235" s="1070"/>
      <c r="I235" s="1070"/>
      <c r="J235" s="1070"/>
      <c r="K235" s="1297" t="s">
        <v>1024</v>
      </c>
      <c r="L235" s="1298"/>
      <c r="M235" s="1298"/>
      <c r="N235" s="1298"/>
      <c r="O235" s="1298"/>
      <c r="P235" s="1298"/>
      <c r="Q235" s="1298"/>
      <c r="R235" s="1298"/>
      <c r="S235" s="1298"/>
      <c r="T235" s="1299"/>
      <c r="U235" s="1296"/>
      <c r="V235" s="772"/>
    </row>
    <row r="236" spans="1:25" ht="20" x14ac:dyDescent="0.2">
      <c r="A236" s="772"/>
      <c r="B236" s="1048"/>
      <c r="C236" s="1049"/>
      <c r="D236" s="1050"/>
      <c r="E236" s="1052"/>
      <c r="F236" s="991"/>
      <c r="G236" s="991"/>
      <c r="H236" s="1070"/>
      <c r="I236" s="1070"/>
      <c r="J236" s="1070"/>
      <c r="K236" s="1297" t="s">
        <v>1065</v>
      </c>
      <c r="L236" s="1298"/>
      <c r="M236" s="1298"/>
      <c r="N236" s="1298"/>
      <c r="O236" s="1298"/>
      <c r="P236" s="1298"/>
      <c r="Q236" s="1298"/>
      <c r="R236" s="1298"/>
      <c r="S236" s="1298"/>
      <c r="T236" s="1299"/>
      <c r="U236" s="1296"/>
      <c r="V236" s="772"/>
    </row>
    <row r="237" spans="1:25" ht="20" x14ac:dyDescent="0.2">
      <c r="A237" s="772"/>
      <c r="B237" s="1048"/>
      <c r="C237" s="1049"/>
      <c r="D237" s="1050"/>
      <c r="E237" s="1052"/>
      <c r="F237" s="991"/>
      <c r="G237" s="991"/>
      <c r="H237" s="1070"/>
      <c r="I237" s="1070"/>
      <c r="J237" s="1070"/>
      <c r="K237" s="1303" t="s">
        <v>1196</v>
      </c>
      <c r="L237" s="1304"/>
      <c r="M237" s="1304"/>
      <c r="N237" s="1304"/>
      <c r="O237" s="1304"/>
      <c r="P237" s="1304"/>
      <c r="Q237" s="1304"/>
      <c r="R237" s="1304"/>
      <c r="S237" s="1304"/>
      <c r="T237" s="1305"/>
      <c r="U237" s="1296"/>
      <c r="V237" s="772"/>
    </row>
    <row r="238" spans="1:25" ht="20" x14ac:dyDescent="0.2">
      <c r="A238" s="772"/>
      <c r="B238" s="1048"/>
      <c r="C238" s="1049"/>
      <c r="D238" s="1050"/>
      <c r="E238" s="1052"/>
      <c r="F238" s="991"/>
      <c r="G238" s="991"/>
      <c r="H238" s="1070"/>
      <c r="I238" s="1070"/>
      <c r="J238" s="1070"/>
      <c r="K238" s="1297" t="s">
        <v>1066</v>
      </c>
      <c r="L238" s="1298"/>
      <c r="M238" s="1298"/>
      <c r="N238" s="1298"/>
      <c r="O238" s="1298"/>
      <c r="P238" s="1298"/>
      <c r="Q238" s="1298"/>
      <c r="R238" s="1298"/>
      <c r="S238" s="1298"/>
      <c r="T238" s="1299"/>
      <c r="U238" s="1296"/>
      <c r="V238" s="772"/>
    </row>
    <row r="239" spans="1:25" ht="20" x14ac:dyDescent="0.2">
      <c r="A239" s="772"/>
      <c r="B239" s="1048"/>
      <c r="C239" s="1049"/>
      <c r="D239" s="1050"/>
      <c r="E239" s="1052"/>
      <c r="F239" s="991"/>
      <c r="G239" s="991"/>
      <c r="H239" s="1070"/>
      <c r="I239" s="1070"/>
      <c r="J239" s="1070"/>
      <c r="K239" s="1297" t="s">
        <v>1025</v>
      </c>
      <c r="L239" s="1298"/>
      <c r="M239" s="1298"/>
      <c r="N239" s="1298"/>
      <c r="O239" s="1298"/>
      <c r="P239" s="1298"/>
      <c r="Q239" s="1298"/>
      <c r="R239" s="1298"/>
      <c r="S239" s="1298"/>
      <c r="T239" s="1299"/>
      <c r="U239" s="1296"/>
      <c r="V239" s="772"/>
    </row>
    <row r="240" spans="1:25" ht="20" x14ac:dyDescent="0.2">
      <c r="A240" s="772"/>
      <c r="B240" s="1048"/>
      <c r="C240" s="1049"/>
      <c r="D240" s="1050"/>
      <c r="E240" s="1052"/>
      <c r="F240" s="991"/>
      <c r="G240" s="991"/>
      <c r="H240" s="1070"/>
      <c r="I240" s="1070"/>
      <c r="J240" s="1070"/>
      <c r="K240" s="1303" t="s">
        <v>1197</v>
      </c>
      <c r="L240" s="1304"/>
      <c r="M240" s="1304"/>
      <c r="N240" s="1304"/>
      <c r="O240" s="1304"/>
      <c r="P240" s="1304"/>
      <c r="Q240" s="1304"/>
      <c r="R240" s="1304"/>
      <c r="S240" s="1304"/>
      <c r="T240" s="1305"/>
      <c r="U240" s="1296"/>
      <c r="V240" s="772"/>
    </row>
    <row r="241" spans="1:22" ht="20" x14ac:dyDescent="0.2">
      <c r="A241" s="772"/>
      <c r="B241" s="1048"/>
      <c r="C241" s="1049"/>
      <c r="D241" s="1050"/>
      <c r="E241" s="1052"/>
      <c r="F241" s="991"/>
      <c r="G241" s="991"/>
      <c r="H241" s="1070"/>
      <c r="I241" s="1070"/>
      <c r="J241" s="1070"/>
      <c r="K241" s="1297" t="s">
        <v>1067</v>
      </c>
      <c r="L241" s="1298"/>
      <c r="M241" s="1298"/>
      <c r="N241" s="1298"/>
      <c r="O241" s="1298"/>
      <c r="P241" s="1298"/>
      <c r="Q241" s="1298"/>
      <c r="R241" s="1298"/>
      <c r="S241" s="1298"/>
      <c r="T241" s="1299"/>
      <c r="U241" s="1296"/>
      <c r="V241" s="772"/>
    </row>
    <row r="242" spans="1:22" ht="20" x14ac:dyDescent="0.2">
      <c r="A242" s="772"/>
      <c r="B242" s="1048"/>
      <c r="C242" s="1049"/>
      <c r="D242" s="1050"/>
      <c r="E242" s="1052"/>
      <c r="F242" s="991"/>
      <c r="G242" s="991"/>
      <c r="H242" s="1070"/>
      <c r="I242" s="1070"/>
      <c r="J242" s="1070"/>
      <c r="K242" s="1297" t="s">
        <v>1026</v>
      </c>
      <c r="L242" s="1298"/>
      <c r="M242" s="1298"/>
      <c r="N242" s="1298"/>
      <c r="O242" s="1298"/>
      <c r="P242" s="1298"/>
      <c r="Q242" s="1298"/>
      <c r="R242" s="1298"/>
      <c r="S242" s="1298"/>
      <c r="T242" s="1299"/>
      <c r="U242" s="1296"/>
      <c r="V242" s="772"/>
    </row>
    <row r="243" spans="1:22" ht="20" x14ac:dyDescent="0.2">
      <c r="A243" s="772"/>
      <c r="B243" s="1048"/>
      <c r="C243" s="1049"/>
      <c r="D243" s="1050"/>
      <c r="E243" s="1052"/>
      <c r="F243" s="991"/>
      <c r="G243" s="991"/>
      <c r="H243" s="1070"/>
      <c r="I243" s="1070"/>
      <c r="J243" s="1070"/>
      <c r="K243" s="1297" t="s">
        <v>1198</v>
      </c>
      <c r="L243" s="1298"/>
      <c r="M243" s="1298"/>
      <c r="N243" s="1298"/>
      <c r="O243" s="1298"/>
      <c r="P243" s="1298"/>
      <c r="Q243" s="1298"/>
      <c r="R243" s="1298"/>
      <c r="S243" s="1298"/>
      <c r="T243" s="1299"/>
      <c r="U243" s="1296"/>
      <c r="V243" s="772"/>
    </row>
    <row r="244" spans="1:22" ht="20" x14ac:dyDescent="0.2">
      <c r="A244" s="772"/>
      <c r="B244" s="1048"/>
      <c r="C244" s="1049"/>
      <c r="D244" s="1050"/>
      <c r="E244" s="1052"/>
      <c r="F244" s="991"/>
      <c r="G244" s="991"/>
      <c r="H244" s="1070"/>
      <c r="I244" s="1070"/>
      <c r="J244" s="1070"/>
      <c r="K244" s="1297" t="s">
        <v>1097</v>
      </c>
      <c r="L244" s="1298"/>
      <c r="M244" s="1298"/>
      <c r="N244" s="1298"/>
      <c r="O244" s="1298"/>
      <c r="P244" s="1298"/>
      <c r="Q244" s="1298"/>
      <c r="R244" s="1298"/>
      <c r="S244" s="1298"/>
      <c r="T244" s="1299"/>
      <c r="U244" s="1296"/>
      <c r="V244" s="772"/>
    </row>
    <row r="245" spans="1:22" ht="20" x14ac:dyDescent="0.2">
      <c r="A245" s="772"/>
      <c r="B245" s="1048"/>
      <c r="C245" s="1049"/>
      <c r="D245" s="1050"/>
      <c r="E245" s="1052"/>
      <c r="F245" s="991"/>
      <c r="G245" s="991"/>
      <c r="H245" s="1070"/>
      <c r="I245" s="1070"/>
      <c r="J245" s="1070"/>
      <c r="K245" s="1297" t="s">
        <v>1027</v>
      </c>
      <c r="L245" s="1298"/>
      <c r="M245" s="1298"/>
      <c r="N245" s="1298"/>
      <c r="O245" s="1298"/>
      <c r="P245" s="1298"/>
      <c r="Q245" s="1298"/>
      <c r="R245" s="1298"/>
      <c r="S245" s="1298"/>
      <c r="T245" s="1299"/>
      <c r="U245" s="1296"/>
      <c r="V245" s="772"/>
    </row>
    <row r="246" spans="1:22" ht="20" x14ac:dyDescent="0.2">
      <c r="A246" s="772"/>
      <c r="B246" s="1048"/>
      <c r="C246" s="1049"/>
      <c r="D246" s="1050"/>
      <c r="E246" s="1052"/>
      <c r="F246" s="991"/>
      <c r="G246" s="991"/>
      <c r="H246" s="1070"/>
      <c r="I246" s="1070"/>
      <c r="J246" s="1070"/>
      <c r="K246" s="1297" t="s">
        <v>1199</v>
      </c>
      <c r="L246" s="1298"/>
      <c r="M246" s="1298"/>
      <c r="N246" s="1298"/>
      <c r="O246" s="1298"/>
      <c r="P246" s="1298"/>
      <c r="Q246" s="1298"/>
      <c r="R246" s="1298"/>
      <c r="S246" s="1298"/>
      <c r="T246" s="1299"/>
      <c r="U246" s="1296"/>
      <c r="V246" s="772"/>
    </row>
    <row r="247" spans="1:22" ht="20" x14ac:dyDescent="0.2">
      <c r="A247" s="772"/>
      <c r="B247" s="1048"/>
      <c r="C247" s="1049"/>
      <c r="D247" s="1050"/>
      <c r="E247" s="1052"/>
      <c r="F247" s="991"/>
      <c r="G247" s="991"/>
      <c r="H247" s="1070"/>
      <c r="I247" s="1070"/>
      <c r="J247" s="1070"/>
      <c r="K247" s="1297" t="s">
        <v>1068</v>
      </c>
      <c r="L247" s="1298"/>
      <c r="M247" s="1298"/>
      <c r="N247" s="1298"/>
      <c r="O247" s="1298"/>
      <c r="P247" s="1298"/>
      <c r="Q247" s="1298"/>
      <c r="R247" s="1298"/>
      <c r="S247" s="1298"/>
      <c r="T247" s="1299"/>
      <c r="U247" s="1296"/>
      <c r="V247" s="772"/>
    </row>
    <row r="248" spans="1:22" ht="20" x14ac:dyDescent="0.2">
      <c r="A248" s="772"/>
      <c r="B248" s="1048"/>
      <c r="C248" s="1049"/>
      <c r="D248" s="1050"/>
      <c r="E248" s="1052"/>
      <c r="F248" s="991"/>
      <c r="G248" s="991"/>
      <c r="H248" s="1070"/>
      <c r="I248" s="1070"/>
      <c r="J248" s="1070"/>
      <c r="K248" s="1297" t="s">
        <v>1028</v>
      </c>
      <c r="L248" s="1298"/>
      <c r="M248" s="1298"/>
      <c r="N248" s="1298"/>
      <c r="O248" s="1298"/>
      <c r="P248" s="1298"/>
      <c r="Q248" s="1298"/>
      <c r="R248" s="1298"/>
      <c r="S248" s="1298"/>
      <c r="T248" s="1299"/>
      <c r="U248" s="1296"/>
      <c r="V248" s="772"/>
    </row>
    <row r="249" spans="1:22" ht="21" x14ac:dyDescent="0.2">
      <c r="A249" s="772"/>
      <c r="B249" s="1023" t="s">
        <v>779</v>
      </c>
      <c r="C249" s="1049"/>
      <c r="D249" s="1050"/>
      <c r="E249" s="1052"/>
      <c r="F249" s="991"/>
      <c r="G249" s="991"/>
      <c r="H249" s="1070"/>
      <c r="I249" s="1070"/>
      <c r="J249" s="1070"/>
      <c r="K249" s="1297" t="s">
        <v>1210</v>
      </c>
      <c r="L249" s="1298"/>
      <c r="M249" s="1298"/>
      <c r="N249" s="1298"/>
      <c r="O249" s="1298"/>
      <c r="P249" s="1298"/>
      <c r="Q249" s="1298"/>
      <c r="R249" s="1298"/>
      <c r="S249" s="1298"/>
      <c r="T249" s="1299"/>
      <c r="U249" s="1296"/>
      <c r="V249" s="772"/>
    </row>
    <row r="250" spans="1:22" ht="20" x14ac:dyDescent="0.2">
      <c r="A250" s="772"/>
      <c r="B250" s="1048"/>
      <c r="C250" s="1049"/>
      <c r="D250" s="1050"/>
      <c r="E250" s="1052"/>
      <c r="F250" s="991"/>
      <c r="G250" s="991"/>
      <c r="H250" s="1070"/>
      <c r="I250" s="1070"/>
      <c r="J250" s="1070"/>
      <c r="K250" s="1297" t="s">
        <v>1029</v>
      </c>
      <c r="L250" s="1298"/>
      <c r="M250" s="1298"/>
      <c r="N250" s="1298"/>
      <c r="O250" s="1298"/>
      <c r="P250" s="1298"/>
      <c r="Q250" s="1298"/>
      <c r="R250" s="1298"/>
      <c r="S250" s="1298"/>
      <c r="T250" s="1299"/>
      <c r="U250" s="1296"/>
      <c r="V250" s="772"/>
    </row>
    <row r="251" spans="1:22" ht="20" x14ac:dyDescent="0.2">
      <c r="A251" s="772"/>
      <c r="B251" s="1048"/>
      <c r="C251" s="1049"/>
      <c r="D251" s="1050"/>
      <c r="E251" s="1052"/>
      <c r="F251" s="991"/>
      <c r="G251" s="991"/>
      <c r="H251" s="1070"/>
      <c r="I251" s="1070"/>
      <c r="J251" s="1070"/>
      <c r="K251" s="1297" t="s">
        <v>1200</v>
      </c>
      <c r="L251" s="1298"/>
      <c r="M251" s="1298"/>
      <c r="N251" s="1298"/>
      <c r="O251" s="1298"/>
      <c r="P251" s="1298"/>
      <c r="Q251" s="1298"/>
      <c r="R251" s="1298"/>
      <c r="S251" s="1298"/>
      <c r="T251" s="1299"/>
      <c r="U251" s="1296"/>
      <c r="V251" s="772"/>
    </row>
    <row r="252" spans="1:22" ht="20" x14ac:dyDescent="0.2">
      <c r="A252" s="772"/>
      <c r="B252" s="1048"/>
      <c r="C252" s="1049"/>
      <c r="D252" s="1050"/>
      <c r="E252" s="1052"/>
      <c r="F252" s="991"/>
      <c r="G252" s="991"/>
      <c r="H252" s="1070"/>
      <c r="I252" s="1070"/>
      <c r="J252" s="1070"/>
      <c r="K252" s="1297" t="s">
        <v>1096</v>
      </c>
      <c r="L252" s="1298"/>
      <c r="M252" s="1298"/>
      <c r="N252" s="1298"/>
      <c r="O252" s="1298"/>
      <c r="P252" s="1298"/>
      <c r="Q252" s="1298"/>
      <c r="R252" s="1298"/>
      <c r="S252" s="1298"/>
      <c r="T252" s="1299"/>
      <c r="U252" s="1296"/>
      <c r="V252" s="772"/>
    </row>
    <row r="253" spans="1:22" ht="20" x14ac:dyDescent="0.2">
      <c r="A253" s="772"/>
      <c r="B253" s="1048"/>
      <c r="C253" s="1049"/>
      <c r="D253" s="1050"/>
      <c r="E253" s="1052"/>
      <c r="F253" s="991"/>
      <c r="G253" s="991"/>
      <c r="H253" s="1070"/>
      <c r="I253" s="1070"/>
      <c r="J253" s="1070"/>
      <c r="K253" s="1297" t="s">
        <v>1069</v>
      </c>
      <c r="L253" s="1298"/>
      <c r="M253" s="1298"/>
      <c r="N253" s="1298"/>
      <c r="O253" s="1298"/>
      <c r="P253" s="1298"/>
      <c r="Q253" s="1298"/>
      <c r="R253" s="1298"/>
      <c r="S253" s="1298"/>
      <c r="T253" s="1299"/>
      <c r="U253" s="1296"/>
      <c r="V253" s="772"/>
    </row>
    <row r="254" spans="1:22" ht="20" x14ac:dyDescent="0.2">
      <c r="A254" s="772"/>
      <c r="B254" s="1048"/>
      <c r="C254" s="1049"/>
      <c r="D254" s="1050"/>
      <c r="E254" s="1052"/>
      <c r="F254" s="991"/>
      <c r="G254" s="991"/>
      <c r="H254" s="1070"/>
      <c r="I254" s="1070"/>
      <c r="J254" s="1070"/>
      <c r="K254" s="1297" t="s">
        <v>1030</v>
      </c>
      <c r="L254" s="1298"/>
      <c r="M254" s="1298"/>
      <c r="N254" s="1298"/>
      <c r="O254" s="1298"/>
      <c r="P254" s="1298"/>
      <c r="Q254" s="1298"/>
      <c r="R254" s="1298"/>
      <c r="S254" s="1298"/>
      <c r="T254" s="1299"/>
      <c r="U254" s="1296"/>
      <c r="V254" s="772"/>
    </row>
    <row r="255" spans="1:22" ht="20" x14ac:dyDescent="0.2">
      <c r="A255" s="772"/>
      <c r="B255" s="1048"/>
      <c r="C255" s="1049"/>
      <c r="D255" s="1050"/>
      <c r="E255" s="1052"/>
      <c r="F255" s="991"/>
      <c r="G255" s="1070"/>
      <c r="H255" s="1070"/>
      <c r="I255" s="1070"/>
      <c r="J255" s="1070"/>
      <c r="K255" s="1297" t="s">
        <v>1201</v>
      </c>
      <c r="L255" s="1298"/>
      <c r="M255" s="1298"/>
      <c r="N255" s="1298"/>
      <c r="O255" s="1298"/>
      <c r="P255" s="1298"/>
      <c r="Q255" s="1298"/>
      <c r="R255" s="1298"/>
      <c r="S255" s="1298"/>
      <c r="T255" s="1299"/>
      <c r="U255" s="1296"/>
      <c r="V255" s="772"/>
    </row>
    <row r="256" spans="1:22" ht="20" x14ac:dyDescent="0.2">
      <c r="A256" s="772"/>
      <c r="B256" s="1048"/>
      <c r="C256" s="1049"/>
      <c r="D256" s="1050"/>
      <c r="E256" s="1052"/>
      <c r="F256" s="991"/>
      <c r="G256" s="1070"/>
      <c r="H256" s="1070"/>
      <c r="I256" s="1070"/>
      <c r="J256" s="1070"/>
      <c r="K256" s="1297" t="s">
        <v>1204</v>
      </c>
      <c r="L256" s="1298"/>
      <c r="M256" s="1298"/>
      <c r="N256" s="1298"/>
      <c r="O256" s="1298"/>
      <c r="P256" s="1298"/>
      <c r="Q256" s="1298"/>
      <c r="R256" s="1298"/>
      <c r="S256" s="1298"/>
      <c r="T256" s="1299"/>
      <c r="U256" s="1296"/>
      <c r="V256" s="772"/>
    </row>
    <row r="257" spans="1:22" ht="20" x14ac:dyDescent="0.2">
      <c r="A257" s="772"/>
      <c r="B257" s="1048"/>
      <c r="C257" s="1049"/>
      <c r="D257" s="1050"/>
      <c r="E257" s="1052"/>
      <c r="F257" s="991"/>
      <c r="G257" s="1070"/>
      <c r="H257" s="1070"/>
      <c r="I257" s="1070"/>
      <c r="J257" s="1070"/>
      <c r="K257" s="1297"/>
      <c r="L257" s="1298"/>
      <c r="M257" s="1298"/>
      <c r="N257" s="1298"/>
      <c r="O257" s="1298"/>
      <c r="P257" s="1298"/>
      <c r="Q257" s="1298"/>
      <c r="R257" s="1298"/>
      <c r="S257" s="1298"/>
      <c r="T257" s="1299"/>
      <c r="U257" s="1296"/>
      <c r="V257" s="772"/>
    </row>
    <row r="258" spans="1:22" ht="20" x14ac:dyDescent="0.2">
      <c r="A258" s="772"/>
      <c r="B258" s="1048"/>
      <c r="C258" s="1049"/>
      <c r="D258" s="1050"/>
      <c r="E258" s="1052"/>
      <c r="F258" s="991"/>
      <c r="G258" s="1070"/>
      <c r="H258" s="1070"/>
      <c r="I258" s="1070"/>
      <c r="J258" s="1070"/>
      <c r="K258" s="1297" t="s">
        <v>1202</v>
      </c>
      <c r="L258" s="1298"/>
      <c r="M258" s="1298"/>
      <c r="N258" s="1298"/>
      <c r="O258" s="1298"/>
      <c r="P258" s="1298"/>
      <c r="Q258" s="1298"/>
      <c r="R258" s="1298"/>
      <c r="S258" s="1298"/>
      <c r="T258" s="1299"/>
      <c r="U258" s="1296"/>
      <c r="V258" s="772"/>
    </row>
    <row r="259" spans="1:22" ht="20" x14ac:dyDescent="0.2">
      <c r="A259" s="772"/>
      <c r="B259" s="1048"/>
      <c r="C259" s="1049"/>
      <c r="D259" s="1050"/>
      <c r="E259" s="1052"/>
      <c r="F259" s="991"/>
      <c r="G259" s="1070"/>
      <c r="H259" s="1070"/>
      <c r="I259" s="1070"/>
      <c r="J259" s="1070"/>
      <c r="K259" s="1297" t="s">
        <v>1203</v>
      </c>
      <c r="L259" s="1298"/>
      <c r="M259" s="1298"/>
      <c r="N259" s="1298"/>
      <c r="O259" s="1298"/>
      <c r="P259" s="1298"/>
      <c r="Q259" s="1298"/>
      <c r="R259" s="1298"/>
      <c r="S259" s="1298"/>
      <c r="T259" s="1299"/>
      <c r="U259" s="1296"/>
      <c r="V259" s="772"/>
    </row>
    <row r="260" spans="1:22" ht="20" x14ac:dyDescent="0.2">
      <c r="A260" s="772"/>
      <c r="B260" s="1048"/>
      <c r="C260" s="1049"/>
      <c r="D260" s="1050"/>
      <c r="E260" s="1052"/>
      <c r="F260" s="991"/>
      <c r="G260" s="1070"/>
      <c r="H260" s="1070"/>
      <c r="I260" s="1070"/>
      <c r="J260" s="1070"/>
      <c r="K260" s="1297" t="s">
        <v>1205</v>
      </c>
      <c r="L260" s="1298"/>
      <c r="M260" s="1298"/>
      <c r="N260" s="1298"/>
      <c r="O260" s="1298"/>
      <c r="P260" s="1298"/>
      <c r="Q260" s="1298"/>
      <c r="R260" s="1298"/>
      <c r="S260" s="1298"/>
      <c r="T260" s="1299"/>
      <c r="U260" s="1296"/>
      <c r="V260" s="772"/>
    </row>
    <row r="261" spans="1:22" ht="20" x14ac:dyDescent="0.2">
      <c r="A261" s="772"/>
      <c r="B261" s="1048"/>
      <c r="C261" s="1049"/>
      <c r="D261" s="1050"/>
      <c r="E261" s="1052"/>
      <c r="F261" s="991"/>
      <c r="G261" s="1070"/>
      <c r="H261" s="1070"/>
      <c r="I261" s="1070"/>
      <c r="J261" s="1070"/>
      <c r="K261" s="1297" t="s">
        <v>1206</v>
      </c>
      <c r="L261" s="1298"/>
      <c r="M261" s="1298"/>
      <c r="N261" s="1298"/>
      <c r="O261" s="1298"/>
      <c r="P261" s="1298"/>
      <c r="Q261" s="1298"/>
      <c r="R261" s="1298"/>
      <c r="S261" s="1298"/>
      <c r="T261" s="1299"/>
      <c r="U261" s="1296"/>
      <c r="V261" s="772"/>
    </row>
    <row r="262" spans="1:22" ht="20" x14ac:dyDescent="0.2">
      <c r="A262" s="772"/>
      <c r="B262" s="1048"/>
      <c r="C262" s="1049"/>
      <c r="D262" s="1050"/>
      <c r="E262" s="1052"/>
      <c r="F262" s="991"/>
      <c r="G262" s="1070"/>
      <c r="H262" s="1070"/>
      <c r="I262" s="1070"/>
      <c r="J262" s="1070"/>
      <c r="K262" s="1306"/>
      <c r="L262" s="1307"/>
      <c r="M262" s="1307"/>
      <c r="N262" s="1307"/>
      <c r="O262" s="1307"/>
      <c r="P262" s="1307"/>
      <c r="Q262" s="1307"/>
      <c r="R262" s="1307"/>
      <c r="S262" s="1307"/>
      <c r="T262" s="1308"/>
      <c r="U262" s="1296"/>
      <c r="V262" s="772"/>
    </row>
    <row r="263" spans="1:22" ht="20" x14ac:dyDescent="0.2">
      <c r="A263" s="772"/>
      <c r="B263" s="1048"/>
      <c r="C263" s="1049"/>
      <c r="D263" s="1050"/>
      <c r="E263" s="1052"/>
      <c r="F263" s="991"/>
      <c r="G263" s="1070"/>
      <c r="H263" s="1070"/>
      <c r="I263" s="1070"/>
      <c r="J263" s="1070"/>
      <c r="K263" s="1309"/>
      <c r="L263" s="1309"/>
      <c r="M263" s="1310"/>
      <c r="N263" s="1310"/>
      <c r="O263" s="1310"/>
      <c r="P263" s="1310"/>
      <c r="Q263" s="1310"/>
      <c r="R263" s="1310"/>
      <c r="S263" s="1310"/>
      <c r="T263" s="1310"/>
      <c r="U263" s="1296"/>
      <c r="V263" s="772"/>
    </row>
    <row r="264" spans="1:22" ht="20" x14ac:dyDescent="0.2">
      <c r="A264" s="772"/>
      <c r="B264" s="1048"/>
      <c r="C264" s="1049"/>
      <c r="D264" s="1050"/>
      <c r="E264" s="1052"/>
      <c r="F264" s="991"/>
      <c r="G264" s="1070"/>
      <c r="H264" s="1070"/>
      <c r="I264" s="1070"/>
      <c r="J264" s="1070"/>
      <c r="K264" s="1309"/>
      <c r="L264" s="1309"/>
      <c r="M264" s="1310"/>
      <c r="N264" s="1310"/>
      <c r="O264" s="1310"/>
      <c r="P264" s="1310"/>
      <c r="Q264" s="1310"/>
      <c r="R264" s="1310"/>
      <c r="S264" s="1310"/>
      <c r="T264" s="1310"/>
      <c r="U264" s="1296"/>
      <c r="V264" s="772"/>
    </row>
    <row r="265" spans="1:22" ht="20" x14ac:dyDescent="0.2">
      <c r="A265" s="772"/>
      <c r="B265" s="1048"/>
      <c r="C265" s="1049"/>
      <c r="D265" s="1050"/>
      <c r="E265" s="1052"/>
      <c r="F265" s="991"/>
      <c r="G265" s="1070"/>
      <c r="H265" s="1070"/>
      <c r="I265" s="1070"/>
      <c r="J265" s="1070"/>
      <c r="K265" s="1309"/>
      <c r="L265" s="1309"/>
      <c r="M265" s="1310"/>
      <c r="N265" s="1310"/>
      <c r="O265" s="1310"/>
      <c r="P265" s="1310"/>
      <c r="Q265" s="1310"/>
      <c r="R265" s="1310"/>
      <c r="S265" s="1310"/>
      <c r="T265" s="1310"/>
      <c r="U265" s="1310"/>
      <c r="V265" s="772"/>
    </row>
    <row r="266" spans="1:22" ht="20" x14ac:dyDescent="0.2">
      <c r="A266" s="772"/>
      <c r="B266" s="1048"/>
      <c r="C266" s="1049"/>
      <c r="D266" s="1050"/>
      <c r="E266" s="1052"/>
      <c r="F266" s="991"/>
      <c r="G266" s="1070"/>
      <c r="H266" s="1070"/>
      <c r="I266" s="1070"/>
      <c r="J266" s="1070"/>
      <c r="K266" s="1309"/>
      <c r="L266" s="1309"/>
      <c r="M266" s="1310"/>
      <c r="N266" s="1310"/>
      <c r="O266" s="1310"/>
      <c r="P266" s="1310"/>
      <c r="Q266" s="1310"/>
      <c r="R266" s="1310"/>
      <c r="S266" s="1310"/>
      <c r="T266" s="1310"/>
      <c r="U266" s="1310"/>
      <c r="V266" s="772"/>
    </row>
  </sheetData>
  <sheetProtection algorithmName="SHA-512" hashValue="Lunl5qyadPqRpfL03Hs2GsnndEpgZs1jjI2mV33NipVY+D0Hi688ugBjCzSx3LxLU3DpVyTXihwGYsKUSjqm9g==" saltValue="17smW57u8+8ljMprElklEA==" spinCount="100000" sheet="1" objects="1" scenarios="1"/>
  <mergeCells count="21">
    <mergeCell ref="E155:F155"/>
    <mergeCell ref="I132:M133"/>
    <mergeCell ref="B169:F169"/>
    <mergeCell ref="E176:F176"/>
    <mergeCell ref="R169:S169"/>
    <mergeCell ref="R166:S166"/>
    <mergeCell ref="R157:S157"/>
    <mergeCell ref="R160:S160"/>
    <mergeCell ref="H176:T176"/>
    <mergeCell ref="R163:S163"/>
    <mergeCell ref="R4:S4"/>
    <mergeCell ref="R17:S17"/>
    <mergeCell ref="R14:S14"/>
    <mergeCell ref="R10:S10"/>
    <mergeCell ref="R7:S7"/>
    <mergeCell ref="R12:S12"/>
    <mergeCell ref="R20:S20"/>
    <mergeCell ref="I61:L62"/>
    <mergeCell ref="I90:L91"/>
    <mergeCell ref="I111:M112"/>
    <mergeCell ref="I35:P36"/>
  </mergeCells>
  <phoneticPr fontId="5"/>
  <conditionalFormatting sqref="Z85">
    <cfRule type="colorScale" priority="61">
      <colorScale>
        <cfvo type="num" val="-1E-4"/>
        <cfvo type="num" val="0"/>
        <cfvo type="num" val="0.2"/>
        <color theme="5" tint="0.39997558519241921"/>
        <color theme="7" tint="0.79998168889431442"/>
        <color theme="8" tint="0.59999389629810485"/>
      </colorScale>
    </cfRule>
  </conditionalFormatting>
  <conditionalFormatting sqref="K94:K98 K103">
    <cfRule type="colorScale" priority="60">
      <colorScale>
        <cfvo type="num" val="-1E-4"/>
        <cfvo type="num" val="0"/>
        <cfvo type="num" val="0.2"/>
        <color theme="5" tint="0.39997558519241921"/>
        <color theme="7" tint="0.79998168889431442"/>
        <color theme="8" tint="0.59999389629810485"/>
      </colorScale>
    </cfRule>
  </conditionalFormatting>
  <conditionalFormatting sqref="Z75:Z84">
    <cfRule type="colorScale" priority="59">
      <colorScale>
        <cfvo type="num" val="-1E-4"/>
        <cfvo type="num" val="0"/>
        <cfvo type="num" val="0.2"/>
        <color theme="5" tint="0.39997558519241921"/>
        <color theme="7" tint="0.79998168889431442"/>
        <color theme="8" tint="0.59999389629810485"/>
      </colorScale>
    </cfRule>
  </conditionalFormatting>
  <conditionalFormatting sqref="K99">
    <cfRule type="colorScale" priority="56">
      <colorScale>
        <cfvo type="num" val="-1E-4"/>
        <cfvo type="num" val="0"/>
        <cfvo type="num" val="0.2"/>
        <color theme="5" tint="0.39997558519241921"/>
        <color theme="7" tint="0.79998168889431442"/>
        <color theme="8" tint="0.59999389629810485"/>
      </colorScale>
    </cfRule>
  </conditionalFormatting>
  <conditionalFormatting sqref="V139:V152">
    <cfRule type="colorScale" priority="55">
      <colorScale>
        <cfvo type="num" val="-1E-4"/>
        <cfvo type="num" val="0"/>
        <cfvo type="num" val="0.2"/>
        <color theme="5" tint="0.39997558519241921"/>
        <color theme="7" tint="0.79998168889431442"/>
        <color theme="8" tint="0.59999389629810485"/>
      </colorScale>
    </cfRule>
  </conditionalFormatting>
  <conditionalFormatting sqref="K104">
    <cfRule type="colorScale" priority="41">
      <colorScale>
        <cfvo type="num" val="-1E-4"/>
        <cfvo type="num" val="0"/>
        <cfvo type="num" val="0.2"/>
        <color theme="5" tint="0.39997558519241921"/>
        <color theme="7" tint="0.79998168889431442"/>
        <color theme="8" tint="0.59999389629810485"/>
      </colorScale>
    </cfRule>
  </conditionalFormatting>
  <conditionalFormatting sqref="K103">
    <cfRule type="colorScale" priority="40">
      <colorScale>
        <cfvo type="num" val="-1E-4"/>
        <cfvo type="num" val="0"/>
        <cfvo type="num" val="0.2"/>
        <color theme="5" tint="0.39997558519241921"/>
        <color theme="7" tint="0.79998168889431442"/>
        <color theme="8" tint="0.59999389629810485"/>
      </colorScale>
    </cfRule>
  </conditionalFormatting>
  <conditionalFormatting sqref="J103">
    <cfRule type="colorScale" priority="25">
      <colorScale>
        <cfvo type="num" val="-1E-4"/>
        <cfvo type="num" val="0"/>
        <cfvo type="num" val="0.2"/>
        <color theme="5" tint="0.39997558519241921"/>
        <color theme="7" tint="0.79998168889431442"/>
        <color theme="8" tint="0.59999389629810485"/>
      </colorScale>
    </cfRule>
  </conditionalFormatting>
  <conditionalFormatting sqref="K136:K140 K145">
    <cfRule type="colorScale" priority="34">
      <colorScale>
        <cfvo type="num" val="-1E-4"/>
        <cfvo type="num" val="0"/>
        <cfvo type="num" val="0.2"/>
        <color theme="5" tint="0.39997558519241921"/>
        <color theme="7" tint="0.79998168889431442"/>
        <color theme="8" tint="0.59999389629810485"/>
      </colorScale>
    </cfRule>
  </conditionalFormatting>
  <conditionalFormatting sqref="J104">
    <cfRule type="colorScale" priority="26">
      <colorScale>
        <cfvo type="num" val="-1E-4"/>
        <cfvo type="num" val="0"/>
        <cfvo type="num" val="0.2"/>
        <color theme="5" tint="0.39997558519241921"/>
        <color theme="7" tint="0.79998168889431442"/>
        <color theme="8" tint="0.59999389629810485"/>
      </colorScale>
    </cfRule>
  </conditionalFormatting>
  <conditionalFormatting sqref="J94:J98 J103">
    <cfRule type="colorScale" priority="29">
      <colorScale>
        <cfvo type="num" val="-1E-4"/>
        <cfvo type="num" val="0"/>
        <cfvo type="num" val="0.2"/>
        <color theme="5" tint="0.39997558519241921"/>
        <color theme="7" tint="0.79998168889431442"/>
        <color theme="8" tint="0.59999389629810485"/>
      </colorScale>
    </cfRule>
  </conditionalFormatting>
  <conditionalFormatting sqref="J99">
    <cfRule type="colorScale" priority="28">
      <colorScale>
        <cfvo type="num" val="-1E-4"/>
        <cfvo type="num" val="0"/>
        <cfvo type="num" val="0.2"/>
        <color theme="5" tint="0.39997558519241921"/>
        <color theme="7" tint="0.79998168889431442"/>
        <color theme="8" tint="0.59999389629810485"/>
      </colorScale>
    </cfRule>
  </conditionalFormatting>
  <conditionalFormatting sqref="K141">
    <cfRule type="colorScale" priority="33">
      <colorScale>
        <cfvo type="num" val="-1E-4"/>
        <cfvo type="num" val="0"/>
        <cfvo type="num" val="0.2"/>
        <color theme="5" tint="0.39997558519241921"/>
        <color theme="7" tint="0.79998168889431442"/>
        <color theme="8" tint="0.59999389629810485"/>
      </colorScale>
    </cfRule>
  </conditionalFormatting>
  <conditionalFormatting sqref="K142:K144">
    <cfRule type="colorScale" priority="32">
      <colorScale>
        <cfvo type="num" val="-1E-4"/>
        <cfvo type="num" val="0"/>
        <cfvo type="num" val="0.2"/>
        <color theme="5" tint="0.39997558519241921"/>
        <color theme="7" tint="0.79998168889431442"/>
        <color theme="8" tint="0.59999389629810485"/>
      </colorScale>
    </cfRule>
  </conditionalFormatting>
  <conditionalFormatting sqref="K146:K147">
    <cfRule type="colorScale" priority="31">
      <colorScale>
        <cfvo type="num" val="-1E-4"/>
        <cfvo type="num" val="0"/>
        <cfvo type="num" val="0.2"/>
        <color theme="5" tint="0.39997558519241921"/>
        <color theme="7" tint="0.79998168889431442"/>
        <color theme="8" tint="0.59999389629810485"/>
      </colorScale>
    </cfRule>
  </conditionalFormatting>
  <conditionalFormatting sqref="K145">
    <cfRule type="colorScale" priority="30">
      <colorScale>
        <cfvo type="num" val="-1E-4"/>
        <cfvo type="num" val="0"/>
        <cfvo type="num" val="0.2"/>
        <color theme="5" tint="0.39997558519241921"/>
        <color theme="7" tint="0.79998168889431442"/>
        <color theme="8" tint="0.59999389629810485"/>
      </colorScale>
    </cfRule>
  </conditionalFormatting>
  <conditionalFormatting sqref="K100:K102">
    <cfRule type="colorScale" priority="42">
      <colorScale>
        <cfvo type="num" val="-1E-4"/>
        <cfvo type="num" val="0"/>
        <cfvo type="num" val="0.2"/>
        <color theme="5" tint="0.39997558519241921"/>
        <color theme="7" tint="0.79998168889431442"/>
        <color theme="8" tint="0.59999389629810485"/>
      </colorScale>
    </cfRule>
  </conditionalFormatting>
  <conditionalFormatting sqref="J100:J102">
    <cfRule type="colorScale" priority="27">
      <colorScale>
        <cfvo type="num" val="-1E-4"/>
        <cfvo type="num" val="0"/>
        <cfvo type="num" val="0.2"/>
        <color theme="5" tint="0.39997558519241921"/>
        <color theme="7" tint="0.79998168889431442"/>
        <color theme="8" tint="0.59999389629810485"/>
      </colorScale>
    </cfRule>
  </conditionalFormatting>
  <conditionalFormatting sqref="K124">
    <cfRule type="colorScale" priority="20">
      <colorScale>
        <cfvo type="num" val="-1E-4"/>
        <cfvo type="num" val="0"/>
        <cfvo type="num" val="0.2"/>
        <color theme="5" tint="0.39997558519241921"/>
        <color theme="7" tint="0.79998168889431442"/>
        <color theme="8" tint="0.59999389629810485"/>
      </colorScale>
    </cfRule>
  </conditionalFormatting>
  <conditionalFormatting sqref="K115:K119 K124">
    <cfRule type="colorScale" priority="24">
      <colorScale>
        <cfvo type="num" val="-1E-4"/>
        <cfvo type="num" val="0"/>
        <cfvo type="num" val="0.2"/>
        <color theme="5" tint="0.39997558519241921"/>
        <color theme="7" tint="0.79998168889431442"/>
        <color theme="8" tint="0.59999389629810485"/>
      </colorScale>
    </cfRule>
  </conditionalFormatting>
  <conditionalFormatting sqref="Z105">
    <cfRule type="colorScale" priority="14">
      <colorScale>
        <cfvo type="num" val="-1E-4"/>
        <cfvo type="num" val="0"/>
        <cfvo type="num" val="0.2"/>
        <color theme="5" tint="0.39997558519241921"/>
        <color theme="7" tint="0.79998168889431442"/>
        <color theme="8" tint="0.59999389629810485"/>
      </colorScale>
    </cfRule>
  </conditionalFormatting>
  <conditionalFormatting sqref="K120">
    <cfRule type="colorScale" priority="23">
      <colorScale>
        <cfvo type="num" val="-1E-4"/>
        <cfvo type="num" val="0"/>
        <cfvo type="num" val="0.2"/>
        <color theme="5" tint="0.39997558519241921"/>
        <color theme="7" tint="0.79998168889431442"/>
        <color theme="8" tint="0.59999389629810485"/>
      </colorScale>
    </cfRule>
  </conditionalFormatting>
  <conditionalFormatting sqref="Z95:Z104">
    <cfRule type="colorScale" priority="13">
      <colorScale>
        <cfvo type="num" val="-1E-4"/>
        <cfvo type="num" val="0"/>
        <cfvo type="num" val="0.2"/>
        <color theme="5" tint="0.39997558519241921"/>
        <color theme="7" tint="0.79998168889431442"/>
        <color theme="8" tint="0.59999389629810485"/>
      </colorScale>
    </cfRule>
  </conditionalFormatting>
  <conditionalFormatting sqref="K121:K123">
    <cfRule type="colorScale" priority="22">
      <colorScale>
        <cfvo type="num" val="-1E-4"/>
        <cfvo type="num" val="0"/>
        <cfvo type="num" val="0.2"/>
        <color theme="5" tint="0.39997558519241921"/>
        <color theme="7" tint="0.79998168889431442"/>
        <color theme="8" tint="0.59999389629810485"/>
      </colorScale>
    </cfRule>
  </conditionalFormatting>
  <conditionalFormatting sqref="K125">
    <cfRule type="colorScale" priority="21">
      <colorScale>
        <cfvo type="num" val="-1E-4"/>
        <cfvo type="num" val="0"/>
        <cfvo type="num" val="0.2"/>
        <color theme="5" tint="0.39997558519241921"/>
        <color theme="7" tint="0.79998168889431442"/>
        <color theme="8" tint="0.59999389629810485"/>
      </colorScale>
    </cfRule>
  </conditionalFormatting>
  <conditionalFormatting sqref="Z116:Z125">
    <cfRule type="colorScale" priority="11">
      <colorScale>
        <cfvo type="num" val="-1E-4"/>
        <cfvo type="num" val="0"/>
        <cfvo type="num" val="0.2"/>
        <color theme="5" tint="0.39997558519241921"/>
        <color theme="7" tint="0.79998168889431442"/>
        <color theme="8" tint="0.59999389629810485"/>
      </colorScale>
    </cfRule>
  </conditionalFormatting>
  <conditionalFormatting sqref="Z126">
    <cfRule type="colorScale" priority="12">
      <colorScale>
        <cfvo type="num" val="-1E-4"/>
        <cfvo type="num" val="0"/>
        <cfvo type="num" val="0.2"/>
        <color theme="5" tint="0.39997558519241921"/>
        <color theme="7" tint="0.79998168889431442"/>
        <color theme="8" tint="0.59999389629810485"/>
      </colorScale>
    </cfRule>
  </conditionalFormatting>
  <conditionalFormatting sqref="J124">
    <cfRule type="colorScale" priority="1">
      <colorScale>
        <cfvo type="num" val="-1E-4"/>
        <cfvo type="num" val="0"/>
        <cfvo type="num" val="0.2"/>
        <color theme="5" tint="0.39997558519241921"/>
        <color theme="7" tint="0.79998168889431442"/>
        <color theme="8" tint="0.59999389629810485"/>
      </colorScale>
    </cfRule>
  </conditionalFormatting>
  <conditionalFormatting sqref="J125">
    <cfRule type="colorScale" priority="2">
      <colorScale>
        <cfvo type="num" val="-1E-4"/>
        <cfvo type="num" val="0"/>
        <cfvo type="num" val="0.2"/>
        <color theme="5" tint="0.39997558519241921"/>
        <color theme="7" tint="0.79998168889431442"/>
        <color theme="8" tint="0.59999389629810485"/>
      </colorScale>
    </cfRule>
  </conditionalFormatting>
  <conditionalFormatting sqref="J115:J119 J124">
    <cfRule type="colorScale" priority="5">
      <colorScale>
        <cfvo type="num" val="-1E-4"/>
        <cfvo type="num" val="0"/>
        <cfvo type="num" val="0.2"/>
        <color theme="5" tint="0.39997558519241921"/>
        <color theme="7" tint="0.79998168889431442"/>
        <color theme="8" tint="0.59999389629810485"/>
      </colorScale>
    </cfRule>
  </conditionalFormatting>
  <conditionalFormatting sqref="J120">
    <cfRule type="colorScale" priority="4">
      <colorScale>
        <cfvo type="num" val="-1E-4"/>
        <cfvo type="num" val="0"/>
        <cfvo type="num" val="0.2"/>
        <color theme="5" tint="0.39997558519241921"/>
        <color theme="7" tint="0.79998168889431442"/>
        <color theme="8" tint="0.59999389629810485"/>
      </colorScale>
    </cfRule>
  </conditionalFormatting>
  <conditionalFormatting sqref="J121:J123">
    <cfRule type="colorScale" priority="3">
      <colorScale>
        <cfvo type="num" val="-1E-4"/>
        <cfvo type="num" val="0"/>
        <cfvo type="num" val="0.2"/>
        <color theme="5" tint="0.39997558519241921"/>
        <color theme="7" tint="0.79998168889431442"/>
        <color theme="8" tint="0.59999389629810485"/>
      </colorScale>
    </cfRule>
  </conditionalFormatting>
  <dataValidations disablePrompts="1" count="2">
    <dataValidation type="list" allowBlank="1" showInputMessage="1" showErrorMessage="1" sqref="D101 D154" xr:uid="{00000000-0002-0000-0200-000000000000}">
      <formula1>#REF!</formula1>
    </dataValidation>
    <dataValidation type="list" allowBlank="1" showInputMessage="1" showErrorMessage="1" sqref="D102" xr:uid="{00000000-0002-0000-0200-000001000000}">
      <formula1>$B$35:$B$36</formula1>
    </dataValidation>
  </dataValidations>
  <printOptions horizontalCentered="1"/>
  <pageMargins left="0.70866141732283461" right="0.70866141732283461" top="0.74803149606299213" bottom="0.74803149606299213" header="0.31496062992125984" footer="0.31496062992125984"/>
  <pageSetup paperSize="8" scale="37" fitToHeight="0" orientation="portrait" r:id="rId1"/>
  <headerFooter alignWithMargins="0"/>
  <rowBreaks count="1" manualBreakCount="1">
    <brk id="152" max="21"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tabColor rgb="FF00B050"/>
    <pageSetUpPr fitToPage="1"/>
  </sheetPr>
  <dimension ref="A1:U185"/>
  <sheetViews>
    <sheetView topLeftCell="B1" workbookViewId="0">
      <selection activeCell="F7" sqref="F7"/>
    </sheetView>
    <sheetView workbookViewId="1"/>
  </sheetViews>
  <sheetFormatPr defaultColWidth="8.90625" defaultRowHeight="14" x14ac:dyDescent="0.2"/>
  <cols>
    <col min="1" max="1" width="25.08984375" style="342" customWidth="1"/>
    <col min="2" max="2" width="38" style="342" customWidth="1"/>
    <col min="3" max="3" width="19.6328125" style="342" customWidth="1"/>
    <col min="4" max="4" width="15.7265625" style="342" customWidth="1"/>
    <col min="5" max="5" width="24.7265625" style="342" customWidth="1"/>
    <col min="6" max="6" width="16.36328125" style="342" customWidth="1"/>
    <col min="7" max="7" width="26.81640625" style="342" customWidth="1"/>
    <col min="8" max="8" width="22.6328125" style="342" customWidth="1"/>
    <col min="9" max="9" width="40.1796875" style="342" customWidth="1"/>
    <col min="10" max="10" width="22.6328125" style="342" customWidth="1"/>
    <col min="11" max="11" width="40.1796875" style="342" customWidth="1"/>
    <col min="12" max="12" width="8.90625" style="342" hidden="1" customWidth="1"/>
    <col min="13" max="13" width="10" style="1334" hidden="1" customWidth="1"/>
    <col min="14" max="15" width="8.90625" style="1334" hidden="1" customWidth="1"/>
    <col min="16" max="21" width="8.90625" style="342" hidden="1" customWidth="1"/>
    <col min="22" max="24" width="8.90625" style="342" customWidth="1"/>
    <col min="25" max="16384" width="8.90625" style="342"/>
  </cols>
  <sheetData>
    <row r="1" spans="1:14" x14ac:dyDescent="0.2">
      <c r="A1" s="342" t="s">
        <v>707</v>
      </c>
    </row>
    <row r="2" spans="1:14" ht="14.5" thickBot="1" x14ac:dyDescent="0.25">
      <c r="E2" s="668" t="s">
        <v>897</v>
      </c>
      <c r="F2" s="727" t="s">
        <v>705</v>
      </c>
      <c r="G2" s="727"/>
      <c r="H2" s="697"/>
      <c r="I2" s="697"/>
      <c r="J2" s="697"/>
      <c r="K2" s="697"/>
    </row>
    <row r="3" spans="1:14" ht="16" hidden="1" thickBot="1" x14ac:dyDescent="0.25">
      <c r="A3" s="339" t="s">
        <v>898</v>
      </c>
      <c r="B3" s="340"/>
      <c r="C3" s="340"/>
      <c r="D3" s="341"/>
      <c r="E3" s="721"/>
      <c r="F3" s="700"/>
      <c r="G3" s="701"/>
      <c r="H3" s="702"/>
      <c r="I3" s="701"/>
      <c r="J3" s="702"/>
      <c r="K3" s="703"/>
      <c r="L3" s="342" t="s">
        <v>968</v>
      </c>
      <c r="M3" s="1335"/>
    </row>
    <row r="4" spans="1:14" ht="29.15" hidden="1" customHeight="1" thickBot="1" x14ac:dyDescent="0.25">
      <c r="A4" s="343" t="s">
        <v>898</v>
      </c>
      <c r="B4" s="344"/>
      <c r="C4" s="344"/>
      <c r="D4" s="345"/>
      <c r="E4" s="1177" t="s">
        <v>963</v>
      </c>
      <c r="F4" s="1270" t="s">
        <v>980</v>
      </c>
      <c r="G4" s="1271"/>
      <c r="H4" s="1271"/>
      <c r="I4" s="1271"/>
      <c r="J4" s="1271"/>
      <c r="K4" s="1272"/>
      <c r="M4" s="1336"/>
    </row>
    <row r="5" spans="1:14" ht="16" thickBot="1" x14ac:dyDescent="0.25">
      <c r="A5" s="349" t="s">
        <v>190</v>
      </c>
      <c r="B5" s="350"/>
      <c r="C5" s="350"/>
      <c r="D5" s="351" t="s">
        <v>1</v>
      </c>
      <c r="E5" s="721" t="s">
        <v>595</v>
      </c>
      <c r="F5" s="1227" t="s">
        <v>836</v>
      </c>
      <c r="G5" s="1228"/>
      <c r="H5" s="1229"/>
      <c r="I5" s="1228"/>
      <c r="J5" s="1229"/>
      <c r="K5" s="1230"/>
    </row>
    <row r="6" spans="1:14" ht="15.5" x14ac:dyDescent="0.2">
      <c r="A6" s="356" t="s">
        <v>191</v>
      </c>
      <c r="B6" s="1145" t="s">
        <v>1015</v>
      </c>
      <c r="C6" s="353" t="s">
        <v>119</v>
      </c>
      <c r="D6" s="355" t="s">
        <v>1056</v>
      </c>
      <c r="E6" s="1146">
        <v>-1288</v>
      </c>
      <c r="F6" s="1139">
        <v>-1288</v>
      </c>
      <c r="G6" s="355" t="s">
        <v>6</v>
      </c>
      <c r="H6" s="1226" t="s">
        <v>987</v>
      </c>
      <c r="I6" s="712"/>
      <c r="J6" s="712"/>
      <c r="K6" s="726"/>
      <c r="M6" s="1334">
        <f>(E6-F6)*E7</f>
        <v>0</v>
      </c>
      <c r="N6" s="1334">
        <f>-F6*E7</f>
        <v>131376</v>
      </c>
    </row>
    <row r="7" spans="1:14" ht="15.5" x14ac:dyDescent="0.2">
      <c r="A7" s="356"/>
      <c r="B7" s="353"/>
      <c r="C7" s="353" t="s">
        <v>645</v>
      </c>
      <c r="D7" s="354" t="s">
        <v>1048</v>
      </c>
      <c r="E7" s="1341">
        <v>102</v>
      </c>
      <c r="F7" s="1231"/>
      <c r="G7" s="1232"/>
      <c r="H7" s="1232"/>
      <c r="I7" s="1233"/>
      <c r="J7" s="1232"/>
      <c r="K7" s="1234"/>
    </row>
    <row r="8" spans="1:14" ht="15.5" customHeight="1" x14ac:dyDescent="0.2">
      <c r="A8" s="356"/>
      <c r="B8" s="353"/>
      <c r="C8" s="353" t="s">
        <v>1058</v>
      </c>
      <c r="D8" s="354" t="s">
        <v>991</v>
      </c>
      <c r="E8" s="1147">
        <v>35</v>
      </c>
      <c r="F8" s="1236" t="s">
        <v>1002</v>
      </c>
      <c r="G8" s="1237"/>
      <c r="H8" s="1237"/>
      <c r="I8" s="1237"/>
      <c r="J8" s="1237"/>
      <c r="K8" s="1238"/>
    </row>
    <row r="9" spans="1:14" ht="15.5" x14ac:dyDescent="0.2">
      <c r="A9" s="356" t="s">
        <v>196</v>
      </c>
      <c r="B9" s="1144" t="s">
        <v>642</v>
      </c>
      <c r="C9" s="353" t="s">
        <v>119</v>
      </c>
      <c r="D9" s="355" t="s">
        <v>1056</v>
      </c>
      <c r="E9" s="1148"/>
      <c r="F9" s="1151"/>
      <c r="G9" s="355" t="s">
        <v>6</v>
      </c>
      <c r="H9" s="1235" t="s">
        <v>969</v>
      </c>
      <c r="I9" s="1233"/>
      <c r="J9" s="1232"/>
      <c r="K9" s="1234"/>
      <c r="M9" s="1334">
        <f>(E9-F9)*E10</f>
        <v>0</v>
      </c>
      <c r="N9" s="1334">
        <f>-F9*E10</f>
        <v>0</v>
      </c>
    </row>
    <row r="10" spans="1:14" ht="15.5" x14ac:dyDescent="0.2">
      <c r="A10" s="356"/>
      <c r="B10" s="353"/>
      <c r="C10" s="353" t="s">
        <v>645</v>
      </c>
      <c r="D10" s="354" t="s">
        <v>1048</v>
      </c>
      <c r="E10" s="1149"/>
      <c r="F10" s="716" t="s">
        <v>969</v>
      </c>
      <c r="G10" s="698"/>
      <c r="H10" s="698"/>
      <c r="I10" s="710"/>
      <c r="J10" s="698"/>
      <c r="K10" s="708"/>
    </row>
    <row r="11" spans="1:14" ht="15.5" customHeight="1" x14ac:dyDescent="0.2">
      <c r="A11" s="356"/>
      <c r="B11" s="353"/>
      <c r="C11" s="353" t="s">
        <v>1058</v>
      </c>
      <c r="D11" s="354" t="s">
        <v>991</v>
      </c>
      <c r="E11" s="1150"/>
      <c r="F11" s="1236" t="s">
        <v>988</v>
      </c>
      <c r="G11" s="1239"/>
      <c r="H11" s="1239"/>
      <c r="I11" s="1239"/>
      <c r="J11" s="1239"/>
      <c r="K11" s="1240"/>
    </row>
    <row r="12" spans="1:14" ht="15.5" x14ac:dyDescent="0.2">
      <c r="A12" s="356" t="s">
        <v>197</v>
      </c>
      <c r="B12" s="1144" t="s">
        <v>642</v>
      </c>
      <c r="C12" s="353" t="s">
        <v>119</v>
      </c>
      <c r="D12" s="355" t="s">
        <v>1056</v>
      </c>
      <c r="E12" s="1148"/>
      <c r="F12" s="1151"/>
      <c r="G12" s="355" t="s">
        <v>6</v>
      </c>
      <c r="H12" s="1235"/>
      <c r="I12" s="1233"/>
      <c r="J12" s="1232"/>
      <c r="K12" s="1234"/>
      <c r="M12" s="1334">
        <f>(E12-F12)*E13</f>
        <v>0</v>
      </c>
      <c r="N12" s="1334">
        <f>-F12*E13</f>
        <v>0</v>
      </c>
    </row>
    <row r="13" spans="1:14" ht="15.5" x14ac:dyDescent="0.2">
      <c r="A13" s="356"/>
      <c r="B13" s="353"/>
      <c r="C13" s="353" t="s">
        <v>645</v>
      </c>
      <c r="D13" s="354" t="s">
        <v>1048</v>
      </c>
      <c r="E13" s="1149"/>
      <c r="F13" s="716"/>
      <c r="G13" s="698"/>
      <c r="H13" s="698"/>
      <c r="I13" s="710"/>
      <c r="J13" s="698"/>
      <c r="K13" s="708"/>
    </row>
    <row r="14" spans="1:14" ht="15.5" customHeight="1" x14ac:dyDescent="0.2">
      <c r="A14" s="356"/>
      <c r="B14" s="353"/>
      <c r="C14" s="353" t="s">
        <v>1058</v>
      </c>
      <c r="D14" s="354" t="s">
        <v>991</v>
      </c>
      <c r="E14" s="1150"/>
      <c r="F14" s="1236" t="s">
        <v>988</v>
      </c>
      <c r="G14" s="1239"/>
      <c r="H14" s="1239"/>
      <c r="I14" s="1239"/>
      <c r="J14" s="1239"/>
      <c r="K14" s="1240"/>
    </row>
    <row r="15" spans="1:14" ht="15.5" x14ac:dyDescent="0.2">
      <c r="A15" s="356" t="s">
        <v>198</v>
      </c>
      <c r="B15" s="1144" t="s">
        <v>642</v>
      </c>
      <c r="C15" s="353" t="s">
        <v>119</v>
      </c>
      <c r="D15" s="355" t="s">
        <v>1056</v>
      </c>
      <c r="E15" s="1148"/>
      <c r="F15" s="1151"/>
      <c r="G15" s="355" t="s">
        <v>6</v>
      </c>
      <c r="H15" s="1235"/>
      <c r="I15" s="1233"/>
      <c r="J15" s="1232"/>
      <c r="K15" s="1234"/>
      <c r="M15" s="1334">
        <f>(E15-F15)*E16</f>
        <v>0</v>
      </c>
      <c r="N15" s="1334">
        <f>-F15*E16</f>
        <v>0</v>
      </c>
    </row>
    <row r="16" spans="1:14" ht="15.5" x14ac:dyDescent="0.2">
      <c r="A16" s="356"/>
      <c r="B16" s="353"/>
      <c r="C16" s="353" t="s">
        <v>645</v>
      </c>
      <c r="D16" s="354" t="s">
        <v>1048</v>
      </c>
      <c r="E16" s="1149"/>
      <c r="F16" s="716"/>
      <c r="G16" s="698"/>
      <c r="H16" s="698"/>
      <c r="I16" s="710"/>
      <c r="J16" s="698"/>
      <c r="K16" s="708"/>
    </row>
    <row r="17" spans="1:14" ht="15.5" customHeight="1" x14ac:dyDescent="0.2">
      <c r="A17" s="356"/>
      <c r="B17" s="353"/>
      <c r="C17" s="353" t="s">
        <v>1058</v>
      </c>
      <c r="D17" s="354" t="s">
        <v>991</v>
      </c>
      <c r="E17" s="1150"/>
      <c r="F17" s="1236" t="s">
        <v>988</v>
      </c>
      <c r="G17" s="1239"/>
      <c r="H17" s="1239"/>
      <c r="I17" s="1239"/>
      <c r="J17" s="1239"/>
      <c r="K17" s="1240"/>
    </row>
    <row r="18" spans="1:14" ht="15.5" x14ac:dyDescent="0.2">
      <c r="A18" s="356" t="s">
        <v>122</v>
      </c>
      <c r="B18" s="1144" t="s">
        <v>642</v>
      </c>
      <c r="C18" s="353" t="s">
        <v>119</v>
      </c>
      <c r="D18" s="355" t="s">
        <v>1056</v>
      </c>
      <c r="E18" s="1148"/>
      <c r="F18" s="1151"/>
      <c r="G18" s="355" t="s">
        <v>6</v>
      </c>
      <c r="H18" s="1235"/>
      <c r="I18" s="1233"/>
      <c r="J18" s="1232"/>
      <c r="K18" s="1234"/>
      <c r="M18" s="1334">
        <f>(E18-F18)*E19</f>
        <v>0</v>
      </c>
      <c r="N18" s="1334">
        <f>-F18*E19</f>
        <v>0</v>
      </c>
    </row>
    <row r="19" spans="1:14" ht="15.5" x14ac:dyDescent="0.2">
      <c r="A19" s="356"/>
      <c r="B19" s="353"/>
      <c r="C19" s="353" t="s">
        <v>645</v>
      </c>
      <c r="D19" s="354" t="s">
        <v>1048</v>
      </c>
      <c r="E19" s="1149"/>
      <c r="F19" s="716"/>
      <c r="G19" s="698"/>
      <c r="H19" s="698"/>
      <c r="I19" s="710"/>
      <c r="J19" s="698"/>
      <c r="K19" s="708"/>
    </row>
    <row r="20" spans="1:14" ht="15.5" customHeight="1" x14ac:dyDescent="0.2">
      <c r="A20" s="356"/>
      <c r="B20" s="353"/>
      <c r="C20" s="353" t="s">
        <v>1058</v>
      </c>
      <c r="D20" s="354" t="s">
        <v>991</v>
      </c>
      <c r="E20" s="1150"/>
      <c r="F20" s="1236" t="s">
        <v>988</v>
      </c>
      <c r="G20" s="1239"/>
      <c r="H20" s="1239"/>
      <c r="I20" s="1239"/>
      <c r="J20" s="1239"/>
      <c r="K20" s="1240"/>
    </row>
    <row r="21" spans="1:14" ht="15.5" x14ac:dyDescent="0.2">
      <c r="A21" s="356" t="s">
        <v>643</v>
      </c>
      <c r="B21" s="1144" t="s">
        <v>642</v>
      </c>
      <c r="C21" s="353" t="s">
        <v>119</v>
      </c>
      <c r="D21" s="355" t="s">
        <v>1056</v>
      </c>
      <c r="E21" s="1148"/>
      <c r="F21" s="1151"/>
      <c r="G21" s="355" t="s">
        <v>6</v>
      </c>
      <c r="H21" s="1235"/>
      <c r="I21" s="1233"/>
      <c r="J21" s="1232"/>
      <c r="K21" s="1234"/>
      <c r="M21" s="1334">
        <f>(E21-F21)*E22</f>
        <v>0</v>
      </c>
      <c r="N21" s="1334">
        <f>-F21*E22</f>
        <v>0</v>
      </c>
    </row>
    <row r="22" spans="1:14" ht="15.5" x14ac:dyDescent="0.2">
      <c r="A22" s="356"/>
      <c r="B22" s="353"/>
      <c r="C22" s="353" t="s">
        <v>645</v>
      </c>
      <c r="D22" s="354" t="s">
        <v>1048</v>
      </c>
      <c r="E22" s="1149"/>
      <c r="F22" s="716"/>
      <c r="G22" s="698"/>
      <c r="H22" s="698"/>
      <c r="I22" s="710"/>
      <c r="J22" s="698"/>
      <c r="K22" s="708"/>
    </row>
    <row r="23" spans="1:14" ht="15.5" customHeight="1" x14ac:dyDescent="0.2">
      <c r="A23" s="356"/>
      <c r="B23" s="353"/>
      <c r="C23" s="353" t="s">
        <v>1058</v>
      </c>
      <c r="D23" s="354" t="s">
        <v>991</v>
      </c>
      <c r="E23" s="1150"/>
      <c r="F23" s="1236" t="s">
        <v>988</v>
      </c>
      <c r="G23" s="1239"/>
      <c r="H23" s="1239"/>
      <c r="I23" s="1239"/>
      <c r="J23" s="1239"/>
      <c r="K23" s="1240"/>
    </row>
    <row r="24" spans="1:14" ht="15.5" x14ac:dyDescent="0.2">
      <c r="A24" s="356" t="s">
        <v>644</v>
      </c>
      <c r="B24" s="1144" t="s">
        <v>642</v>
      </c>
      <c r="C24" s="353" t="s">
        <v>119</v>
      </c>
      <c r="D24" s="355" t="s">
        <v>1056</v>
      </c>
      <c r="E24" s="1148"/>
      <c r="F24" s="1151"/>
      <c r="G24" s="355" t="s">
        <v>6</v>
      </c>
      <c r="H24" s="1235"/>
      <c r="I24" s="1233"/>
      <c r="J24" s="1232"/>
      <c r="K24" s="1234"/>
      <c r="M24" s="1334">
        <f>(E24-F24)*E25</f>
        <v>0</v>
      </c>
      <c r="N24" s="1334">
        <f>-F24*E25</f>
        <v>0</v>
      </c>
    </row>
    <row r="25" spans="1:14" ht="15.5" x14ac:dyDescent="0.2">
      <c r="A25" s="356"/>
      <c r="B25" s="353"/>
      <c r="C25" s="353" t="s">
        <v>645</v>
      </c>
      <c r="D25" s="354" t="s">
        <v>1048</v>
      </c>
      <c r="E25" s="1149"/>
      <c r="F25" s="716"/>
      <c r="G25" s="698"/>
      <c r="H25" s="698"/>
      <c r="I25" s="710"/>
      <c r="J25" s="698"/>
      <c r="K25" s="708"/>
    </row>
    <row r="26" spans="1:14" ht="16" customHeight="1" thickBot="1" x14ac:dyDescent="0.25">
      <c r="A26" s="356"/>
      <c r="B26" s="353"/>
      <c r="C26" s="353" t="s">
        <v>1058</v>
      </c>
      <c r="D26" s="354" t="s">
        <v>991</v>
      </c>
      <c r="E26" s="1150"/>
      <c r="F26" s="1236" t="s">
        <v>988</v>
      </c>
      <c r="G26" s="1239"/>
      <c r="H26" s="1239"/>
      <c r="I26" s="1239"/>
      <c r="J26" s="1239"/>
      <c r="K26" s="1240"/>
    </row>
    <row r="27" spans="1:14" ht="15.5" x14ac:dyDescent="0.2">
      <c r="A27" s="339" t="s">
        <v>187</v>
      </c>
      <c r="B27" s="340"/>
      <c r="C27" s="340"/>
      <c r="D27" s="341" t="s">
        <v>1</v>
      </c>
      <c r="E27" s="721" t="s">
        <v>586</v>
      </c>
      <c r="F27" s="700"/>
      <c r="G27" s="701"/>
      <c r="H27" s="702"/>
      <c r="I27" s="701"/>
      <c r="J27" s="702"/>
      <c r="K27" s="703"/>
      <c r="M27" s="1336"/>
    </row>
    <row r="28" spans="1:14" ht="15.5" x14ac:dyDescent="0.2">
      <c r="A28" s="343" t="s">
        <v>1062</v>
      </c>
      <c r="B28" s="344"/>
      <c r="C28" s="344"/>
      <c r="D28" s="345" t="s">
        <v>982</v>
      </c>
      <c r="E28" s="1273">
        <v>20.9</v>
      </c>
      <c r="F28" s="1264" t="s">
        <v>1126</v>
      </c>
      <c r="G28" s="1265"/>
      <c r="H28" s="1265"/>
      <c r="I28" s="1265"/>
      <c r="J28" s="1265"/>
      <c r="K28" s="1266"/>
      <c r="M28" s="1336"/>
    </row>
    <row r="29" spans="1:14" ht="16" hidden="1" customHeight="1" x14ac:dyDescent="0.2">
      <c r="A29" s="343" t="s">
        <v>117</v>
      </c>
      <c r="B29" s="344" t="s">
        <v>587</v>
      </c>
      <c r="C29" s="344"/>
      <c r="D29" s="345" t="s">
        <v>188</v>
      </c>
      <c r="E29" s="1134"/>
      <c r="F29" s="1264" t="s">
        <v>974</v>
      </c>
      <c r="G29" s="1265"/>
      <c r="H29" s="1265"/>
      <c r="I29" s="1265"/>
      <c r="J29" s="1265"/>
      <c r="K29" s="1266"/>
    </row>
    <row r="30" spans="1:14" ht="15.5" hidden="1" customHeight="1" x14ac:dyDescent="0.2">
      <c r="A30" s="343"/>
      <c r="B30" s="344" t="s">
        <v>588</v>
      </c>
      <c r="C30" s="344"/>
      <c r="D30" s="345" t="s">
        <v>635</v>
      </c>
      <c r="E30" s="1134"/>
      <c r="F30" s="1236" t="s">
        <v>975</v>
      </c>
      <c r="G30" s="1237"/>
      <c r="H30" s="1237"/>
      <c r="I30" s="1237"/>
      <c r="J30" s="1237"/>
      <c r="K30" s="1238"/>
    </row>
    <row r="31" spans="1:14" ht="15.5" customHeight="1" x14ac:dyDescent="0.2">
      <c r="A31" s="343" t="s">
        <v>193</v>
      </c>
      <c r="B31" s="344" t="s">
        <v>589</v>
      </c>
      <c r="C31" s="344"/>
      <c r="D31" s="345" t="s">
        <v>183</v>
      </c>
      <c r="E31" s="1135">
        <v>0.123</v>
      </c>
      <c r="F31" s="1236" t="s">
        <v>1063</v>
      </c>
      <c r="G31" s="1237"/>
      <c r="H31" s="1237"/>
      <c r="I31" s="1237"/>
      <c r="J31" s="1237"/>
      <c r="K31" s="1238"/>
    </row>
    <row r="32" spans="1:14" ht="15.65" customHeight="1" x14ac:dyDescent="0.2">
      <c r="A32" s="343"/>
      <c r="B32" s="344" t="s">
        <v>590</v>
      </c>
      <c r="C32" s="344"/>
      <c r="D32" s="345" t="s">
        <v>183</v>
      </c>
      <c r="E32" s="1135">
        <v>0.22</v>
      </c>
      <c r="F32" s="1236" t="s">
        <v>1064</v>
      </c>
      <c r="G32" s="1237"/>
      <c r="H32" s="1237"/>
      <c r="I32" s="1237"/>
      <c r="J32" s="1237"/>
      <c r="K32" s="1238"/>
    </row>
    <row r="33" spans="1:11" ht="15.5" customHeight="1" x14ac:dyDescent="0.2">
      <c r="A33" s="343" t="s">
        <v>633</v>
      </c>
      <c r="B33" s="344" t="s">
        <v>631</v>
      </c>
      <c r="C33" s="344"/>
      <c r="D33" s="345" t="s">
        <v>183</v>
      </c>
      <c r="E33" s="1136">
        <v>0.15686274509803921</v>
      </c>
      <c r="F33" s="1236" t="s">
        <v>976</v>
      </c>
      <c r="G33" s="1237"/>
      <c r="H33" s="1237"/>
      <c r="I33" s="1237"/>
      <c r="J33" s="1237"/>
      <c r="K33" s="1238"/>
    </row>
    <row r="34" spans="1:11" ht="16" customHeight="1" x14ac:dyDescent="0.2">
      <c r="A34" s="343"/>
      <c r="B34" s="344" t="s">
        <v>632</v>
      </c>
      <c r="C34" s="344"/>
      <c r="D34" s="345" t="s">
        <v>183</v>
      </c>
      <c r="E34" s="1136">
        <v>0</v>
      </c>
      <c r="F34" s="1236" t="s">
        <v>977</v>
      </c>
      <c r="G34" s="1237"/>
      <c r="H34" s="1237"/>
      <c r="I34" s="1237"/>
      <c r="J34" s="1237"/>
      <c r="K34" s="1238"/>
    </row>
    <row r="35" spans="1:11" ht="15.5" customHeight="1" x14ac:dyDescent="0.2">
      <c r="A35" s="346" t="s">
        <v>118</v>
      </c>
      <c r="B35" s="347" t="s">
        <v>591</v>
      </c>
      <c r="C35" s="347"/>
      <c r="D35" s="348" t="s">
        <v>203</v>
      </c>
      <c r="E35" s="1137">
        <v>310</v>
      </c>
      <c r="F35" s="1236" t="s">
        <v>978</v>
      </c>
      <c r="G35" s="1237"/>
      <c r="H35" s="1237"/>
      <c r="I35" s="1237"/>
      <c r="J35" s="1237"/>
      <c r="K35" s="1238"/>
    </row>
    <row r="36" spans="1:11" ht="16" thickBot="1" x14ac:dyDescent="0.25">
      <c r="A36" s="346"/>
      <c r="B36" s="347" t="s">
        <v>592</v>
      </c>
      <c r="C36" s="347"/>
      <c r="D36" s="348" t="s">
        <v>634</v>
      </c>
      <c r="E36" s="1137">
        <v>24</v>
      </c>
      <c r="F36" s="1267" t="s">
        <v>979</v>
      </c>
      <c r="G36" s="1268"/>
      <c r="H36" s="1268"/>
      <c r="I36" s="1268"/>
      <c r="J36" s="1268"/>
      <c r="K36" s="1269"/>
    </row>
    <row r="37" spans="1:11" ht="15.5" x14ac:dyDescent="0.2">
      <c r="A37" s="349" t="s">
        <v>189</v>
      </c>
      <c r="B37" s="350"/>
      <c r="C37" s="350"/>
      <c r="D37" s="351" t="s">
        <v>1</v>
      </c>
      <c r="E37" s="721" t="s">
        <v>586</v>
      </c>
      <c r="F37" s="724" t="s">
        <v>984</v>
      </c>
      <c r="G37" s="704"/>
      <c r="H37" s="705"/>
      <c r="I37" s="706"/>
      <c r="J37" s="705"/>
      <c r="K37" s="707"/>
    </row>
    <row r="38" spans="1:11" ht="15.5" x14ac:dyDescent="0.2">
      <c r="A38" s="352" t="s">
        <v>2</v>
      </c>
      <c r="B38" s="353" t="s">
        <v>26</v>
      </c>
      <c r="C38" s="353"/>
      <c r="D38" s="354" t="s">
        <v>204</v>
      </c>
      <c r="E38" s="1138">
        <v>15</v>
      </c>
      <c r="F38" s="1139">
        <v>15</v>
      </c>
      <c r="G38" s="354" t="s">
        <v>204</v>
      </c>
      <c r="H38" s="1241" t="s">
        <v>970</v>
      </c>
      <c r="I38" s="1242"/>
      <c r="J38" s="1242"/>
      <c r="K38" s="1234"/>
    </row>
    <row r="39" spans="1:11" ht="15.5" x14ac:dyDescent="0.2">
      <c r="A39" s="352" t="s">
        <v>3</v>
      </c>
      <c r="B39" s="353" t="s">
        <v>593</v>
      </c>
      <c r="C39" s="353"/>
      <c r="D39" s="354" t="s">
        <v>204</v>
      </c>
      <c r="E39" s="1138">
        <v>5</v>
      </c>
      <c r="F39" s="1140">
        <v>5</v>
      </c>
      <c r="G39" s="354" t="s">
        <v>204</v>
      </c>
      <c r="H39" s="1241" t="s">
        <v>971</v>
      </c>
      <c r="I39" s="1242"/>
      <c r="J39" s="1242"/>
      <c r="K39" s="1243"/>
    </row>
    <row r="40" spans="1:11" ht="15.5" x14ac:dyDescent="0.2">
      <c r="A40" s="352" t="s">
        <v>636</v>
      </c>
      <c r="B40" s="353" t="s">
        <v>638</v>
      </c>
      <c r="C40" s="353"/>
      <c r="D40" s="354"/>
      <c r="E40" s="722"/>
      <c r="F40" s="1178"/>
      <c r="G40" s="1179"/>
      <c r="H40" s="698"/>
      <c r="I40" s="698"/>
      <c r="J40" s="698"/>
      <c r="K40" s="708"/>
    </row>
    <row r="41" spans="1:11" ht="15.5" x14ac:dyDescent="0.2">
      <c r="A41" s="352" t="s">
        <v>715</v>
      </c>
      <c r="B41" s="1144" t="s">
        <v>1009</v>
      </c>
      <c r="C41" s="353" t="s">
        <v>171</v>
      </c>
      <c r="D41" s="612" t="s">
        <v>1056</v>
      </c>
      <c r="E41" s="1141">
        <v>600</v>
      </c>
      <c r="F41" s="1244" t="s">
        <v>972</v>
      </c>
      <c r="G41" s="1245"/>
      <c r="H41" s="1232"/>
      <c r="I41" s="1232"/>
      <c r="J41" s="1232"/>
      <c r="K41" s="1234"/>
    </row>
    <row r="42" spans="1:11" ht="15.5" x14ac:dyDescent="0.2">
      <c r="A42" s="352"/>
      <c r="B42" s="1143"/>
      <c r="C42" s="353" t="s">
        <v>172</v>
      </c>
      <c r="D42" s="613" t="s">
        <v>1012</v>
      </c>
      <c r="E42" s="1141">
        <v>22.6</v>
      </c>
      <c r="F42" s="1244" t="s">
        <v>973</v>
      </c>
      <c r="G42" s="1245"/>
      <c r="H42" s="1232"/>
      <c r="I42" s="1232"/>
      <c r="J42" s="1232"/>
      <c r="K42" s="1234"/>
    </row>
    <row r="43" spans="1:11" ht="15.5" x14ac:dyDescent="0.2">
      <c r="A43" s="352" t="s">
        <v>194</v>
      </c>
      <c r="B43" s="1144" t="s">
        <v>1010</v>
      </c>
      <c r="C43" s="353" t="s">
        <v>171</v>
      </c>
      <c r="D43" s="612" t="s">
        <v>1056</v>
      </c>
      <c r="E43" s="1141">
        <v>200</v>
      </c>
      <c r="F43" s="1244" t="s">
        <v>969</v>
      </c>
      <c r="G43" s="1245"/>
      <c r="H43" s="1232"/>
      <c r="I43" s="1232"/>
      <c r="J43" s="1232"/>
      <c r="K43" s="1234"/>
    </row>
    <row r="44" spans="1:11" ht="15.5" x14ac:dyDescent="0.2">
      <c r="A44" s="352"/>
      <c r="B44" s="353"/>
      <c r="C44" s="353" t="s">
        <v>172</v>
      </c>
      <c r="D44" s="613" t="s">
        <v>1012</v>
      </c>
      <c r="E44" s="1141">
        <v>91.2</v>
      </c>
      <c r="F44" s="1180"/>
      <c r="G44" s="1181"/>
      <c r="H44" s="698"/>
      <c r="I44" s="698"/>
      <c r="J44" s="698"/>
      <c r="K44" s="708"/>
    </row>
    <row r="45" spans="1:11" ht="15.5" x14ac:dyDescent="0.2">
      <c r="A45" s="352" t="s">
        <v>195</v>
      </c>
      <c r="B45" s="1144" t="s">
        <v>1011</v>
      </c>
      <c r="C45" s="353" t="s">
        <v>171</v>
      </c>
      <c r="D45" s="612" t="s">
        <v>1056</v>
      </c>
      <c r="E45" s="1141">
        <v>3000</v>
      </c>
      <c r="F45" s="1180"/>
      <c r="G45" s="1181"/>
      <c r="H45" s="698"/>
      <c r="I45" s="698"/>
      <c r="J45" s="698"/>
      <c r="K45" s="708"/>
    </row>
    <row r="46" spans="1:11" ht="15.5" x14ac:dyDescent="0.2">
      <c r="A46" s="352"/>
      <c r="B46" s="353"/>
      <c r="C46" s="353" t="s">
        <v>172</v>
      </c>
      <c r="D46" s="613" t="s">
        <v>1012</v>
      </c>
      <c r="E46" s="1141">
        <v>6</v>
      </c>
      <c r="F46" s="1180"/>
      <c r="G46" s="1181"/>
      <c r="H46" s="698"/>
      <c r="I46" s="698"/>
      <c r="J46" s="698"/>
      <c r="K46" s="708"/>
    </row>
    <row r="47" spans="1:11" ht="15.5" x14ac:dyDescent="0.2">
      <c r="A47" s="352" t="s">
        <v>639</v>
      </c>
      <c r="B47" s="1144" t="s">
        <v>637</v>
      </c>
      <c r="C47" s="353" t="s">
        <v>171</v>
      </c>
      <c r="D47" s="612" t="s">
        <v>1059</v>
      </c>
      <c r="E47" s="1141"/>
      <c r="F47" s="1180"/>
      <c r="G47" s="1181"/>
      <c r="H47" s="698"/>
      <c r="I47" s="698"/>
      <c r="J47" s="698"/>
      <c r="K47" s="708"/>
    </row>
    <row r="48" spans="1:11" ht="15.5" x14ac:dyDescent="0.2">
      <c r="A48" s="352"/>
      <c r="B48" s="353"/>
      <c r="C48" s="353" t="s">
        <v>172</v>
      </c>
      <c r="D48" s="613" t="s">
        <v>641</v>
      </c>
      <c r="E48" s="1141"/>
      <c r="F48" s="1180"/>
      <c r="G48" s="1181"/>
      <c r="H48" s="698"/>
      <c r="I48" s="698"/>
      <c r="J48" s="698"/>
      <c r="K48" s="708"/>
    </row>
    <row r="49" spans="1:13" ht="15.5" x14ac:dyDescent="0.2">
      <c r="A49" s="352" t="s">
        <v>640</v>
      </c>
      <c r="B49" s="1144" t="s">
        <v>637</v>
      </c>
      <c r="C49" s="353" t="s">
        <v>171</v>
      </c>
      <c r="D49" s="612" t="s">
        <v>1059</v>
      </c>
      <c r="E49" s="1141"/>
      <c r="F49" s="1180"/>
      <c r="G49" s="1181"/>
      <c r="H49" s="698"/>
      <c r="I49" s="698"/>
      <c r="J49" s="698"/>
      <c r="K49" s="708"/>
    </row>
    <row r="50" spans="1:13" ht="16" thickBot="1" x14ac:dyDescent="0.25">
      <c r="A50" s="352"/>
      <c r="B50" s="353"/>
      <c r="C50" s="353" t="s">
        <v>172</v>
      </c>
      <c r="D50" s="614" t="s">
        <v>641</v>
      </c>
      <c r="E50" s="1141"/>
      <c r="F50" s="1182"/>
      <c r="G50" s="1183"/>
      <c r="H50" s="698"/>
      <c r="I50" s="698"/>
      <c r="J50" s="698"/>
      <c r="K50" s="708"/>
    </row>
    <row r="51" spans="1:13" ht="16" thickBot="1" x14ac:dyDescent="0.25">
      <c r="A51" s="339" t="s">
        <v>121</v>
      </c>
      <c r="B51" s="340"/>
      <c r="C51" s="340"/>
      <c r="D51" s="341"/>
      <c r="E51" s="721" t="s">
        <v>595</v>
      </c>
      <c r="F51" s="725" t="s">
        <v>702</v>
      </c>
      <c r="G51" s="714"/>
      <c r="H51" s="713" t="s">
        <v>704</v>
      </c>
      <c r="I51" s="714"/>
      <c r="J51" s="713" t="s">
        <v>703</v>
      </c>
      <c r="K51" s="715"/>
    </row>
    <row r="52" spans="1:13" ht="15.5" x14ac:dyDescent="0.2">
      <c r="A52" s="357" t="s">
        <v>5</v>
      </c>
      <c r="B52" s="358"/>
      <c r="C52" s="359"/>
      <c r="D52" s="354"/>
      <c r="E52" s="711"/>
      <c r="F52" s="1246" t="s">
        <v>983</v>
      </c>
      <c r="G52" s="712"/>
      <c r="H52" s="712"/>
      <c r="I52" s="712"/>
      <c r="J52" s="712"/>
      <c r="K52" s="726"/>
    </row>
    <row r="53" spans="1:13" ht="15.5" x14ac:dyDescent="0.2">
      <c r="A53" s="728" t="s">
        <v>176</v>
      </c>
      <c r="B53" s="1142" t="s">
        <v>711</v>
      </c>
      <c r="C53" s="360"/>
      <c r="D53" s="353" t="s">
        <v>646</v>
      </c>
      <c r="E53" s="1153">
        <v>7300000</v>
      </c>
      <c r="F53" s="1154">
        <v>0.5</v>
      </c>
      <c r="G53" s="1419" t="s">
        <v>1034</v>
      </c>
      <c r="H53" s="1156"/>
      <c r="I53" s="1155"/>
      <c r="J53" s="1420"/>
      <c r="K53" s="1157"/>
      <c r="M53" s="1334">
        <f>E53*SUM(F53,H53,J53)</f>
        <v>3650000</v>
      </c>
    </row>
    <row r="54" spans="1:13" ht="15.5" x14ac:dyDescent="0.2">
      <c r="A54" s="728" t="s">
        <v>177</v>
      </c>
      <c r="B54" s="1142" t="s">
        <v>1005</v>
      </c>
      <c r="C54" s="360"/>
      <c r="D54" s="353" t="s">
        <v>646</v>
      </c>
      <c r="E54" s="1153">
        <v>12200000</v>
      </c>
      <c r="F54" s="1154">
        <v>0.75</v>
      </c>
      <c r="G54" s="1419" t="s">
        <v>1033</v>
      </c>
      <c r="H54" s="1156"/>
      <c r="I54" s="1155"/>
      <c r="J54" s="1420"/>
      <c r="K54" s="1422"/>
      <c r="M54" s="1334">
        <f t="shared" ref="M54:M58" si="0">E54*SUM(F54,H54,J54)</f>
        <v>9150000</v>
      </c>
    </row>
    <row r="55" spans="1:13" ht="15.5" x14ac:dyDescent="0.2">
      <c r="A55" s="728" t="s">
        <v>178</v>
      </c>
      <c r="B55" s="1144" t="s">
        <v>650</v>
      </c>
      <c r="C55" s="360"/>
      <c r="D55" s="353" t="s">
        <v>646</v>
      </c>
      <c r="E55" s="1148"/>
      <c r="F55" s="1158"/>
      <c r="G55" s="1325"/>
      <c r="H55" s="1326"/>
      <c r="I55" s="1327"/>
      <c r="J55" s="1421"/>
      <c r="K55" s="1161"/>
      <c r="M55" s="1334">
        <f t="shared" si="0"/>
        <v>0</v>
      </c>
    </row>
    <row r="56" spans="1:13" ht="15.5" x14ac:dyDescent="0.2">
      <c r="A56" s="728" t="s">
        <v>179</v>
      </c>
      <c r="B56" s="1144" t="s">
        <v>650</v>
      </c>
      <c r="C56" s="360"/>
      <c r="D56" s="353" t="s">
        <v>646</v>
      </c>
      <c r="E56" s="1148"/>
      <c r="F56" s="1158"/>
      <c r="G56" s="1159"/>
      <c r="H56" s="1160"/>
      <c r="I56" s="1327"/>
      <c r="J56" s="1326"/>
      <c r="K56" s="1161"/>
      <c r="M56" s="1334">
        <f t="shared" si="0"/>
        <v>0</v>
      </c>
    </row>
    <row r="57" spans="1:13" ht="15.5" x14ac:dyDescent="0.2">
      <c r="A57" s="728" t="s">
        <v>180</v>
      </c>
      <c r="B57" s="1144" t="s">
        <v>650</v>
      </c>
      <c r="C57" s="360"/>
      <c r="D57" s="353" t="s">
        <v>646</v>
      </c>
      <c r="E57" s="1148"/>
      <c r="F57" s="1158"/>
      <c r="G57" s="1159"/>
      <c r="H57" s="1160"/>
      <c r="I57" s="1327"/>
      <c r="J57" s="1326"/>
      <c r="K57" s="1161"/>
      <c r="M57" s="1334">
        <f t="shared" si="0"/>
        <v>0</v>
      </c>
    </row>
    <row r="58" spans="1:13" ht="15.5" x14ac:dyDescent="0.2">
      <c r="A58" s="728" t="s">
        <v>182</v>
      </c>
      <c r="B58" s="1144" t="s">
        <v>650</v>
      </c>
      <c r="C58" s="360"/>
      <c r="D58" s="353" t="s">
        <v>646</v>
      </c>
      <c r="E58" s="1148"/>
      <c r="F58" s="1158"/>
      <c r="G58" s="1159"/>
      <c r="H58" s="1160"/>
      <c r="I58" s="1327"/>
      <c r="J58" s="1326"/>
      <c r="K58" s="1161"/>
      <c r="M58" s="1334">
        <f t="shared" si="0"/>
        <v>0</v>
      </c>
    </row>
    <row r="59" spans="1:13" ht="15.5" x14ac:dyDescent="0.2">
      <c r="A59" s="361" t="s">
        <v>7</v>
      </c>
      <c r="B59" s="362"/>
      <c r="C59" s="362"/>
      <c r="D59" s="363"/>
      <c r="E59" s="723"/>
      <c r="F59" s="1247" t="s">
        <v>983</v>
      </c>
      <c r="G59" s="738"/>
      <c r="H59" s="738"/>
      <c r="I59" s="738"/>
      <c r="J59" s="738"/>
      <c r="K59" s="739"/>
    </row>
    <row r="60" spans="1:13" ht="15.5" x14ac:dyDescent="0.2">
      <c r="A60" s="728" t="s">
        <v>647</v>
      </c>
      <c r="B60" s="1142" t="s">
        <v>207</v>
      </c>
      <c r="C60" s="360"/>
      <c r="D60" s="353" t="s">
        <v>646</v>
      </c>
      <c r="E60" s="1153">
        <v>4800000</v>
      </c>
      <c r="F60" s="1248" t="s">
        <v>985</v>
      </c>
      <c r="G60" s="740"/>
      <c r="H60" s="741"/>
      <c r="I60" s="740"/>
      <c r="J60" s="741"/>
      <c r="K60" s="742"/>
      <c r="M60" s="1334">
        <f>E58*SUM(F58,H58,J58)</f>
        <v>0</v>
      </c>
    </row>
    <row r="61" spans="1:13" ht="15.5" x14ac:dyDescent="0.2">
      <c r="A61" s="728" t="s">
        <v>648</v>
      </c>
      <c r="B61" s="1142" t="s">
        <v>710</v>
      </c>
      <c r="C61" s="360"/>
      <c r="D61" s="353" t="s">
        <v>646</v>
      </c>
      <c r="E61" s="1148"/>
      <c r="F61" s="1158">
        <v>0.5</v>
      </c>
      <c r="G61" s="1159" t="s">
        <v>1034</v>
      </c>
      <c r="H61" s="1160">
        <v>0</v>
      </c>
      <c r="I61" s="1159"/>
      <c r="J61" s="1160">
        <v>0</v>
      </c>
      <c r="K61" s="1161"/>
      <c r="M61" s="1334">
        <f>E61*SUM(F61,H61,J61)</f>
        <v>0</v>
      </c>
    </row>
    <row r="62" spans="1:13" ht="15.5" x14ac:dyDescent="0.2">
      <c r="A62" s="728" t="s">
        <v>192</v>
      </c>
      <c r="B62" s="1144" t="s">
        <v>650</v>
      </c>
      <c r="C62" s="360"/>
      <c r="D62" s="353" t="s">
        <v>646</v>
      </c>
      <c r="E62" s="1148">
        <v>7300000</v>
      </c>
      <c r="F62" s="1158">
        <v>0.5</v>
      </c>
      <c r="G62" s="1159" t="s">
        <v>1034</v>
      </c>
      <c r="H62" s="1160">
        <v>0</v>
      </c>
      <c r="I62" s="1159"/>
      <c r="J62" s="1160">
        <v>0</v>
      </c>
      <c r="K62" s="1161"/>
      <c r="M62" s="1334">
        <f>E62*SUM(F62,H62,J62)</f>
        <v>3650000</v>
      </c>
    </row>
    <row r="63" spans="1:13" ht="15.5" x14ac:dyDescent="0.2">
      <c r="A63" s="728" t="s">
        <v>199</v>
      </c>
      <c r="B63" s="1144" t="s">
        <v>650</v>
      </c>
      <c r="C63" s="360"/>
      <c r="D63" s="353" t="s">
        <v>646</v>
      </c>
      <c r="E63" s="1148"/>
      <c r="F63" s="1158"/>
      <c r="G63" s="1159"/>
      <c r="H63" s="1160"/>
      <c r="I63" s="1159"/>
      <c r="J63" s="1160"/>
      <c r="K63" s="1161"/>
      <c r="M63" s="1334">
        <f>E63*SUM(F63,H63,J63)</f>
        <v>0</v>
      </c>
    </row>
    <row r="64" spans="1:13" ht="16" thickBot="1" x14ac:dyDescent="0.25">
      <c r="A64" s="729" t="s">
        <v>649</v>
      </c>
      <c r="B64" s="1144" t="s">
        <v>825</v>
      </c>
      <c r="C64" s="360"/>
      <c r="D64" s="353" t="s">
        <v>646</v>
      </c>
      <c r="E64" s="1148"/>
      <c r="F64" s="1158"/>
      <c r="G64" s="1159"/>
      <c r="H64" s="1160"/>
      <c r="I64" s="1159"/>
      <c r="J64" s="1160"/>
      <c r="K64" s="1323"/>
      <c r="M64" s="1334">
        <f>E64*SUM(F64,H64,J64)</f>
        <v>0</v>
      </c>
    </row>
    <row r="65" spans="1:13" ht="16" thickBot="1" x14ac:dyDescent="0.25">
      <c r="A65" s="349" t="s">
        <v>41</v>
      </c>
      <c r="B65" s="350"/>
      <c r="C65" s="350"/>
      <c r="D65" s="351"/>
      <c r="E65" s="721" t="s">
        <v>595</v>
      </c>
      <c r="F65" s="725" t="s">
        <v>702</v>
      </c>
      <c r="G65" s="714"/>
      <c r="H65" s="713" t="s">
        <v>704</v>
      </c>
      <c r="I65" s="714"/>
      <c r="J65" s="713" t="s">
        <v>703</v>
      </c>
      <c r="K65" s="715"/>
    </row>
    <row r="66" spans="1:13" ht="15.5" x14ac:dyDescent="0.2">
      <c r="A66" s="364"/>
      <c r="B66" s="365" t="s">
        <v>594</v>
      </c>
      <c r="C66" s="365"/>
      <c r="D66" s="366"/>
      <c r="E66" s="743"/>
      <c r="F66" s="698"/>
      <c r="G66" s="698"/>
      <c r="H66" s="698"/>
      <c r="I66" s="698"/>
      <c r="J66" s="698"/>
      <c r="K66" s="708"/>
    </row>
    <row r="67" spans="1:13" ht="15.5" x14ac:dyDescent="0.2">
      <c r="A67" s="367" t="s">
        <v>123</v>
      </c>
      <c r="B67" s="1162" t="s">
        <v>1006</v>
      </c>
      <c r="C67" s="347" t="s">
        <v>41</v>
      </c>
      <c r="D67" s="355" t="s">
        <v>0</v>
      </c>
      <c r="E67" s="1165">
        <v>175000000</v>
      </c>
      <c r="F67" s="1256">
        <v>0.5</v>
      </c>
      <c r="G67" s="1257" t="s">
        <v>1003</v>
      </c>
      <c r="H67" s="1258">
        <v>0.25</v>
      </c>
      <c r="I67" s="1257" t="s">
        <v>855</v>
      </c>
      <c r="J67" s="1258"/>
      <c r="K67" s="1259"/>
      <c r="M67" s="1334">
        <f>E67*SUM(F67,H67,J67)</f>
        <v>131250000</v>
      </c>
    </row>
    <row r="68" spans="1:13" ht="15.5" x14ac:dyDescent="0.2">
      <c r="A68" s="346"/>
      <c r="B68" s="1163"/>
      <c r="C68" s="368" t="s">
        <v>124</v>
      </c>
      <c r="D68" s="355" t="s">
        <v>183</v>
      </c>
      <c r="E68" s="1166">
        <v>0</v>
      </c>
      <c r="F68" s="698"/>
      <c r="G68" s="698"/>
      <c r="H68" s="698"/>
      <c r="I68" s="710"/>
      <c r="J68" s="698"/>
      <c r="K68" s="708"/>
    </row>
    <row r="69" spans="1:13" ht="15.5" x14ac:dyDescent="0.2">
      <c r="A69" s="369"/>
      <c r="B69" s="1163"/>
      <c r="C69" s="347" t="s">
        <v>125</v>
      </c>
      <c r="D69" s="355" t="s">
        <v>126</v>
      </c>
      <c r="E69" s="1165">
        <v>12</v>
      </c>
      <c r="F69" s="698"/>
      <c r="G69" s="698"/>
      <c r="H69" s="698"/>
      <c r="I69" s="710"/>
      <c r="J69" s="698"/>
      <c r="K69" s="708"/>
    </row>
    <row r="70" spans="1:13" ht="15.5" x14ac:dyDescent="0.2">
      <c r="A70" s="367" t="s">
        <v>127</v>
      </c>
      <c r="B70" s="1164" t="s">
        <v>1127</v>
      </c>
      <c r="C70" s="347" t="s">
        <v>41</v>
      </c>
      <c r="D70" s="355" t="s">
        <v>0</v>
      </c>
      <c r="E70" s="1167">
        <v>200000000</v>
      </c>
      <c r="F70" s="1260">
        <v>0.5</v>
      </c>
      <c r="G70" s="1261" t="s">
        <v>1003</v>
      </c>
      <c r="H70" s="1262">
        <v>0.25</v>
      </c>
      <c r="I70" s="1261" t="s">
        <v>855</v>
      </c>
      <c r="J70" s="1262"/>
      <c r="K70" s="1263"/>
      <c r="M70" s="1334">
        <f>E70*SUM(F70,H70,J70)</f>
        <v>150000000</v>
      </c>
    </row>
    <row r="71" spans="1:13" ht="15.5" x14ac:dyDescent="0.2">
      <c r="A71" s="346"/>
      <c r="B71" s="1163"/>
      <c r="C71" s="368" t="s">
        <v>124</v>
      </c>
      <c r="D71" s="355" t="s">
        <v>183</v>
      </c>
      <c r="E71" s="1152">
        <v>0</v>
      </c>
      <c r="F71" s="698"/>
      <c r="G71" s="698"/>
      <c r="H71" s="698"/>
      <c r="I71" s="710"/>
      <c r="J71" s="698"/>
      <c r="K71" s="708"/>
    </row>
    <row r="72" spans="1:13" ht="15.5" x14ac:dyDescent="0.2">
      <c r="A72" s="369"/>
      <c r="B72" s="1163"/>
      <c r="C72" s="347" t="s">
        <v>125</v>
      </c>
      <c r="D72" s="355" t="s">
        <v>126</v>
      </c>
      <c r="E72" s="1167">
        <v>12</v>
      </c>
      <c r="F72" s="698"/>
      <c r="G72" s="698"/>
      <c r="H72" s="698"/>
      <c r="I72" s="710"/>
      <c r="J72" s="698"/>
      <c r="K72" s="708"/>
    </row>
    <row r="73" spans="1:13" ht="15.5" x14ac:dyDescent="0.2">
      <c r="A73" s="367" t="s">
        <v>128</v>
      </c>
      <c r="B73" s="1164" t="s">
        <v>1037</v>
      </c>
      <c r="C73" s="347" t="s">
        <v>41</v>
      </c>
      <c r="D73" s="355" t="s">
        <v>0</v>
      </c>
      <c r="E73" s="1167">
        <v>200000000</v>
      </c>
      <c r="F73" s="1260">
        <v>0.5</v>
      </c>
      <c r="G73" s="1261" t="s">
        <v>855</v>
      </c>
      <c r="H73" s="1262"/>
      <c r="I73" s="1261"/>
      <c r="J73" s="1262"/>
      <c r="K73" s="1263"/>
      <c r="M73" s="1334">
        <f>E73*SUM(F73,H73,J73)</f>
        <v>100000000</v>
      </c>
    </row>
    <row r="74" spans="1:13" ht="15.5" x14ac:dyDescent="0.2">
      <c r="A74" s="346"/>
      <c r="B74" s="1163"/>
      <c r="C74" s="368" t="s">
        <v>124</v>
      </c>
      <c r="D74" s="355" t="s">
        <v>183</v>
      </c>
      <c r="E74" s="1152">
        <v>0</v>
      </c>
      <c r="F74" s="698"/>
      <c r="G74" s="698"/>
      <c r="H74" s="698"/>
      <c r="I74" s="710"/>
      <c r="J74" s="698"/>
      <c r="K74" s="708"/>
    </row>
    <row r="75" spans="1:13" ht="15.5" x14ac:dyDescent="0.2">
      <c r="A75" s="369"/>
      <c r="B75" s="1163"/>
      <c r="C75" s="347" t="s">
        <v>125</v>
      </c>
      <c r="D75" s="355" t="s">
        <v>126</v>
      </c>
      <c r="E75" s="1167">
        <v>50</v>
      </c>
      <c r="F75" s="698"/>
      <c r="G75" s="698"/>
      <c r="H75" s="698"/>
      <c r="I75" s="710"/>
      <c r="J75" s="698"/>
      <c r="K75" s="708"/>
    </row>
    <row r="76" spans="1:13" ht="15.5" x14ac:dyDescent="0.2">
      <c r="A76" s="367" t="s">
        <v>129</v>
      </c>
      <c r="B76" s="1164" t="s">
        <v>1007</v>
      </c>
      <c r="C76" s="347" t="s">
        <v>41</v>
      </c>
      <c r="D76" s="355" t="s">
        <v>0</v>
      </c>
      <c r="E76" s="1167">
        <v>50000000</v>
      </c>
      <c r="F76" s="1260">
        <v>0.25</v>
      </c>
      <c r="G76" s="1261" t="s">
        <v>1035</v>
      </c>
      <c r="H76" s="1262"/>
      <c r="I76" s="1261"/>
      <c r="J76" s="1262"/>
      <c r="K76" s="1263"/>
      <c r="M76" s="1334">
        <f>E76*SUM(F76,H76,J76)</f>
        <v>12500000</v>
      </c>
    </row>
    <row r="77" spans="1:13" ht="15.5" x14ac:dyDescent="0.2">
      <c r="A77" s="346"/>
      <c r="B77" s="1163"/>
      <c r="C77" s="368" t="s">
        <v>124</v>
      </c>
      <c r="D77" s="355" t="s">
        <v>183</v>
      </c>
      <c r="E77" s="1152">
        <v>0</v>
      </c>
      <c r="F77" s="698"/>
      <c r="G77" s="698"/>
      <c r="H77" s="698"/>
      <c r="I77" s="710"/>
      <c r="J77" s="698"/>
      <c r="K77" s="708"/>
    </row>
    <row r="78" spans="1:13" ht="15.5" x14ac:dyDescent="0.2">
      <c r="A78" s="369"/>
      <c r="B78" s="1163"/>
      <c r="C78" s="347" t="s">
        <v>125</v>
      </c>
      <c r="D78" s="355" t="s">
        <v>126</v>
      </c>
      <c r="E78" s="1167">
        <v>12</v>
      </c>
      <c r="F78" s="698"/>
      <c r="G78" s="698"/>
      <c r="H78" s="698"/>
      <c r="I78" s="710"/>
      <c r="J78" s="698"/>
      <c r="K78" s="708"/>
    </row>
    <row r="79" spans="1:13" ht="15.5" x14ac:dyDescent="0.2">
      <c r="A79" s="367" t="s">
        <v>130</v>
      </c>
      <c r="B79" s="1164" t="s">
        <v>1008</v>
      </c>
      <c r="C79" s="347" t="s">
        <v>41</v>
      </c>
      <c r="D79" s="355" t="s">
        <v>0</v>
      </c>
      <c r="E79" s="1167">
        <v>70000000</v>
      </c>
      <c r="F79" s="1260">
        <v>0.25</v>
      </c>
      <c r="G79" s="1261" t="s">
        <v>1003</v>
      </c>
      <c r="H79" s="1262"/>
      <c r="I79" s="1261"/>
      <c r="J79" s="1262"/>
      <c r="K79" s="1263"/>
      <c r="M79" s="1334">
        <f>E79*SUM(F79,H79,J79)</f>
        <v>17500000</v>
      </c>
    </row>
    <row r="80" spans="1:13" ht="15.5" x14ac:dyDescent="0.2">
      <c r="A80" s="346"/>
      <c r="B80" s="1163"/>
      <c r="C80" s="368" t="s">
        <v>124</v>
      </c>
      <c r="D80" s="355" t="s">
        <v>183</v>
      </c>
      <c r="E80" s="1152">
        <v>0</v>
      </c>
      <c r="F80" s="698"/>
      <c r="G80" s="698"/>
      <c r="H80" s="698"/>
      <c r="I80" s="710"/>
      <c r="J80" s="698"/>
      <c r="K80" s="708"/>
    </row>
    <row r="81" spans="1:13" ht="15.5" x14ac:dyDescent="0.2">
      <c r="A81" s="369"/>
      <c r="B81" s="1163"/>
      <c r="C81" s="347" t="s">
        <v>125</v>
      </c>
      <c r="D81" s="355" t="s">
        <v>126</v>
      </c>
      <c r="E81" s="1167">
        <v>12</v>
      </c>
      <c r="F81" s="698"/>
      <c r="G81" s="698"/>
      <c r="H81" s="698"/>
      <c r="I81" s="710"/>
      <c r="J81" s="698"/>
      <c r="K81" s="708"/>
    </row>
    <row r="82" spans="1:13" ht="15.5" x14ac:dyDescent="0.2">
      <c r="A82" s="367" t="s">
        <v>131</v>
      </c>
      <c r="B82" s="1164" t="s">
        <v>651</v>
      </c>
      <c r="C82" s="347" t="s">
        <v>41</v>
      </c>
      <c r="D82" s="355" t="s">
        <v>0</v>
      </c>
      <c r="E82" s="1167"/>
      <c r="F82" s="1260"/>
      <c r="G82" s="1261"/>
      <c r="H82" s="1262"/>
      <c r="I82" s="1261"/>
      <c r="J82" s="1262"/>
      <c r="K82" s="1263"/>
      <c r="M82" s="1334">
        <f>E82*SUM(F82,H82,J82)</f>
        <v>0</v>
      </c>
    </row>
    <row r="83" spans="1:13" ht="15.5" x14ac:dyDescent="0.2">
      <c r="A83" s="346"/>
      <c r="B83" s="1163"/>
      <c r="C83" s="368" t="s">
        <v>124</v>
      </c>
      <c r="D83" s="355" t="s">
        <v>183</v>
      </c>
      <c r="E83" s="1152"/>
      <c r="F83" s="698"/>
      <c r="G83" s="698"/>
      <c r="H83" s="698"/>
      <c r="I83" s="710"/>
      <c r="J83" s="698"/>
      <c r="K83" s="708"/>
    </row>
    <row r="84" spans="1:13" ht="15.5" x14ac:dyDescent="0.2">
      <c r="A84" s="369"/>
      <c r="B84" s="1163"/>
      <c r="C84" s="347" t="s">
        <v>125</v>
      </c>
      <c r="D84" s="355" t="s">
        <v>126</v>
      </c>
      <c r="E84" s="1167"/>
      <c r="F84" s="698"/>
      <c r="G84" s="698"/>
      <c r="H84" s="698"/>
      <c r="I84" s="710"/>
      <c r="J84" s="698"/>
      <c r="K84" s="708"/>
    </row>
    <row r="85" spans="1:13" ht="15.5" x14ac:dyDescent="0.2">
      <c r="A85" s="367" t="s">
        <v>132</v>
      </c>
      <c r="B85" s="1164" t="s">
        <v>651</v>
      </c>
      <c r="C85" s="347" t="s">
        <v>41</v>
      </c>
      <c r="D85" s="355" t="s">
        <v>0</v>
      </c>
      <c r="E85" s="1167"/>
      <c r="F85" s="1260"/>
      <c r="G85" s="1261"/>
      <c r="H85" s="1262"/>
      <c r="I85" s="1261"/>
      <c r="J85" s="1262"/>
      <c r="K85" s="1263"/>
      <c r="M85" s="1334">
        <f>E85*SUM(F85,H85,J85)</f>
        <v>0</v>
      </c>
    </row>
    <row r="86" spans="1:13" ht="15.5" x14ac:dyDescent="0.2">
      <c r="A86" s="346"/>
      <c r="B86" s="1163"/>
      <c r="C86" s="368" t="s">
        <v>124</v>
      </c>
      <c r="D86" s="355" t="s">
        <v>183</v>
      </c>
      <c r="E86" s="1152"/>
      <c r="F86" s="698"/>
      <c r="G86" s="698"/>
      <c r="H86" s="698"/>
      <c r="I86" s="710"/>
      <c r="J86" s="698"/>
      <c r="K86" s="708"/>
    </row>
    <row r="87" spans="1:13" ht="16" thickBot="1" x14ac:dyDescent="0.25">
      <c r="A87" s="369"/>
      <c r="B87" s="1163"/>
      <c r="C87" s="347" t="s">
        <v>125</v>
      </c>
      <c r="D87" s="355" t="s">
        <v>126</v>
      </c>
      <c r="E87" s="1168"/>
      <c r="F87" s="698"/>
      <c r="G87" s="698"/>
      <c r="H87" s="698"/>
      <c r="I87" s="710"/>
      <c r="J87" s="698"/>
      <c r="K87" s="708"/>
    </row>
    <row r="88" spans="1:13" ht="16" thickBot="1" x14ac:dyDescent="0.25">
      <c r="A88" s="370" t="s">
        <v>133</v>
      </c>
      <c r="B88" s="371"/>
      <c r="C88" s="371"/>
      <c r="D88" s="372"/>
      <c r="E88" s="721" t="s">
        <v>586</v>
      </c>
      <c r="F88" s="1227" t="s">
        <v>1038</v>
      </c>
      <c r="G88" s="1228"/>
      <c r="H88" s="1229"/>
      <c r="I88" s="1228"/>
      <c r="J88" s="1229"/>
      <c r="K88" s="1230"/>
    </row>
    <row r="89" spans="1:13" ht="15.5" x14ac:dyDescent="0.2">
      <c r="A89" s="367" t="s">
        <v>134</v>
      </c>
      <c r="B89" s="1169" t="s">
        <v>660</v>
      </c>
      <c r="C89" s="347" t="s">
        <v>136</v>
      </c>
      <c r="D89" s="355" t="s">
        <v>0</v>
      </c>
      <c r="E89" s="1148">
        <v>300000000</v>
      </c>
      <c r="F89" s="1249" t="s">
        <v>986</v>
      </c>
      <c r="G89" s="698"/>
      <c r="H89" s="698"/>
      <c r="I89" s="698"/>
      <c r="J89" s="698"/>
      <c r="K89" s="708"/>
    </row>
    <row r="90" spans="1:13" ht="15.5" x14ac:dyDescent="0.2">
      <c r="A90" s="346" t="s">
        <v>135</v>
      </c>
      <c r="B90" s="1169" t="s">
        <v>637</v>
      </c>
      <c r="C90" s="347" t="s">
        <v>136</v>
      </c>
      <c r="D90" s="355" t="s">
        <v>0</v>
      </c>
      <c r="E90" s="1148">
        <v>100000000</v>
      </c>
      <c r="F90" s="1250" t="s">
        <v>964</v>
      </c>
      <c r="G90" s="1255">
        <f>E90+E93+E96</f>
        <v>100000000</v>
      </c>
      <c r="H90" s="1254" t="s">
        <v>33</v>
      </c>
      <c r="I90" s="1251" t="s">
        <v>965</v>
      </c>
      <c r="J90" s="1253"/>
      <c r="K90" s="1252">
        <v>0.5</v>
      </c>
    </row>
    <row r="91" spans="1:13" ht="15.5" x14ac:dyDescent="0.2">
      <c r="A91" s="369"/>
      <c r="B91" s="344"/>
      <c r="C91" s="344" t="s">
        <v>137</v>
      </c>
      <c r="D91" s="345" t="s">
        <v>139</v>
      </c>
      <c r="E91" s="1148">
        <v>10</v>
      </c>
      <c r="F91" s="716"/>
      <c r="G91" s="698"/>
      <c r="H91" s="698"/>
      <c r="I91" s="698"/>
      <c r="J91" s="698"/>
      <c r="K91" s="708"/>
    </row>
    <row r="92" spans="1:13" ht="15.5" x14ac:dyDescent="0.2">
      <c r="A92" s="369"/>
      <c r="B92" s="347"/>
      <c r="C92" s="347" t="s">
        <v>138</v>
      </c>
      <c r="D92" s="355" t="s">
        <v>184</v>
      </c>
      <c r="E92" s="1170">
        <v>0.01</v>
      </c>
      <c r="F92" s="717"/>
      <c r="G92" s="699"/>
      <c r="H92" s="699"/>
      <c r="I92" s="699"/>
      <c r="J92" s="699"/>
      <c r="K92" s="709"/>
    </row>
    <row r="93" spans="1:13" ht="15.5" x14ac:dyDescent="0.2">
      <c r="A93" s="346" t="s">
        <v>140</v>
      </c>
      <c r="B93" s="1169" t="s">
        <v>637</v>
      </c>
      <c r="C93" s="347" t="s">
        <v>136</v>
      </c>
      <c r="D93" s="355" t="s">
        <v>0</v>
      </c>
      <c r="E93" s="1148"/>
      <c r="F93" s="717"/>
      <c r="G93" s="699"/>
      <c r="H93" s="699"/>
      <c r="I93" s="699"/>
      <c r="J93" s="699"/>
      <c r="K93" s="709"/>
    </row>
    <row r="94" spans="1:13" ht="15.5" x14ac:dyDescent="0.2">
      <c r="A94" s="369"/>
      <c r="B94" s="344"/>
      <c r="C94" s="344" t="s">
        <v>137</v>
      </c>
      <c r="D94" s="345" t="s">
        <v>139</v>
      </c>
      <c r="E94" s="1148"/>
      <c r="F94" s="717"/>
      <c r="G94" s="699"/>
      <c r="H94" s="699"/>
      <c r="I94" s="699"/>
      <c r="J94" s="699"/>
      <c r="K94" s="709"/>
    </row>
    <row r="95" spans="1:13" ht="15.5" x14ac:dyDescent="0.2">
      <c r="A95" s="369"/>
      <c r="B95" s="347"/>
      <c r="C95" s="347" t="s">
        <v>138</v>
      </c>
      <c r="D95" s="355" t="s">
        <v>184</v>
      </c>
      <c r="E95" s="1171"/>
      <c r="F95" s="717"/>
      <c r="G95" s="699"/>
      <c r="H95" s="699"/>
      <c r="I95" s="699"/>
      <c r="J95" s="699"/>
      <c r="K95" s="709"/>
    </row>
    <row r="96" spans="1:13" ht="15.5" x14ac:dyDescent="0.2">
      <c r="A96" s="346" t="s">
        <v>141</v>
      </c>
      <c r="B96" s="1169" t="s">
        <v>637</v>
      </c>
      <c r="C96" s="347" t="s">
        <v>136</v>
      </c>
      <c r="D96" s="355" t="s">
        <v>0</v>
      </c>
      <c r="E96" s="1148"/>
      <c r="F96" s="717"/>
      <c r="G96" s="699"/>
      <c r="H96" s="699"/>
      <c r="I96" s="699"/>
      <c r="J96" s="699"/>
      <c r="K96" s="709"/>
    </row>
    <row r="97" spans="1:11" ht="15.5" x14ac:dyDescent="0.2">
      <c r="A97" s="369"/>
      <c r="B97" s="344"/>
      <c r="C97" s="344" t="s">
        <v>137</v>
      </c>
      <c r="D97" s="345" t="s">
        <v>139</v>
      </c>
      <c r="E97" s="1148"/>
      <c r="F97" s="717"/>
      <c r="G97" s="699"/>
      <c r="H97" s="699"/>
      <c r="I97" s="699"/>
      <c r="J97" s="699"/>
      <c r="K97" s="709"/>
    </row>
    <row r="98" spans="1:11" ht="15.5" x14ac:dyDescent="0.2">
      <c r="A98" s="369"/>
      <c r="B98" s="347"/>
      <c r="C98" s="347" t="s">
        <v>138</v>
      </c>
      <c r="D98" s="355" t="s">
        <v>184</v>
      </c>
      <c r="E98" s="1171"/>
      <c r="F98" s="717"/>
      <c r="G98" s="699"/>
      <c r="H98" s="699"/>
      <c r="I98" s="699"/>
      <c r="J98" s="699"/>
      <c r="K98" s="709"/>
    </row>
    <row r="99" spans="1:11" ht="15.5" x14ac:dyDescent="0.2">
      <c r="A99" s="346" t="s">
        <v>142</v>
      </c>
      <c r="B99" s="347"/>
      <c r="C99" s="347" t="s">
        <v>143</v>
      </c>
      <c r="D99" s="373" t="s">
        <v>185</v>
      </c>
      <c r="E99" s="1170">
        <v>1.4E-2</v>
      </c>
      <c r="F99" s="716"/>
      <c r="G99" s="698"/>
      <c r="H99" s="698"/>
      <c r="I99" s="698"/>
      <c r="J99" s="698"/>
      <c r="K99" s="708"/>
    </row>
    <row r="100" spans="1:11" ht="16" thickBot="1" x14ac:dyDescent="0.25">
      <c r="A100" s="374" t="s">
        <v>186</v>
      </c>
      <c r="B100" s="375"/>
      <c r="C100" s="376" t="s">
        <v>143</v>
      </c>
      <c r="D100" s="377" t="s">
        <v>183</v>
      </c>
      <c r="E100" s="1172">
        <v>0.3</v>
      </c>
      <c r="F100" s="718"/>
      <c r="G100" s="719"/>
      <c r="H100" s="719"/>
      <c r="I100" s="719"/>
      <c r="J100" s="719"/>
      <c r="K100" s="720"/>
    </row>
    <row r="102" spans="1:11" x14ac:dyDescent="0.2">
      <c r="A102" s="602"/>
    </row>
    <row r="103" spans="1:11" x14ac:dyDescent="0.2">
      <c r="A103" s="602"/>
    </row>
    <row r="104" spans="1:11" x14ac:dyDescent="0.2">
      <c r="A104" s="602"/>
    </row>
    <row r="183" spans="6:7" x14ac:dyDescent="0.2">
      <c r="F183" s="382"/>
      <c r="G183" s="382"/>
    </row>
    <row r="184" spans="6:7" x14ac:dyDescent="0.2">
      <c r="F184" s="382"/>
      <c r="G184" s="382"/>
    </row>
    <row r="185" spans="6:7" x14ac:dyDescent="0.2">
      <c r="F185" s="382"/>
      <c r="G185" s="382"/>
    </row>
  </sheetData>
  <sheetProtection algorithmName="SHA-512" hashValue="zAfl6KQsjet4uxVhuSAtOTXgFSFHMXAVMSqILjihrcG6lXUBhs9gc4cCqvvrsi4el19fvBdWtxjN4lQLAODL2A==" saltValue="Z0nr5fjMvmsqxnEBmK4S3g==" spinCount="100000" sheet="1" objects="1" scenarios="1"/>
  <phoneticPr fontId="4"/>
  <dataValidations count="1">
    <dataValidation type="list" allowBlank="1" showInputMessage="1" showErrorMessage="1" sqref="E4" xr:uid="{00000000-0002-0000-0300-000000000000}">
      <formula1>"1  バイオマス投入量から計算,2  出力から直接計算"</formula1>
    </dataValidation>
  </dataValidations>
  <pageMargins left="0.7" right="0.7" top="0.75" bottom="0.75" header="0.3" footer="0.3"/>
  <pageSetup paperSize="8" scale="46"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波及効果シート!$A$4:$A$17</xm:f>
          </x14:formula1>
          <xm:sqref>G67 I67 K67 G70 I70 K70 G82 I79 K79 K82 I82 I85 G76 I73 K73 G79 I76 K76 G85 G73 K85</xm:sqref>
        </x14:dataValidation>
        <x14:dataValidation type="list" allowBlank="1" showInputMessage="1" showErrorMessage="1" xr:uid="{00000000-0002-0000-0300-000002000000}">
          <x14:formula1>
            <xm:f>波及効果シート!$A$29:$A$45</xm:f>
          </x14:formula1>
          <xm:sqref>K61:K64 K53:K58 I61:I64 G53:G58 I53:I58 G61:G64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6"/>
  <sheetViews>
    <sheetView workbookViewId="0"/>
    <sheetView workbookViewId="1"/>
  </sheetViews>
  <sheetFormatPr defaultRowHeight="13" x14ac:dyDescent="0.2"/>
  <cols>
    <col min="1" max="1" width="27" customWidth="1"/>
    <col min="2" max="2" width="19.36328125" customWidth="1"/>
    <col min="3" max="3" width="12.81640625" customWidth="1"/>
  </cols>
  <sheetData>
    <row r="1" spans="1:16" ht="21" x14ac:dyDescent="0.2">
      <c r="A1" s="1274" t="s">
        <v>1000</v>
      </c>
      <c r="B1" s="1275"/>
      <c r="C1" s="1276"/>
      <c r="D1" s="758"/>
      <c r="E1" s="758"/>
      <c r="F1" s="758"/>
      <c r="G1" s="758"/>
      <c r="H1" s="758"/>
      <c r="I1" s="758"/>
      <c r="J1" s="758"/>
      <c r="K1" s="758"/>
      <c r="L1" s="758"/>
      <c r="M1" s="758"/>
      <c r="N1" s="758"/>
      <c r="O1" s="758"/>
      <c r="P1" s="758"/>
    </row>
    <row r="2" spans="1:16" ht="18" x14ac:dyDescent="0.2">
      <c r="A2" s="1277" t="s">
        <v>998</v>
      </c>
      <c r="B2" s="1278"/>
      <c r="C2" s="1279"/>
      <c r="D2" s="758"/>
      <c r="E2" s="758"/>
      <c r="F2" s="758"/>
      <c r="G2" s="758"/>
      <c r="H2" s="758"/>
      <c r="I2" s="758"/>
      <c r="J2" s="758"/>
      <c r="K2" s="758"/>
      <c r="L2" s="758"/>
      <c r="M2" s="758"/>
      <c r="N2" s="758"/>
      <c r="O2" s="758"/>
      <c r="P2" s="758"/>
    </row>
    <row r="3" spans="1:16" ht="17.5" x14ac:dyDescent="0.2">
      <c r="A3" s="1280" t="s">
        <v>992</v>
      </c>
      <c r="B3" s="1030">
        <v>114.46875</v>
      </c>
      <c r="C3" s="1281" t="s">
        <v>1001</v>
      </c>
      <c r="D3" s="758"/>
      <c r="E3" s="758"/>
      <c r="F3" s="758"/>
      <c r="G3" s="758"/>
      <c r="H3" s="758"/>
      <c r="I3" s="758"/>
      <c r="J3" s="758"/>
      <c r="K3" s="758"/>
      <c r="L3" s="758"/>
      <c r="M3" s="758"/>
      <c r="N3" s="758"/>
      <c r="O3" s="758"/>
      <c r="P3" s="758"/>
    </row>
    <row r="4" spans="1:16" ht="17.5" x14ac:dyDescent="0.2">
      <c r="A4" s="1282" t="s">
        <v>993</v>
      </c>
      <c r="B4" s="1283">
        <v>446.40000000000003</v>
      </c>
      <c r="C4" s="1281" t="s">
        <v>1001</v>
      </c>
      <c r="D4" s="758"/>
      <c r="E4" s="758"/>
      <c r="F4" s="758"/>
      <c r="G4" s="758"/>
      <c r="H4" s="758"/>
      <c r="I4" s="758"/>
      <c r="J4" s="758"/>
      <c r="K4" s="758"/>
      <c r="L4" s="758"/>
      <c r="M4" s="758"/>
      <c r="N4" s="758"/>
      <c r="O4" s="758"/>
      <c r="P4" s="758"/>
    </row>
    <row r="5" spans="1:16" ht="17.5" x14ac:dyDescent="0.2">
      <c r="A5" s="1284" t="s">
        <v>994</v>
      </c>
      <c r="B5" s="1035">
        <v>265.5</v>
      </c>
      <c r="C5" s="1281" t="s">
        <v>1001</v>
      </c>
      <c r="D5" s="758"/>
      <c r="E5" s="758"/>
      <c r="F5" s="758"/>
      <c r="G5" s="758"/>
      <c r="H5" s="758"/>
      <c r="I5" s="758"/>
      <c r="J5" s="758"/>
      <c r="K5" s="758"/>
      <c r="L5" s="758"/>
      <c r="M5" s="758"/>
      <c r="N5" s="758"/>
      <c r="O5" s="758"/>
      <c r="P5" s="758"/>
    </row>
    <row r="6" spans="1:16" ht="17.5" x14ac:dyDescent="0.2">
      <c r="A6" s="1285" t="s">
        <v>995</v>
      </c>
      <c r="B6" s="1286">
        <v>34.125</v>
      </c>
      <c r="C6" s="1281" t="s">
        <v>1001</v>
      </c>
      <c r="D6" s="758"/>
      <c r="E6" s="758"/>
      <c r="F6" s="758"/>
      <c r="G6" s="758"/>
      <c r="H6" s="758"/>
      <c r="I6" s="758"/>
      <c r="J6" s="758"/>
      <c r="K6" s="758"/>
      <c r="L6" s="758"/>
      <c r="M6" s="758"/>
      <c r="N6" s="758"/>
      <c r="O6" s="758"/>
      <c r="P6" s="758"/>
    </row>
    <row r="7" spans="1:16" ht="17.5" x14ac:dyDescent="0.2">
      <c r="A7" s="1285" t="s">
        <v>996</v>
      </c>
      <c r="B7" s="1286">
        <v>34.874999999999993</v>
      </c>
      <c r="C7" s="1281" t="s">
        <v>1001</v>
      </c>
      <c r="D7" s="758"/>
      <c r="E7" s="758"/>
      <c r="F7" s="758"/>
      <c r="G7" s="758"/>
      <c r="H7" s="758"/>
      <c r="I7" s="758"/>
      <c r="J7" s="758"/>
      <c r="K7" s="758"/>
      <c r="L7" s="758"/>
      <c r="M7" s="758"/>
      <c r="N7" s="758"/>
      <c r="O7" s="758"/>
      <c r="P7" s="758"/>
    </row>
    <row r="8" spans="1:16" ht="18" thickBot="1" x14ac:dyDescent="0.25">
      <c r="A8" s="1287" t="s">
        <v>997</v>
      </c>
      <c r="B8" s="1044">
        <v>15.400000000000002</v>
      </c>
      <c r="C8" s="1288" t="s">
        <v>1001</v>
      </c>
      <c r="D8" s="758"/>
      <c r="E8" s="758"/>
      <c r="F8" s="758"/>
      <c r="G8" s="758"/>
      <c r="H8" s="758"/>
      <c r="I8" s="758"/>
      <c r="J8" s="758"/>
      <c r="K8" s="758"/>
      <c r="L8" s="758"/>
      <c r="M8" s="758"/>
      <c r="N8" s="758"/>
      <c r="O8" s="758"/>
      <c r="P8" s="758"/>
    </row>
    <row r="9" spans="1:16" x14ac:dyDescent="0.2">
      <c r="A9" s="1289" t="s">
        <v>999</v>
      </c>
      <c r="B9" s="1289"/>
      <c r="C9" s="1289"/>
      <c r="D9" s="758"/>
      <c r="E9" s="758"/>
      <c r="F9" s="758"/>
      <c r="G9" s="758"/>
      <c r="H9" s="758"/>
      <c r="I9" s="758"/>
      <c r="J9" s="758"/>
      <c r="K9" s="758"/>
      <c r="L9" s="758"/>
      <c r="M9" s="758"/>
      <c r="N9" s="758"/>
      <c r="O9" s="758"/>
      <c r="P9" s="758"/>
    </row>
    <row r="10" spans="1:16" x14ac:dyDescent="0.2">
      <c r="A10" s="758"/>
      <c r="B10" s="758"/>
      <c r="C10" s="758"/>
      <c r="D10" s="758"/>
      <c r="E10" s="758"/>
      <c r="F10" s="758"/>
      <c r="G10" s="758"/>
      <c r="H10" s="758"/>
      <c r="I10" s="758"/>
      <c r="J10" s="758"/>
      <c r="K10" s="758"/>
      <c r="L10" s="758"/>
      <c r="M10" s="758"/>
      <c r="N10" s="758"/>
      <c r="O10" s="758"/>
      <c r="P10" s="758"/>
    </row>
    <row r="11" spans="1:16" x14ac:dyDescent="0.2">
      <c r="A11" s="758"/>
      <c r="B11" s="758"/>
      <c r="C11" s="758"/>
      <c r="D11" s="758"/>
      <c r="E11" s="758"/>
      <c r="F11" s="758"/>
      <c r="G11" s="758"/>
      <c r="H11" s="758"/>
      <c r="I11" s="758"/>
      <c r="J11" s="758"/>
      <c r="K11" s="758"/>
      <c r="L11" s="758"/>
      <c r="M11" s="758"/>
      <c r="N11" s="758"/>
      <c r="O11" s="758"/>
      <c r="P11" s="758"/>
    </row>
    <row r="12" spans="1:16" x14ac:dyDescent="0.2">
      <c r="A12" s="758"/>
      <c r="B12" s="758"/>
      <c r="C12" s="758"/>
      <c r="D12" s="758"/>
      <c r="E12" s="758"/>
      <c r="F12" s="758"/>
      <c r="G12" s="758"/>
      <c r="H12" s="758"/>
      <c r="I12" s="758"/>
      <c r="J12" s="758"/>
      <c r="K12" s="758"/>
      <c r="L12" s="758"/>
      <c r="M12" s="758"/>
      <c r="N12" s="758"/>
      <c r="O12" s="758"/>
      <c r="P12" s="758"/>
    </row>
    <row r="13" spans="1:16" x14ac:dyDescent="0.2">
      <c r="A13" s="758"/>
      <c r="B13" s="758"/>
      <c r="C13" s="758"/>
      <c r="D13" s="758"/>
      <c r="E13" s="758"/>
      <c r="F13" s="758"/>
      <c r="G13" s="758"/>
      <c r="H13" s="758"/>
      <c r="I13" s="758"/>
      <c r="J13" s="758"/>
      <c r="K13" s="758"/>
      <c r="L13" s="758"/>
      <c r="M13" s="758"/>
      <c r="N13" s="758"/>
      <c r="O13" s="758"/>
      <c r="P13" s="758"/>
    </row>
    <row r="14" spans="1:16" x14ac:dyDescent="0.2">
      <c r="A14" s="758"/>
      <c r="B14" s="758"/>
      <c r="C14" s="758"/>
      <c r="D14" s="758"/>
      <c r="E14" s="758"/>
      <c r="F14" s="758"/>
      <c r="G14" s="758"/>
      <c r="H14" s="758"/>
      <c r="I14" s="758"/>
      <c r="J14" s="758"/>
      <c r="K14" s="758"/>
      <c r="L14" s="758"/>
      <c r="M14" s="758"/>
      <c r="N14" s="758"/>
      <c r="O14" s="758"/>
      <c r="P14" s="758"/>
    </row>
    <row r="15" spans="1:16" x14ac:dyDescent="0.2">
      <c r="A15" s="758"/>
      <c r="B15" s="758"/>
      <c r="C15" s="758"/>
      <c r="D15" s="758"/>
      <c r="E15" s="758"/>
      <c r="F15" s="758"/>
      <c r="G15" s="758"/>
      <c r="H15" s="758"/>
      <c r="I15" s="758"/>
      <c r="J15" s="758"/>
      <c r="K15" s="758"/>
      <c r="L15" s="758"/>
      <c r="M15" s="758"/>
      <c r="N15" s="758"/>
      <c r="O15" s="758"/>
      <c r="P15" s="758"/>
    </row>
    <row r="16" spans="1:16" x14ac:dyDescent="0.2">
      <c r="A16" s="758"/>
      <c r="B16" s="758"/>
      <c r="C16" s="758"/>
      <c r="D16" s="758"/>
      <c r="E16" s="758"/>
      <c r="F16" s="758"/>
      <c r="G16" s="758"/>
      <c r="H16" s="758"/>
      <c r="I16" s="758"/>
      <c r="J16" s="758"/>
      <c r="K16" s="758"/>
      <c r="L16" s="758"/>
      <c r="M16" s="758"/>
      <c r="N16" s="758"/>
      <c r="O16" s="758"/>
      <c r="P16" s="758"/>
    </row>
    <row r="17" spans="1:16" x14ac:dyDescent="0.2">
      <c r="A17" s="758"/>
      <c r="B17" s="758"/>
      <c r="C17" s="758"/>
      <c r="D17" s="758"/>
      <c r="E17" s="758"/>
      <c r="F17" s="758"/>
      <c r="G17" s="758"/>
      <c r="H17" s="758"/>
      <c r="I17" s="758"/>
      <c r="J17" s="758"/>
      <c r="K17" s="758"/>
      <c r="L17" s="758"/>
      <c r="M17" s="758"/>
      <c r="N17" s="758"/>
      <c r="O17" s="758"/>
      <c r="P17" s="758"/>
    </row>
    <row r="18" spans="1:16" x14ac:dyDescent="0.2">
      <c r="A18" s="758"/>
      <c r="B18" s="758"/>
      <c r="C18" s="758"/>
      <c r="D18" s="758"/>
      <c r="E18" s="758"/>
      <c r="F18" s="758"/>
      <c r="G18" s="758"/>
      <c r="H18" s="758"/>
      <c r="I18" s="758"/>
      <c r="J18" s="758"/>
      <c r="K18" s="758"/>
      <c r="L18" s="758"/>
      <c r="M18" s="758"/>
      <c r="N18" s="758"/>
      <c r="O18" s="758"/>
      <c r="P18" s="758"/>
    </row>
    <row r="19" spans="1:16" x14ac:dyDescent="0.2">
      <c r="A19" s="758"/>
      <c r="B19" s="758"/>
      <c r="C19" s="758"/>
      <c r="D19" s="758"/>
      <c r="E19" s="758"/>
      <c r="F19" s="758"/>
      <c r="G19" s="758"/>
      <c r="H19" s="758"/>
      <c r="I19" s="758"/>
      <c r="J19" s="758"/>
      <c r="K19" s="758"/>
      <c r="L19" s="758"/>
      <c r="M19" s="758"/>
      <c r="N19" s="758"/>
      <c r="O19" s="758"/>
      <c r="P19" s="758"/>
    </row>
    <row r="20" spans="1:16" x14ac:dyDescent="0.2">
      <c r="A20" s="758"/>
      <c r="B20" s="758"/>
      <c r="C20" s="758"/>
      <c r="D20" s="758"/>
      <c r="E20" s="758"/>
      <c r="F20" s="758"/>
      <c r="G20" s="758"/>
      <c r="H20" s="758"/>
      <c r="I20" s="758"/>
      <c r="J20" s="758"/>
      <c r="K20" s="758"/>
      <c r="L20" s="758"/>
      <c r="M20" s="758"/>
      <c r="N20" s="758"/>
      <c r="O20" s="758"/>
      <c r="P20" s="758"/>
    </row>
    <row r="21" spans="1:16" x14ac:dyDescent="0.2">
      <c r="A21" s="758"/>
      <c r="B21" s="758"/>
      <c r="C21" s="758"/>
      <c r="D21" s="758"/>
      <c r="E21" s="758"/>
      <c r="F21" s="758"/>
      <c r="G21" s="758"/>
      <c r="H21" s="758"/>
      <c r="I21" s="758"/>
      <c r="J21" s="758"/>
      <c r="K21" s="758"/>
      <c r="L21" s="758"/>
      <c r="M21" s="758"/>
      <c r="N21" s="758"/>
      <c r="O21" s="758"/>
      <c r="P21" s="758"/>
    </row>
    <row r="22" spans="1:16" x14ac:dyDescent="0.2">
      <c r="A22" s="758"/>
      <c r="B22" s="758"/>
      <c r="C22" s="758"/>
      <c r="D22" s="758"/>
      <c r="E22" s="758"/>
      <c r="F22" s="758"/>
      <c r="G22" s="758"/>
      <c r="H22" s="758"/>
      <c r="I22" s="758"/>
      <c r="J22" s="758"/>
      <c r="K22" s="758"/>
      <c r="L22" s="758"/>
      <c r="M22" s="758"/>
      <c r="N22" s="758"/>
      <c r="O22" s="758"/>
      <c r="P22" s="758"/>
    </row>
    <row r="23" spans="1:16" x14ac:dyDescent="0.2">
      <c r="A23" s="758"/>
      <c r="B23" s="758"/>
      <c r="C23" s="758"/>
      <c r="D23" s="758"/>
      <c r="E23" s="758"/>
      <c r="F23" s="758"/>
      <c r="G23" s="758"/>
      <c r="H23" s="758"/>
      <c r="I23" s="758"/>
      <c r="J23" s="758"/>
      <c r="K23" s="758"/>
      <c r="L23" s="758"/>
      <c r="M23" s="758"/>
      <c r="N23" s="758"/>
      <c r="O23" s="758"/>
      <c r="P23" s="758"/>
    </row>
    <row r="24" spans="1:16" x14ac:dyDescent="0.2">
      <c r="A24" s="758"/>
      <c r="B24" s="758"/>
      <c r="C24" s="758"/>
      <c r="D24" s="758"/>
      <c r="E24" s="758"/>
      <c r="F24" s="758"/>
      <c r="G24" s="758"/>
      <c r="H24" s="758"/>
      <c r="I24" s="758"/>
      <c r="J24" s="758"/>
      <c r="K24" s="758"/>
      <c r="L24" s="758"/>
      <c r="M24" s="758"/>
      <c r="N24" s="758"/>
      <c r="O24" s="758"/>
      <c r="P24" s="758"/>
    </row>
    <row r="25" spans="1:16" x14ac:dyDescent="0.2">
      <c r="A25" s="758"/>
      <c r="B25" s="758"/>
      <c r="C25" s="758"/>
      <c r="D25" s="758"/>
      <c r="E25" s="758"/>
      <c r="F25" s="758"/>
      <c r="G25" s="758"/>
      <c r="H25" s="758"/>
      <c r="I25" s="758"/>
      <c r="J25" s="758"/>
      <c r="K25" s="758"/>
      <c r="L25" s="758"/>
      <c r="M25" s="758"/>
      <c r="N25" s="758"/>
      <c r="O25" s="758"/>
      <c r="P25" s="758"/>
    </row>
    <row r="26" spans="1:16" x14ac:dyDescent="0.2">
      <c r="A26" s="758"/>
      <c r="B26" s="758"/>
      <c r="C26" s="758"/>
      <c r="D26" s="758"/>
      <c r="E26" s="758"/>
      <c r="F26" s="758"/>
      <c r="G26" s="758"/>
      <c r="H26" s="758"/>
      <c r="I26" s="758"/>
      <c r="J26" s="758"/>
      <c r="K26" s="758"/>
      <c r="L26" s="758"/>
      <c r="M26" s="758"/>
      <c r="N26" s="758"/>
      <c r="O26" s="758"/>
      <c r="P26" s="758"/>
    </row>
    <row r="27" spans="1:16" x14ac:dyDescent="0.2">
      <c r="A27" s="758"/>
      <c r="B27" s="758"/>
      <c r="C27" s="758"/>
      <c r="D27" s="758"/>
      <c r="E27" s="758"/>
      <c r="F27" s="758"/>
      <c r="G27" s="758"/>
      <c r="H27" s="758"/>
      <c r="I27" s="758"/>
      <c r="J27" s="758"/>
      <c r="K27" s="758"/>
      <c r="L27" s="758"/>
      <c r="M27" s="758"/>
      <c r="N27" s="758"/>
      <c r="O27" s="758"/>
      <c r="P27" s="758"/>
    </row>
    <row r="28" spans="1:16" x14ac:dyDescent="0.2">
      <c r="A28" s="758"/>
      <c r="B28" s="758"/>
      <c r="C28" s="758"/>
      <c r="D28" s="758"/>
      <c r="E28" s="758"/>
      <c r="F28" s="758"/>
      <c r="G28" s="758"/>
      <c r="H28" s="758"/>
      <c r="I28" s="758"/>
      <c r="J28" s="758"/>
      <c r="K28" s="758"/>
      <c r="L28" s="758"/>
      <c r="M28" s="758"/>
      <c r="N28" s="758"/>
      <c r="O28" s="758"/>
      <c r="P28" s="758"/>
    </row>
    <row r="29" spans="1:16" x14ac:dyDescent="0.2">
      <c r="A29" s="758"/>
      <c r="B29" s="758"/>
      <c r="C29" s="758"/>
      <c r="D29" s="758"/>
      <c r="E29" s="758"/>
      <c r="F29" s="758"/>
      <c r="G29" s="758"/>
      <c r="H29" s="758"/>
      <c r="I29" s="758"/>
      <c r="J29" s="758"/>
      <c r="K29" s="758"/>
      <c r="L29" s="758"/>
      <c r="M29" s="758"/>
      <c r="N29" s="758"/>
      <c r="O29" s="758"/>
      <c r="P29" s="758"/>
    </row>
    <row r="30" spans="1:16" x14ac:dyDescent="0.2">
      <c r="A30" s="758"/>
      <c r="B30" s="758"/>
      <c r="C30" s="758"/>
      <c r="D30" s="758"/>
      <c r="E30" s="758"/>
      <c r="F30" s="758"/>
      <c r="G30" s="758"/>
      <c r="H30" s="758"/>
      <c r="I30" s="758"/>
      <c r="J30" s="758"/>
      <c r="K30" s="758"/>
      <c r="L30" s="758"/>
      <c r="M30" s="758"/>
      <c r="N30" s="758"/>
      <c r="O30" s="758"/>
      <c r="P30" s="758"/>
    </row>
    <row r="31" spans="1:16" x14ac:dyDescent="0.2">
      <c r="A31" s="758"/>
      <c r="B31" s="758"/>
      <c r="C31" s="758"/>
      <c r="D31" s="758"/>
      <c r="E31" s="758"/>
      <c r="F31" s="758"/>
      <c r="G31" s="758"/>
      <c r="H31" s="758"/>
      <c r="I31" s="758"/>
      <c r="J31" s="758"/>
      <c r="K31" s="758"/>
      <c r="L31" s="758"/>
      <c r="M31" s="758"/>
      <c r="N31" s="758"/>
      <c r="O31" s="758"/>
      <c r="P31" s="758"/>
    </row>
    <row r="32" spans="1:16" x14ac:dyDescent="0.2">
      <c r="A32" s="758"/>
      <c r="B32" s="758"/>
      <c r="C32" s="758"/>
      <c r="D32" s="758"/>
      <c r="E32" s="758"/>
      <c r="F32" s="758"/>
      <c r="G32" s="758"/>
      <c r="H32" s="758"/>
      <c r="I32" s="758"/>
      <c r="J32" s="758"/>
      <c r="K32" s="758"/>
      <c r="L32" s="758"/>
      <c r="M32" s="758"/>
      <c r="N32" s="758"/>
      <c r="O32" s="758"/>
      <c r="P32" s="758"/>
    </row>
    <row r="33" spans="1:16" x14ac:dyDescent="0.2">
      <c r="A33" s="758"/>
      <c r="B33" s="758"/>
      <c r="C33" s="758"/>
      <c r="D33" s="758"/>
      <c r="E33" s="758"/>
      <c r="F33" s="758"/>
      <c r="G33" s="758"/>
      <c r="H33" s="758"/>
      <c r="I33" s="758"/>
      <c r="J33" s="758"/>
      <c r="K33" s="758"/>
      <c r="L33" s="758"/>
      <c r="M33" s="758"/>
      <c r="N33" s="758"/>
      <c r="O33" s="758"/>
      <c r="P33" s="758"/>
    </row>
    <row r="34" spans="1:16" x14ac:dyDescent="0.2">
      <c r="A34" s="758"/>
      <c r="B34" s="758"/>
      <c r="C34" s="758"/>
      <c r="D34" s="758"/>
      <c r="E34" s="758"/>
      <c r="F34" s="758"/>
      <c r="G34" s="758"/>
      <c r="H34" s="758"/>
      <c r="I34" s="758"/>
      <c r="J34" s="758"/>
      <c r="K34" s="758"/>
      <c r="L34" s="758"/>
      <c r="M34" s="758"/>
      <c r="N34" s="758"/>
      <c r="O34" s="758"/>
      <c r="P34" s="758"/>
    </row>
    <row r="35" spans="1:16" x14ac:dyDescent="0.2">
      <c r="A35" s="758"/>
      <c r="B35" s="758"/>
      <c r="C35" s="758"/>
      <c r="D35" s="758"/>
      <c r="E35" s="758"/>
      <c r="F35" s="758"/>
      <c r="G35" s="758"/>
      <c r="H35" s="758"/>
      <c r="I35" s="758"/>
      <c r="J35" s="758"/>
      <c r="K35" s="758"/>
      <c r="L35" s="758"/>
      <c r="M35" s="758"/>
      <c r="N35" s="758"/>
      <c r="O35" s="758"/>
      <c r="P35" s="758"/>
    </row>
    <row r="36" spans="1:16" x14ac:dyDescent="0.2">
      <c r="A36" s="758"/>
      <c r="B36" s="758"/>
      <c r="C36" s="758"/>
      <c r="D36" s="758"/>
      <c r="E36" s="758"/>
      <c r="F36" s="758"/>
      <c r="G36" s="758"/>
      <c r="H36" s="758"/>
      <c r="I36" s="758"/>
      <c r="J36" s="758"/>
      <c r="K36" s="758"/>
      <c r="L36" s="758"/>
      <c r="M36" s="758"/>
      <c r="N36" s="758"/>
      <c r="O36" s="758"/>
      <c r="P36" s="758"/>
    </row>
    <row r="37" spans="1:16" x14ac:dyDescent="0.2">
      <c r="A37" s="758"/>
      <c r="B37" s="758"/>
      <c r="C37" s="758"/>
      <c r="D37" s="758"/>
      <c r="E37" s="758"/>
      <c r="F37" s="758"/>
      <c r="G37" s="758"/>
      <c r="H37" s="758"/>
      <c r="I37" s="758"/>
      <c r="J37" s="758"/>
      <c r="K37" s="758"/>
      <c r="L37" s="758"/>
      <c r="M37" s="758"/>
      <c r="N37" s="758"/>
      <c r="O37" s="758"/>
      <c r="P37" s="758"/>
    </row>
    <row r="38" spans="1:16" x14ac:dyDescent="0.2">
      <c r="A38" s="758"/>
      <c r="B38" s="758"/>
      <c r="C38" s="758"/>
      <c r="D38" s="758"/>
      <c r="E38" s="758"/>
      <c r="F38" s="758"/>
      <c r="G38" s="758"/>
      <c r="H38" s="758"/>
      <c r="I38" s="758"/>
      <c r="J38" s="758"/>
      <c r="K38" s="758"/>
      <c r="L38" s="758"/>
      <c r="M38" s="758"/>
      <c r="N38" s="758"/>
      <c r="O38" s="758"/>
      <c r="P38" s="758"/>
    </row>
    <row r="39" spans="1:16" x14ac:dyDescent="0.2">
      <c r="A39" s="758"/>
      <c r="B39" s="758"/>
      <c r="C39" s="758"/>
      <c r="D39" s="758"/>
      <c r="E39" s="758"/>
      <c r="F39" s="758"/>
      <c r="G39" s="758"/>
      <c r="H39" s="758"/>
      <c r="I39" s="758"/>
      <c r="J39" s="758"/>
      <c r="K39" s="758"/>
      <c r="L39" s="758"/>
      <c r="M39" s="758"/>
      <c r="N39" s="758"/>
      <c r="O39" s="758"/>
      <c r="P39" s="758"/>
    </row>
    <row r="40" spans="1:16" x14ac:dyDescent="0.2">
      <c r="A40" s="758"/>
      <c r="B40" s="758"/>
      <c r="C40" s="758"/>
      <c r="D40" s="758"/>
      <c r="E40" s="758"/>
      <c r="F40" s="758"/>
      <c r="G40" s="758"/>
      <c r="H40" s="758"/>
      <c r="I40" s="758"/>
      <c r="J40" s="758"/>
      <c r="K40" s="758"/>
      <c r="L40" s="758"/>
      <c r="M40" s="758"/>
      <c r="N40" s="758"/>
      <c r="O40" s="758"/>
      <c r="P40" s="758"/>
    </row>
    <row r="41" spans="1:16" x14ac:dyDescent="0.2">
      <c r="A41" s="758"/>
      <c r="B41" s="758"/>
      <c r="C41" s="758"/>
      <c r="D41" s="758"/>
      <c r="E41" s="758"/>
      <c r="F41" s="758"/>
      <c r="G41" s="758"/>
      <c r="H41" s="758"/>
      <c r="I41" s="758"/>
      <c r="J41" s="758"/>
      <c r="K41" s="758"/>
      <c r="L41" s="758"/>
      <c r="M41" s="758"/>
      <c r="N41" s="758"/>
      <c r="O41" s="758"/>
      <c r="P41" s="758"/>
    </row>
    <row r="42" spans="1:16" x14ac:dyDescent="0.2">
      <c r="A42" s="758"/>
      <c r="B42" s="758"/>
      <c r="C42" s="758"/>
      <c r="D42" s="758"/>
      <c r="E42" s="758"/>
      <c r="F42" s="758"/>
      <c r="G42" s="758"/>
      <c r="H42" s="758"/>
      <c r="I42" s="758"/>
      <c r="J42" s="758"/>
      <c r="K42" s="758"/>
      <c r="L42" s="758"/>
      <c r="M42" s="758"/>
      <c r="N42" s="758"/>
      <c r="O42" s="758"/>
      <c r="P42" s="758"/>
    </row>
    <row r="43" spans="1:16" x14ac:dyDescent="0.2">
      <c r="A43" s="758"/>
      <c r="B43" s="758"/>
      <c r="C43" s="758"/>
      <c r="D43" s="758"/>
      <c r="E43" s="758"/>
      <c r="F43" s="758"/>
      <c r="G43" s="758"/>
      <c r="H43" s="758"/>
      <c r="I43" s="758"/>
      <c r="J43" s="758"/>
      <c r="K43" s="758"/>
      <c r="L43" s="758"/>
      <c r="M43" s="758"/>
      <c r="N43" s="758"/>
      <c r="O43" s="758"/>
      <c r="P43" s="758"/>
    </row>
    <row r="44" spans="1:16" x14ac:dyDescent="0.2">
      <c r="A44" s="758"/>
      <c r="B44" s="758"/>
      <c r="C44" s="758"/>
      <c r="D44" s="758"/>
      <c r="E44" s="758"/>
      <c r="F44" s="758"/>
      <c r="G44" s="758"/>
      <c r="H44" s="758"/>
      <c r="I44" s="758"/>
      <c r="J44" s="758"/>
      <c r="K44" s="758"/>
      <c r="L44" s="758"/>
      <c r="M44" s="758"/>
      <c r="N44" s="758"/>
      <c r="O44" s="758"/>
      <c r="P44" s="758"/>
    </row>
    <row r="45" spans="1:16" x14ac:dyDescent="0.2">
      <c r="A45" s="758"/>
      <c r="B45" s="758"/>
      <c r="C45" s="758"/>
      <c r="D45" s="758"/>
      <c r="E45" s="758"/>
      <c r="F45" s="758"/>
      <c r="G45" s="758"/>
      <c r="H45" s="758"/>
      <c r="I45" s="758"/>
      <c r="J45" s="758"/>
      <c r="K45" s="758"/>
      <c r="L45" s="758"/>
      <c r="M45" s="758"/>
      <c r="N45" s="758"/>
      <c r="O45" s="758"/>
      <c r="P45" s="758"/>
    </row>
    <row r="46" spans="1:16" x14ac:dyDescent="0.2">
      <c r="A46" s="758"/>
      <c r="B46" s="758"/>
      <c r="C46" s="758"/>
      <c r="D46" s="758"/>
      <c r="E46" s="758"/>
      <c r="F46" s="758"/>
      <c r="G46" s="758"/>
      <c r="H46" s="758"/>
      <c r="I46" s="758"/>
      <c r="J46" s="758"/>
      <c r="K46" s="758"/>
      <c r="L46" s="758"/>
      <c r="M46" s="758"/>
      <c r="N46" s="758"/>
      <c r="O46" s="758"/>
      <c r="P46" s="758"/>
    </row>
    <row r="47" spans="1:16" x14ac:dyDescent="0.2">
      <c r="A47" s="758"/>
      <c r="B47" s="758"/>
      <c r="C47" s="758"/>
      <c r="D47" s="758"/>
      <c r="E47" s="758"/>
      <c r="F47" s="758"/>
      <c r="G47" s="758"/>
      <c r="H47" s="758"/>
      <c r="I47" s="758"/>
      <c r="J47" s="758"/>
      <c r="K47" s="758"/>
      <c r="L47" s="758"/>
      <c r="M47" s="758"/>
      <c r="N47" s="758"/>
      <c r="O47" s="758"/>
      <c r="P47" s="758"/>
    </row>
    <row r="48" spans="1:16" x14ac:dyDescent="0.2">
      <c r="A48" s="758"/>
      <c r="B48" s="758"/>
      <c r="C48" s="758"/>
      <c r="D48" s="758"/>
      <c r="E48" s="758"/>
      <c r="F48" s="758"/>
      <c r="G48" s="758"/>
      <c r="H48" s="758"/>
      <c r="I48" s="758"/>
      <c r="J48" s="758"/>
      <c r="K48" s="758"/>
      <c r="L48" s="758"/>
      <c r="M48" s="758"/>
      <c r="N48" s="758"/>
      <c r="O48" s="758"/>
      <c r="P48" s="758"/>
    </row>
    <row r="49" spans="1:16" x14ac:dyDescent="0.2">
      <c r="A49" s="758"/>
      <c r="B49" s="758"/>
      <c r="C49" s="758"/>
      <c r="D49" s="758"/>
      <c r="E49" s="758"/>
      <c r="F49" s="758"/>
      <c r="G49" s="758"/>
      <c r="H49" s="758"/>
      <c r="I49" s="758"/>
      <c r="J49" s="758"/>
      <c r="K49" s="758"/>
      <c r="L49" s="758"/>
      <c r="M49" s="758"/>
      <c r="N49" s="758"/>
      <c r="O49" s="758"/>
      <c r="P49" s="758"/>
    </row>
    <row r="50" spans="1:16" x14ac:dyDescent="0.2">
      <c r="A50" s="758"/>
      <c r="B50" s="758"/>
      <c r="C50" s="758"/>
      <c r="D50" s="758"/>
      <c r="E50" s="758"/>
      <c r="F50" s="758"/>
      <c r="G50" s="758"/>
      <c r="H50" s="758"/>
      <c r="I50" s="758"/>
      <c r="J50" s="758"/>
      <c r="K50" s="758"/>
      <c r="L50" s="758"/>
      <c r="M50" s="758"/>
      <c r="N50" s="758"/>
      <c r="O50" s="758"/>
      <c r="P50" s="758"/>
    </row>
    <row r="51" spans="1:16" x14ac:dyDescent="0.2">
      <c r="A51" s="758"/>
      <c r="B51" s="758"/>
      <c r="C51" s="758"/>
      <c r="D51" s="758"/>
      <c r="E51" s="758"/>
      <c r="F51" s="758"/>
      <c r="G51" s="758"/>
      <c r="H51" s="758"/>
      <c r="I51" s="758"/>
      <c r="J51" s="758"/>
      <c r="K51" s="758"/>
      <c r="L51" s="758"/>
      <c r="M51" s="758"/>
      <c r="N51" s="758"/>
      <c r="O51" s="758"/>
      <c r="P51" s="758"/>
    </row>
    <row r="52" spans="1:16" x14ac:dyDescent="0.2">
      <c r="A52" s="758"/>
      <c r="B52" s="758"/>
      <c r="C52" s="758"/>
      <c r="D52" s="758"/>
      <c r="E52" s="758"/>
      <c r="F52" s="758"/>
      <c r="G52" s="758"/>
      <c r="H52" s="758"/>
      <c r="I52" s="758"/>
      <c r="J52" s="758"/>
      <c r="K52" s="758"/>
      <c r="L52" s="758"/>
      <c r="M52" s="758"/>
      <c r="N52" s="758"/>
      <c r="O52" s="758"/>
      <c r="P52" s="758"/>
    </row>
    <row r="53" spans="1:16" x14ac:dyDescent="0.2">
      <c r="A53" s="758"/>
      <c r="B53" s="758"/>
      <c r="C53" s="758"/>
      <c r="D53" s="758"/>
      <c r="E53" s="758"/>
      <c r="F53" s="758"/>
      <c r="G53" s="758"/>
      <c r="H53" s="758"/>
      <c r="I53" s="758"/>
      <c r="J53" s="758"/>
      <c r="K53" s="758"/>
      <c r="L53" s="758"/>
      <c r="M53" s="758"/>
      <c r="N53" s="758"/>
      <c r="O53" s="758"/>
      <c r="P53" s="758"/>
    </row>
    <row r="54" spans="1:16" x14ac:dyDescent="0.2">
      <c r="A54" s="758"/>
      <c r="B54" s="758"/>
      <c r="C54" s="758"/>
      <c r="D54" s="758"/>
      <c r="E54" s="758"/>
      <c r="F54" s="758"/>
      <c r="G54" s="758"/>
      <c r="H54" s="758"/>
      <c r="I54" s="758"/>
      <c r="J54" s="758"/>
      <c r="K54" s="758"/>
      <c r="L54" s="758"/>
      <c r="M54" s="758"/>
      <c r="N54" s="758"/>
      <c r="O54" s="758"/>
      <c r="P54" s="758"/>
    </row>
    <row r="55" spans="1:16" x14ac:dyDescent="0.2">
      <c r="A55" s="758"/>
      <c r="B55" s="758"/>
      <c r="C55" s="758"/>
      <c r="D55" s="758"/>
      <c r="E55" s="758"/>
      <c r="F55" s="758"/>
      <c r="G55" s="758"/>
      <c r="H55" s="758"/>
      <c r="I55" s="758"/>
      <c r="J55" s="758"/>
      <c r="K55" s="758"/>
      <c r="L55" s="758"/>
      <c r="M55" s="758"/>
      <c r="N55" s="758"/>
      <c r="O55" s="758"/>
      <c r="P55" s="758"/>
    </row>
    <row r="56" spans="1:16" x14ac:dyDescent="0.2">
      <c r="A56" s="758"/>
      <c r="B56" s="758"/>
      <c r="C56" s="758"/>
      <c r="D56" s="758"/>
      <c r="E56" s="758"/>
      <c r="F56" s="758"/>
      <c r="G56" s="758"/>
      <c r="H56" s="758"/>
      <c r="I56" s="758"/>
      <c r="J56" s="758"/>
      <c r="K56" s="758"/>
      <c r="L56" s="758"/>
      <c r="M56" s="758"/>
      <c r="N56" s="758"/>
      <c r="O56" s="758"/>
      <c r="P56" s="758"/>
    </row>
    <row r="57" spans="1:16" x14ac:dyDescent="0.2">
      <c r="A57" s="758"/>
      <c r="B57" s="758"/>
      <c r="C57" s="758"/>
      <c r="D57" s="758"/>
      <c r="E57" s="758"/>
      <c r="F57" s="758"/>
      <c r="G57" s="758"/>
      <c r="H57" s="758"/>
      <c r="I57" s="758"/>
      <c r="J57" s="758"/>
      <c r="K57" s="758"/>
      <c r="L57" s="758"/>
      <c r="M57" s="758"/>
      <c r="N57" s="758"/>
      <c r="O57" s="758"/>
      <c r="P57" s="758"/>
    </row>
    <row r="58" spans="1:16" x14ac:dyDescent="0.2">
      <c r="A58" s="758"/>
      <c r="B58" s="758"/>
      <c r="C58" s="758"/>
      <c r="D58" s="758"/>
      <c r="E58" s="758"/>
      <c r="F58" s="758"/>
      <c r="G58" s="758"/>
      <c r="H58" s="758"/>
      <c r="I58" s="758"/>
      <c r="J58" s="758"/>
      <c r="K58" s="758"/>
      <c r="L58" s="758"/>
      <c r="M58" s="758"/>
      <c r="N58" s="758"/>
      <c r="O58" s="758"/>
      <c r="P58" s="758"/>
    </row>
    <row r="59" spans="1:16" x14ac:dyDescent="0.2">
      <c r="A59" s="758"/>
      <c r="B59" s="758"/>
      <c r="C59" s="758"/>
      <c r="D59" s="758"/>
      <c r="E59" s="758"/>
      <c r="F59" s="758"/>
      <c r="G59" s="758"/>
      <c r="H59" s="758"/>
      <c r="I59" s="758"/>
      <c r="J59" s="758"/>
      <c r="K59" s="758"/>
      <c r="L59" s="758"/>
      <c r="M59" s="758"/>
      <c r="N59" s="758"/>
      <c r="O59" s="758"/>
      <c r="P59" s="758"/>
    </row>
    <row r="60" spans="1:16" x14ac:dyDescent="0.2">
      <c r="A60" s="758"/>
      <c r="B60" s="758"/>
      <c r="C60" s="758"/>
      <c r="D60" s="758"/>
      <c r="E60" s="758"/>
      <c r="F60" s="758"/>
      <c r="G60" s="758"/>
      <c r="H60" s="758"/>
      <c r="I60" s="758"/>
      <c r="J60" s="758"/>
      <c r="K60" s="758"/>
      <c r="L60" s="758"/>
      <c r="M60" s="758"/>
      <c r="N60" s="758"/>
      <c r="O60" s="758"/>
      <c r="P60" s="758"/>
    </row>
    <row r="61" spans="1:16" x14ac:dyDescent="0.2">
      <c r="A61" s="758"/>
      <c r="B61" s="758"/>
      <c r="C61" s="758"/>
      <c r="D61" s="758"/>
      <c r="E61" s="758"/>
      <c r="F61" s="758"/>
      <c r="G61" s="758"/>
      <c r="H61" s="758"/>
      <c r="I61" s="758"/>
      <c r="J61" s="758"/>
      <c r="K61" s="758"/>
      <c r="L61" s="758"/>
      <c r="M61" s="758"/>
      <c r="N61" s="758"/>
      <c r="O61" s="758"/>
      <c r="P61" s="758"/>
    </row>
    <row r="62" spans="1:16" x14ac:dyDescent="0.2">
      <c r="A62" s="758"/>
      <c r="B62" s="758"/>
      <c r="C62" s="758"/>
      <c r="D62" s="758"/>
      <c r="E62" s="758"/>
      <c r="F62" s="758"/>
      <c r="G62" s="758"/>
      <c r="H62" s="758"/>
      <c r="I62" s="758"/>
      <c r="J62" s="758"/>
      <c r="K62" s="758"/>
      <c r="L62" s="758"/>
      <c r="M62" s="758"/>
      <c r="N62" s="758"/>
      <c r="O62" s="758"/>
      <c r="P62" s="758"/>
    </row>
    <row r="63" spans="1:16" x14ac:dyDescent="0.2">
      <c r="A63" s="758"/>
      <c r="B63" s="758"/>
      <c r="C63" s="758"/>
      <c r="D63" s="758"/>
      <c r="E63" s="758"/>
      <c r="F63" s="758"/>
      <c r="G63" s="758"/>
      <c r="H63" s="758"/>
      <c r="I63" s="758"/>
      <c r="J63" s="758"/>
      <c r="K63" s="758"/>
      <c r="L63" s="758"/>
      <c r="M63" s="758"/>
      <c r="N63" s="758"/>
      <c r="O63" s="758"/>
      <c r="P63" s="758"/>
    </row>
    <row r="64" spans="1:16" x14ac:dyDescent="0.2">
      <c r="A64" s="758"/>
      <c r="B64" s="758"/>
      <c r="C64" s="758"/>
      <c r="D64" s="758"/>
      <c r="E64" s="758"/>
      <c r="F64" s="758"/>
      <c r="G64" s="758"/>
      <c r="H64" s="758"/>
      <c r="I64" s="758"/>
      <c r="J64" s="758"/>
      <c r="K64" s="758"/>
      <c r="L64" s="758"/>
      <c r="M64" s="758"/>
      <c r="N64" s="758"/>
      <c r="O64" s="758"/>
      <c r="P64" s="758"/>
    </row>
    <row r="65" spans="1:16" x14ac:dyDescent="0.2">
      <c r="A65" s="758"/>
      <c r="B65" s="758"/>
      <c r="C65" s="758"/>
      <c r="D65" s="758"/>
      <c r="E65" s="758"/>
      <c r="F65" s="758"/>
      <c r="G65" s="758"/>
      <c r="H65" s="758"/>
      <c r="I65" s="758"/>
      <c r="J65" s="758"/>
      <c r="K65" s="758"/>
      <c r="L65" s="758"/>
      <c r="M65" s="758"/>
      <c r="N65" s="758"/>
      <c r="O65" s="758"/>
      <c r="P65" s="758"/>
    </row>
    <row r="66" spans="1:16" x14ac:dyDescent="0.2">
      <c r="A66" s="758"/>
      <c r="B66" s="758"/>
      <c r="C66" s="758"/>
      <c r="D66" s="758"/>
      <c r="E66" s="758"/>
      <c r="F66" s="758"/>
      <c r="G66" s="758"/>
      <c r="H66" s="758"/>
      <c r="I66" s="758"/>
      <c r="J66" s="758"/>
      <c r="K66" s="758"/>
      <c r="L66" s="758"/>
      <c r="M66" s="758"/>
      <c r="N66" s="758"/>
      <c r="O66" s="758"/>
      <c r="P66" s="758"/>
    </row>
  </sheetData>
  <sheetProtection algorithmName="SHA-512" hashValue="Dm2saTeF31tdP8q4BtO4U0jDAHgDnioiViu2j0CdvgPxa1ov3kvT+di+3ZY8Pdi+IscB9S8z9VmkLaPOhW43Zw==" saltValue="0ppeHTetSKl+GwUKvGD+jA==" spinCount="100000" sheet="1" objects="1" scenarios="1"/>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79998168889431442"/>
  </sheetPr>
  <dimension ref="A1:W33"/>
  <sheetViews>
    <sheetView workbookViewId="0">
      <selection activeCell="E17" sqref="E17"/>
    </sheetView>
    <sheetView workbookViewId="1">
      <selection sqref="A1:B1"/>
    </sheetView>
  </sheetViews>
  <sheetFormatPr defaultRowHeight="13" x14ac:dyDescent="0.2"/>
  <cols>
    <col min="1" max="1" width="34.81640625" customWidth="1"/>
    <col min="3" max="23" width="11.90625" customWidth="1"/>
  </cols>
  <sheetData>
    <row r="1" spans="1:23" s="7" customFormat="1" x14ac:dyDescent="0.3">
      <c r="A1" s="1447" t="s">
        <v>1175</v>
      </c>
      <c r="B1" s="1447"/>
      <c r="C1" s="1386" t="s">
        <v>1176</v>
      </c>
      <c r="D1" s="1386" t="s">
        <v>599</v>
      </c>
      <c r="E1" s="1386" t="s">
        <v>600</v>
      </c>
      <c r="F1" s="1386" t="s">
        <v>601</v>
      </c>
      <c r="G1" s="1386" t="s">
        <v>602</v>
      </c>
      <c r="H1" s="1386" t="s">
        <v>603</v>
      </c>
      <c r="I1" s="1386" t="s">
        <v>604</v>
      </c>
      <c r="J1" s="1386" t="s">
        <v>605</v>
      </c>
      <c r="K1" s="1386" t="s">
        <v>606</v>
      </c>
      <c r="L1" s="1386" t="s">
        <v>607</v>
      </c>
      <c r="M1" s="1386" t="s">
        <v>608</v>
      </c>
      <c r="N1" s="1386" t="s">
        <v>609</v>
      </c>
      <c r="O1" s="1386" t="s">
        <v>610</v>
      </c>
      <c r="P1" s="1386" t="s">
        <v>611</v>
      </c>
      <c r="Q1" s="1386" t="s">
        <v>612</v>
      </c>
      <c r="R1" s="1386" t="s">
        <v>613</v>
      </c>
      <c r="S1" s="1386" t="s">
        <v>614</v>
      </c>
      <c r="T1" s="1386" t="s">
        <v>615</v>
      </c>
      <c r="U1" s="1386" t="s">
        <v>616</v>
      </c>
      <c r="V1" s="1386" t="s">
        <v>617</v>
      </c>
      <c r="W1" s="1386" t="s">
        <v>618</v>
      </c>
    </row>
    <row r="2" spans="1:23" s="7" customFormat="1" x14ac:dyDescent="0.3">
      <c r="A2" s="1387" t="s">
        <v>1177</v>
      </c>
      <c r="B2" s="1388"/>
      <c r="C2" s="1389"/>
      <c r="D2" s="1389"/>
      <c r="E2" s="1389"/>
      <c r="F2" s="1389"/>
      <c r="G2" s="1389"/>
      <c r="H2" s="1389"/>
      <c r="I2" s="1389"/>
      <c r="J2" s="1389"/>
      <c r="K2" s="1389"/>
      <c r="L2" s="1389"/>
      <c r="M2" s="1389"/>
      <c r="N2" s="1389"/>
      <c r="O2" s="1389"/>
      <c r="P2" s="1389"/>
      <c r="Q2" s="1389"/>
      <c r="R2" s="1389"/>
      <c r="S2" s="1389"/>
      <c r="T2" s="1389"/>
      <c r="U2" s="1389"/>
      <c r="V2" s="1389"/>
      <c r="W2" s="1390"/>
    </row>
    <row r="3" spans="1:23" s="7" customFormat="1" x14ac:dyDescent="0.3">
      <c r="A3" s="1391" t="s">
        <v>823</v>
      </c>
      <c r="B3" s="1392"/>
      <c r="C3" s="1393"/>
      <c r="D3" s="1394">
        <f>計算条件入力シート!$E$36*計算条件入力シート!$E$35/365/24</f>
        <v>0.84931506849315064</v>
      </c>
      <c r="E3" s="1394">
        <f>計算条件入力シート!$E$36*計算条件入力シート!$E$35/365/24</f>
        <v>0.84931506849315064</v>
      </c>
      <c r="F3" s="1394">
        <f>計算条件入力シート!$E$36*計算条件入力シート!$E$35/365/24</f>
        <v>0.84931506849315064</v>
      </c>
      <c r="G3" s="1394">
        <f>計算条件入力シート!$E$36*計算条件入力シート!$E$35/365/24</f>
        <v>0.84931506849315064</v>
      </c>
      <c r="H3" s="1394">
        <f>計算条件入力シート!$E$36*計算条件入力シート!$E$35/365/24</f>
        <v>0.84931506849315064</v>
      </c>
      <c r="I3" s="1394">
        <f>計算条件入力シート!$E$36*計算条件入力シート!$E$35/365/24</f>
        <v>0.84931506849315064</v>
      </c>
      <c r="J3" s="1394">
        <f>計算条件入力シート!$E$36*計算条件入力シート!$E$35/365/24</f>
        <v>0.84931506849315064</v>
      </c>
      <c r="K3" s="1394">
        <f>計算条件入力シート!$E$36*計算条件入力シート!$E$35/365/24</f>
        <v>0.84931506849315064</v>
      </c>
      <c r="L3" s="1394">
        <f>計算条件入力シート!$E$36*計算条件入力シート!$E$35/365/24</f>
        <v>0.84931506849315064</v>
      </c>
      <c r="M3" s="1394">
        <f>計算条件入力シート!$E$36*計算条件入力シート!$E$35/365/24</f>
        <v>0.84931506849315064</v>
      </c>
      <c r="N3" s="1394">
        <f>計算条件入力シート!$E$36*計算条件入力シート!$E$35/365/24</f>
        <v>0.84931506849315064</v>
      </c>
      <c r="O3" s="1394">
        <f>計算条件入力シート!$E$36*計算条件入力シート!$E$35/365/24</f>
        <v>0.84931506849315064</v>
      </c>
      <c r="P3" s="1394">
        <f>計算条件入力シート!$E$36*計算条件入力シート!$E$35/365/24</f>
        <v>0.84931506849315064</v>
      </c>
      <c r="Q3" s="1394">
        <f>計算条件入力シート!$E$36*計算条件入力シート!$E$35/365/24</f>
        <v>0.84931506849315064</v>
      </c>
      <c r="R3" s="1394">
        <f>計算条件入力シート!$E$36*計算条件入力シート!$E$35/365/24</f>
        <v>0.84931506849315064</v>
      </c>
      <c r="S3" s="1394">
        <f>計算条件入力シート!$E$36*計算条件入力シート!$E$35/365/24</f>
        <v>0.84931506849315064</v>
      </c>
      <c r="T3" s="1394">
        <f>計算条件入力シート!$E$36*計算条件入力シート!$E$35/365/24</f>
        <v>0.84931506849315064</v>
      </c>
      <c r="U3" s="1394">
        <f>計算条件入力シート!$E$36*計算条件入力シート!$E$35/365/24</f>
        <v>0.84931506849315064</v>
      </c>
      <c r="V3" s="1394">
        <f>計算条件入力シート!$E$36*計算条件入力シート!$E$35/365/24</f>
        <v>0.84931506849315064</v>
      </c>
      <c r="W3" s="1394">
        <f>計算条件入力シート!$E$36*計算条件入力シート!$E$35/365/24</f>
        <v>0.84931506849315064</v>
      </c>
    </row>
    <row r="4" spans="1:23" s="7" customFormat="1" x14ac:dyDescent="0.3">
      <c r="A4" s="1387" t="s">
        <v>1178</v>
      </c>
      <c r="B4" s="1395"/>
      <c r="C4" s="1396"/>
      <c r="D4" s="1397"/>
      <c r="E4" s="1397"/>
      <c r="F4" s="1397"/>
      <c r="G4" s="1397"/>
      <c r="H4" s="1397"/>
      <c r="I4" s="1397"/>
      <c r="J4" s="1397"/>
      <c r="K4" s="1397"/>
      <c r="L4" s="1397"/>
      <c r="M4" s="1397"/>
      <c r="N4" s="1397"/>
      <c r="O4" s="1397"/>
      <c r="P4" s="1397"/>
      <c r="Q4" s="1397"/>
      <c r="R4" s="1397"/>
      <c r="S4" s="1397"/>
      <c r="T4" s="1397"/>
      <c r="U4" s="1397"/>
      <c r="V4" s="1397"/>
      <c r="W4" s="1398"/>
    </row>
    <row r="5" spans="1:23" s="7" customFormat="1" ht="12.5" x14ac:dyDescent="0.25">
      <c r="A5" s="1391" t="s">
        <v>26</v>
      </c>
      <c r="B5" s="1399" t="s">
        <v>39</v>
      </c>
      <c r="C5" s="1400"/>
      <c r="D5" s="1400">
        <f>計算条件入力シート!$E38</f>
        <v>15</v>
      </c>
      <c r="E5" s="1400">
        <f>計算条件入力シート!$E38</f>
        <v>15</v>
      </c>
      <c r="F5" s="1400">
        <f>計算条件入力シート!$E38</f>
        <v>15</v>
      </c>
      <c r="G5" s="1400">
        <f>計算条件入力シート!$E38</f>
        <v>15</v>
      </c>
      <c r="H5" s="1400">
        <f>計算条件入力シート!$E38</f>
        <v>15</v>
      </c>
      <c r="I5" s="1400">
        <f>計算条件入力シート!$E38</f>
        <v>15</v>
      </c>
      <c r="J5" s="1400">
        <f>計算条件入力シート!$E38</f>
        <v>15</v>
      </c>
      <c r="K5" s="1400">
        <f>計算条件入力シート!$E38</f>
        <v>15</v>
      </c>
      <c r="L5" s="1400">
        <f>計算条件入力シート!$E38</f>
        <v>15</v>
      </c>
      <c r="M5" s="1400">
        <f>計算条件入力シート!$E38</f>
        <v>15</v>
      </c>
      <c r="N5" s="1400">
        <f>計算条件入力シート!$E38</f>
        <v>15</v>
      </c>
      <c r="O5" s="1400">
        <f>計算条件入力シート!$E38</f>
        <v>15</v>
      </c>
      <c r="P5" s="1400">
        <f>計算条件入力シート!$E38</f>
        <v>15</v>
      </c>
      <c r="Q5" s="1400">
        <f>計算条件入力シート!$E38</f>
        <v>15</v>
      </c>
      <c r="R5" s="1400">
        <f>計算条件入力シート!$E38</f>
        <v>15</v>
      </c>
      <c r="S5" s="1400">
        <f>計算条件入力シート!$E38</f>
        <v>15</v>
      </c>
      <c r="T5" s="1400">
        <f>計算条件入力シート!$E38</f>
        <v>15</v>
      </c>
      <c r="U5" s="1400">
        <f>計算条件入力シート!$E38</f>
        <v>15</v>
      </c>
      <c r="V5" s="1400">
        <f>計算条件入力シート!$E38</f>
        <v>15</v>
      </c>
      <c r="W5" s="1400">
        <f>計算条件入力シート!$E38</f>
        <v>15</v>
      </c>
    </row>
    <row r="6" spans="1:23" s="7" customFormat="1" ht="12.5" x14ac:dyDescent="0.25">
      <c r="A6" s="1391" t="s">
        <v>652</v>
      </c>
      <c r="B6" s="1399" t="s">
        <v>39</v>
      </c>
      <c r="C6" s="1401"/>
      <c r="D6" s="1400">
        <f>計算条件入力シート!$E39</f>
        <v>5</v>
      </c>
      <c r="E6" s="1400">
        <f>計算条件入力シート!$E39</f>
        <v>5</v>
      </c>
      <c r="F6" s="1400">
        <f>計算条件入力シート!$E39</f>
        <v>5</v>
      </c>
      <c r="G6" s="1400">
        <f>計算条件入力シート!$E39</f>
        <v>5</v>
      </c>
      <c r="H6" s="1400">
        <f>計算条件入力シート!$E39</f>
        <v>5</v>
      </c>
      <c r="I6" s="1400">
        <f>計算条件入力シート!$E39</f>
        <v>5</v>
      </c>
      <c r="J6" s="1400">
        <f>計算条件入力シート!$E39</f>
        <v>5</v>
      </c>
      <c r="K6" s="1400">
        <f>計算条件入力シート!$E39</f>
        <v>5</v>
      </c>
      <c r="L6" s="1400">
        <f>計算条件入力シート!$E39</f>
        <v>5</v>
      </c>
      <c r="M6" s="1400">
        <f>計算条件入力シート!$E39</f>
        <v>5</v>
      </c>
      <c r="N6" s="1400">
        <f>計算条件入力シート!$E39</f>
        <v>5</v>
      </c>
      <c r="O6" s="1400">
        <f>計算条件入力シート!$E39</f>
        <v>5</v>
      </c>
      <c r="P6" s="1400">
        <f>計算条件入力シート!$E39</f>
        <v>5</v>
      </c>
      <c r="Q6" s="1400">
        <f>計算条件入力シート!$E39</f>
        <v>5</v>
      </c>
      <c r="R6" s="1400">
        <f>計算条件入力シート!$E39</f>
        <v>5</v>
      </c>
      <c r="S6" s="1400">
        <f>計算条件入力シート!$E39</f>
        <v>5</v>
      </c>
      <c r="T6" s="1400">
        <f>計算条件入力シート!$E39</f>
        <v>5</v>
      </c>
      <c r="U6" s="1400">
        <f>計算条件入力シート!$E39</f>
        <v>5</v>
      </c>
      <c r="V6" s="1400">
        <f>計算条件入力シート!$E39</f>
        <v>5</v>
      </c>
      <c r="W6" s="1400">
        <f>計算条件入力シート!$E39</f>
        <v>5</v>
      </c>
    </row>
    <row r="7" spans="1:23" s="7" customFormat="1" ht="12.5" x14ac:dyDescent="0.25">
      <c r="A7" s="1391" t="str">
        <f>計算条件入力シート!A41&amp;" "&amp;計算条件入力シート!B41&amp;"販売価格"</f>
        <v>その他収益 完熟堆肥販売価格</v>
      </c>
      <c r="B7" s="1399" t="str">
        <f>計算条件入力シート!D18</f>
        <v>円/t</v>
      </c>
      <c r="C7" s="1401"/>
      <c r="D7" s="1401">
        <f>計算条件入力シート!$E41</f>
        <v>600</v>
      </c>
      <c r="E7" s="1401">
        <f>計算条件入力シート!$E41</f>
        <v>600</v>
      </c>
      <c r="F7" s="1401">
        <f>計算条件入力シート!$E41</f>
        <v>600</v>
      </c>
      <c r="G7" s="1401">
        <f>計算条件入力シート!$E41</f>
        <v>600</v>
      </c>
      <c r="H7" s="1401">
        <f>計算条件入力シート!$E41</f>
        <v>600</v>
      </c>
      <c r="I7" s="1401">
        <f>計算条件入力シート!$E41</f>
        <v>600</v>
      </c>
      <c r="J7" s="1401">
        <f>計算条件入力シート!$E41</f>
        <v>600</v>
      </c>
      <c r="K7" s="1401">
        <f>計算条件入力シート!$E41</f>
        <v>600</v>
      </c>
      <c r="L7" s="1401">
        <f>計算条件入力シート!$E41</f>
        <v>600</v>
      </c>
      <c r="M7" s="1401">
        <f>計算条件入力シート!$E41</f>
        <v>600</v>
      </c>
      <c r="N7" s="1401">
        <f>計算条件入力シート!$E41</f>
        <v>600</v>
      </c>
      <c r="O7" s="1401">
        <f>計算条件入力シート!$E41</f>
        <v>600</v>
      </c>
      <c r="P7" s="1401">
        <f>計算条件入力シート!$E41</f>
        <v>600</v>
      </c>
      <c r="Q7" s="1401">
        <f>計算条件入力シート!$E41</f>
        <v>600</v>
      </c>
      <c r="R7" s="1401">
        <f>計算条件入力シート!$E41</f>
        <v>600</v>
      </c>
      <c r="S7" s="1401">
        <f>計算条件入力シート!$E41</f>
        <v>600</v>
      </c>
      <c r="T7" s="1401">
        <f>計算条件入力シート!$E41</f>
        <v>600</v>
      </c>
      <c r="U7" s="1401">
        <f>計算条件入力シート!$E41</f>
        <v>600</v>
      </c>
      <c r="V7" s="1401">
        <f>計算条件入力シート!$E41</f>
        <v>600</v>
      </c>
      <c r="W7" s="1401">
        <f>計算条件入力シート!$E41</f>
        <v>600</v>
      </c>
    </row>
    <row r="8" spans="1:23" s="7" customFormat="1" ht="12.5" x14ac:dyDescent="0.25">
      <c r="A8" s="1391" t="str">
        <f>計算条件入力シート!A43&amp;" "&amp;計算条件入力シート!B43&amp;"販売価格"</f>
        <v>その他収益② 液肥販売価格</v>
      </c>
      <c r="B8" s="1399" t="str">
        <f>計算条件入力シート!D20</f>
        <v>Nm3/t</v>
      </c>
      <c r="C8" s="1401"/>
      <c r="D8" s="1401">
        <f>計算条件入力シート!$E43</f>
        <v>200</v>
      </c>
      <c r="E8" s="1401">
        <f>計算条件入力シート!$E43</f>
        <v>200</v>
      </c>
      <c r="F8" s="1401">
        <f>計算条件入力シート!$E43</f>
        <v>200</v>
      </c>
      <c r="G8" s="1401">
        <f>計算条件入力シート!$E43</f>
        <v>200</v>
      </c>
      <c r="H8" s="1401">
        <f>計算条件入力シート!$E43</f>
        <v>200</v>
      </c>
      <c r="I8" s="1401">
        <f>計算条件入力シート!$E43</f>
        <v>200</v>
      </c>
      <c r="J8" s="1401">
        <f>計算条件入力シート!$E43</f>
        <v>200</v>
      </c>
      <c r="K8" s="1401">
        <f>計算条件入力シート!$E43</f>
        <v>200</v>
      </c>
      <c r="L8" s="1401">
        <f>計算条件入力シート!$E43</f>
        <v>200</v>
      </c>
      <c r="M8" s="1401">
        <f>計算条件入力シート!$E43</f>
        <v>200</v>
      </c>
      <c r="N8" s="1401">
        <f>計算条件入力シート!$E43</f>
        <v>200</v>
      </c>
      <c r="O8" s="1401">
        <f>計算条件入力シート!$E43</f>
        <v>200</v>
      </c>
      <c r="P8" s="1401">
        <f>計算条件入力シート!$E43</f>
        <v>200</v>
      </c>
      <c r="Q8" s="1401">
        <f>計算条件入力シート!$E43</f>
        <v>200</v>
      </c>
      <c r="R8" s="1401">
        <f>計算条件入力シート!$E43</f>
        <v>200</v>
      </c>
      <c r="S8" s="1401">
        <f>計算条件入力シート!$E43</f>
        <v>200</v>
      </c>
      <c r="T8" s="1401">
        <f>計算条件入力シート!$E43</f>
        <v>200</v>
      </c>
      <c r="U8" s="1401">
        <f>計算条件入力シート!$E43</f>
        <v>200</v>
      </c>
      <c r="V8" s="1401">
        <f>計算条件入力シート!$E43</f>
        <v>200</v>
      </c>
      <c r="W8" s="1401">
        <f>計算条件入力シート!$E43</f>
        <v>200</v>
      </c>
    </row>
    <row r="9" spans="1:23" s="7" customFormat="1" ht="12.5" x14ac:dyDescent="0.25">
      <c r="A9" s="1391" t="str">
        <f>計算条件入力シート!A45&amp;" "&amp;計算条件入力シート!B45&amp;"販売価格"</f>
        <v>その他収益③ 再生敷料販売価格</v>
      </c>
      <c r="B9" s="1399" t="str">
        <f>計算条件入力シート!D22</f>
        <v>t/日</v>
      </c>
      <c r="C9" s="1401"/>
      <c r="D9" s="1401">
        <f>計算条件入力シート!$E45</f>
        <v>3000</v>
      </c>
      <c r="E9" s="1401">
        <f>計算条件入力シート!$E45</f>
        <v>3000</v>
      </c>
      <c r="F9" s="1401">
        <f>計算条件入力シート!$E45</f>
        <v>3000</v>
      </c>
      <c r="G9" s="1401">
        <f>計算条件入力シート!$E45</f>
        <v>3000</v>
      </c>
      <c r="H9" s="1401">
        <f>計算条件入力シート!$E45</f>
        <v>3000</v>
      </c>
      <c r="I9" s="1401">
        <f>計算条件入力シート!$E45</f>
        <v>3000</v>
      </c>
      <c r="J9" s="1401">
        <f>計算条件入力シート!$E45</f>
        <v>3000</v>
      </c>
      <c r="K9" s="1401">
        <f>計算条件入力シート!$E45</f>
        <v>3000</v>
      </c>
      <c r="L9" s="1401">
        <f>計算条件入力シート!$E45</f>
        <v>3000</v>
      </c>
      <c r="M9" s="1401">
        <f>計算条件入力シート!$E45</f>
        <v>3000</v>
      </c>
      <c r="N9" s="1401">
        <f>計算条件入力シート!$E45</f>
        <v>3000</v>
      </c>
      <c r="O9" s="1401">
        <f>計算条件入力シート!$E45</f>
        <v>3000</v>
      </c>
      <c r="P9" s="1401">
        <f>計算条件入力シート!$E45</f>
        <v>3000</v>
      </c>
      <c r="Q9" s="1401">
        <f>計算条件入力シート!$E45</f>
        <v>3000</v>
      </c>
      <c r="R9" s="1401">
        <f>計算条件入力シート!$E45</f>
        <v>3000</v>
      </c>
      <c r="S9" s="1401">
        <f>計算条件入力シート!$E45</f>
        <v>3000</v>
      </c>
      <c r="T9" s="1401">
        <f>計算条件入力シート!$E45</f>
        <v>3000</v>
      </c>
      <c r="U9" s="1401">
        <f>計算条件入力シート!$E45</f>
        <v>3000</v>
      </c>
      <c r="V9" s="1401">
        <f>計算条件入力シート!$E45</f>
        <v>3000</v>
      </c>
      <c r="W9" s="1401">
        <f>計算条件入力シート!$E45</f>
        <v>3000</v>
      </c>
    </row>
    <row r="10" spans="1:23" s="7" customFormat="1" ht="12.5" x14ac:dyDescent="0.25">
      <c r="A10" s="1391" t="str">
        <f>計算条件入力シート!A47&amp;" "&amp;計算条件入力シート!B47&amp;"販売価格"</f>
        <v>その他収益④ ＜名称を入力＞販売価格</v>
      </c>
      <c r="B10" s="1399" t="str">
        <f>計算条件入力シート!D24</f>
        <v>円/t</v>
      </c>
      <c r="C10" s="1401"/>
      <c r="D10" s="1401">
        <f>計算条件入力シート!$E47</f>
        <v>0</v>
      </c>
      <c r="E10" s="1401">
        <f>計算条件入力シート!$E47</f>
        <v>0</v>
      </c>
      <c r="F10" s="1401">
        <f>計算条件入力シート!$E47</f>
        <v>0</v>
      </c>
      <c r="G10" s="1401">
        <f>計算条件入力シート!$E47</f>
        <v>0</v>
      </c>
      <c r="H10" s="1401">
        <f>計算条件入力シート!$E47</f>
        <v>0</v>
      </c>
      <c r="I10" s="1401">
        <f>計算条件入力シート!$E47</f>
        <v>0</v>
      </c>
      <c r="J10" s="1401">
        <f>計算条件入力シート!$E47</f>
        <v>0</v>
      </c>
      <c r="K10" s="1401">
        <f>計算条件入力シート!$E47</f>
        <v>0</v>
      </c>
      <c r="L10" s="1401">
        <f>計算条件入力シート!$E47</f>
        <v>0</v>
      </c>
      <c r="M10" s="1401">
        <f>計算条件入力シート!$E47</f>
        <v>0</v>
      </c>
      <c r="N10" s="1401">
        <f>計算条件入力シート!$E47</f>
        <v>0</v>
      </c>
      <c r="O10" s="1401">
        <f>計算条件入力シート!$E47</f>
        <v>0</v>
      </c>
      <c r="P10" s="1401">
        <f>計算条件入力シート!$E47</f>
        <v>0</v>
      </c>
      <c r="Q10" s="1401">
        <f>計算条件入力シート!$E47</f>
        <v>0</v>
      </c>
      <c r="R10" s="1401">
        <f>計算条件入力シート!$E47</f>
        <v>0</v>
      </c>
      <c r="S10" s="1401">
        <f>計算条件入力シート!$E47</f>
        <v>0</v>
      </c>
      <c r="T10" s="1401">
        <f>計算条件入力シート!$E47</f>
        <v>0</v>
      </c>
      <c r="U10" s="1401">
        <f>計算条件入力シート!$E47</f>
        <v>0</v>
      </c>
      <c r="V10" s="1401">
        <f>計算条件入力シート!$E47</f>
        <v>0</v>
      </c>
      <c r="W10" s="1401">
        <f>計算条件入力シート!$E47</f>
        <v>0</v>
      </c>
    </row>
    <row r="11" spans="1:23" s="7" customFormat="1" ht="12.5" x14ac:dyDescent="0.25">
      <c r="A11" s="1391" t="str">
        <f>計算条件入力シート!A49&amp;" "&amp;計算条件入力シート!B49&amp;"販売価格"</f>
        <v>その他収益⑤ ＜名称を入力＞販売価格</v>
      </c>
      <c r="B11" s="1399" t="str">
        <f>計算条件入力シート!D26</f>
        <v>Nm3/t</v>
      </c>
      <c r="C11" s="1401"/>
      <c r="D11" s="1401">
        <f>計算条件入力シート!$E49</f>
        <v>0</v>
      </c>
      <c r="E11" s="1401">
        <f>計算条件入力シート!$E49</f>
        <v>0</v>
      </c>
      <c r="F11" s="1401">
        <f>計算条件入力シート!$E49</f>
        <v>0</v>
      </c>
      <c r="G11" s="1401">
        <f>計算条件入力シート!$E49</f>
        <v>0</v>
      </c>
      <c r="H11" s="1401">
        <f>計算条件入力シート!$E49</f>
        <v>0</v>
      </c>
      <c r="I11" s="1401">
        <f>計算条件入力シート!$E49</f>
        <v>0</v>
      </c>
      <c r="J11" s="1401">
        <f>計算条件入力シート!$E49</f>
        <v>0</v>
      </c>
      <c r="K11" s="1401">
        <f>計算条件入力シート!$E49</f>
        <v>0</v>
      </c>
      <c r="L11" s="1401">
        <f>計算条件入力シート!$E49</f>
        <v>0</v>
      </c>
      <c r="M11" s="1401">
        <f>計算条件入力シート!$E49</f>
        <v>0</v>
      </c>
      <c r="N11" s="1401">
        <f>計算条件入力シート!$E49</f>
        <v>0</v>
      </c>
      <c r="O11" s="1401">
        <f>計算条件入力シート!$E49</f>
        <v>0</v>
      </c>
      <c r="P11" s="1401">
        <f>計算条件入力シート!$E49</f>
        <v>0</v>
      </c>
      <c r="Q11" s="1401">
        <f>計算条件入力シート!$E49</f>
        <v>0</v>
      </c>
      <c r="R11" s="1401">
        <f>計算条件入力シート!$E49</f>
        <v>0</v>
      </c>
      <c r="S11" s="1401">
        <f>計算条件入力シート!$E49</f>
        <v>0</v>
      </c>
      <c r="T11" s="1401">
        <f>計算条件入力シート!$E49</f>
        <v>0</v>
      </c>
      <c r="U11" s="1401">
        <f>計算条件入力シート!$E49</f>
        <v>0</v>
      </c>
      <c r="V11" s="1401">
        <f>計算条件入力シート!$E49</f>
        <v>0</v>
      </c>
      <c r="W11" s="1401">
        <f>計算条件入力シート!$E49</f>
        <v>0</v>
      </c>
    </row>
    <row r="12" spans="1:23" s="7" customFormat="1" x14ac:dyDescent="0.3">
      <c r="A12" s="1402" t="s">
        <v>1221</v>
      </c>
      <c r="B12" s="1403"/>
      <c r="C12" s="1404"/>
      <c r="D12" s="1404"/>
      <c r="E12" s="1404"/>
      <c r="F12" s="1404"/>
      <c r="G12" s="1404"/>
      <c r="H12" s="1404"/>
      <c r="I12" s="1404"/>
      <c r="J12" s="1404"/>
      <c r="K12" s="1404"/>
      <c r="L12" s="1404"/>
      <c r="M12" s="1404"/>
      <c r="N12" s="1404"/>
      <c r="O12" s="1404"/>
      <c r="P12" s="1404"/>
      <c r="Q12" s="1404"/>
      <c r="R12" s="1404"/>
      <c r="S12" s="1404"/>
      <c r="T12" s="1404"/>
      <c r="U12" s="1404"/>
      <c r="V12" s="1404"/>
      <c r="W12" s="1404"/>
    </row>
    <row r="13" spans="1:23" s="7" customFormat="1" ht="12.5" x14ac:dyDescent="0.25">
      <c r="A13" s="1399" t="str">
        <f>計算条件入力シート!B6&amp;"調達量"</f>
        <v>乳牛排泄物調達量</v>
      </c>
      <c r="B13" s="1405" t="s">
        <v>120</v>
      </c>
      <c r="C13" s="78"/>
      <c r="D13" s="78">
        <f>計算条件入力シート!$E7</f>
        <v>102</v>
      </c>
      <c r="E13" s="78">
        <f>計算条件入力シート!$E7</f>
        <v>102</v>
      </c>
      <c r="F13" s="78">
        <f>計算条件入力シート!$E7</f>
        <v>102</v>
      </c>
      <c r="G13" s="78">
        <f>計算条件入力シート!$E7</f>
        <v>102</v>
      </c>
      <c r="H13" s="78">
        <f>計算条件入力シート!$E7</f>
        <v>102</v>
      </c>
      <c r="I13" s="78">
        <f>計算条件入力シート!$E7</f>
        <v>102</v>
      </c>
      <c r="J13" s="78">
        <f>計算条件入力シート!$E7</f>
        <v>102</v>
      </c>
      <c r="K13" s="78">
        <f>計算条件入力シート!$E7</f>
        <v>102</v>
      </c>
      <c r="L13" s="78">
        <f>計算条件入力シート!$E7</f>
        <v>102</v>
      </c>
      <c r="M13" s="78">
        <f>計算条件入力シート!$E7</f>
        <v>102</v>
      </c>
      <c r="N13" s="78">
        <f>計算条件入力シート!$E7</f>
        <v>102</v>
      </c>
      <c r="O13" s="78">
        <f>計算条件入力シート!$E7</f>
        <v>102</v>
      </c>
      <c r="P13" s="78">
        <f>計算条件入力シート!$E7</f>
        <v>102</v>
      </c>
      <c r="Q13" s="78">
        <f>計算条件入力シート!$E7</f>
        <v>102</v>
      </c>
      <c r="R13" s="78">
        <f>計算条件入力シート!$E7</f>
        <v>102</v>
      </c>
      <c r="S13" s="78">
        <f>計算条件入力シート!$E7</f>
        <v>102</v>
      </c>
      <c r="T13" s="78">
        <f>計算条件入力シート!$E7</f>
        <v>102</v>
      </c>
      <c r="U13" s="78">
        <f>計算条件入力シート!$E7</f>
        <v>102</v>
      </c>
      <c r="V13" s="78">
        <f>計算条件入力シート!$E7</f>
        <v>102</v>
      </c>
      <c r="W13" s="78">
        <f>計算条件入力シート!$E7</f>
        <v>102</v>
      </c>
    </row>
    <row r="14" spans="1:23" s="7" customFormat="1" ht="12.5" x14ac:dyDescent="0.25">
      <c r="A14" s="1399" t="str">
        <f>計算条件入力シート!B6&amp;"調達価格"</f>
        <v>乳牛排泄物調達価格</v>
      </c>
      <c r="B14" s="1405" t="s">
        <v>6</v>
      </c>
      <c r="C14" s="317"/>
      <c r="D14" s="317">
        <f>計算条件入力シート!$E6</f>
        <v>-1288</v>
      </c>
      <c r="E14" s="78">
        <f>計算条件入力シート!$E6</f>
        <v>-1288</v>
      </c>
      <c r="F14" s="78">
        <f>計算条件入力シート!$E6</f>
        <v>-1288</v>
      </c>
      <c r="G14" s="78">
        <f>計算条件入力シート!$E6</f>
        <v>-1288</v>
      </c>
      <c r="H14" s="78">
        <f>計算条件入力シート!$E6</f>
        <v>-1288</v>
      </c>
      <c r="I14" s="78">
        <f>計算条件入力シート!$E6</f>
        <v>-1288</v>
      </c>
      <c r="J14" s="78">
        <f>計算条件入力シート!$E6</f>
        <v>-1288</v>
      </c>
      <c r="K14" s="78">
        <f>計算条件入力シート!$E6</f>
        <v>-1288</v>
      </c>
      <c r="L14" s="78">
        <f>計算条件入力シート!$E6</f>
        <v>-1288</v>
      </c>
      <c r="M14" s="78">
        <f>計算条件入力シート!$E6</f>
        <v>-1288</v>
      </c>
      <c r="N14" s="78">
        <f>計算条件入力シート!$E6</f>
        <v>-1288</v>
      </c>
      <c r="O14" s="78">
        <f>計算条件入力シート!$E6</f>
        <v>-1288</v>
      </c>
      <c r="P14" s="78">
        <f>計算条件入力シート!$E6</f>
        <v>-1288</v>
      </c>
      <c r="Q14" s="78">
        <f>計算条件入力シート!$E6</f>
        <v>-1288</v>
      </c>
      <c r="R14" s="78">
        <f>計算条件入力シート!$E6</f>
        <v>-1288</v>
      </c>
      <c r="S14" s="78">
        <f>計算条件入力シート!$E6</f>
        <v>-1288</v>
      </c>
      <c r="T14" s="78">
        <f>計算条件入力シート!$E6</f>
        <v>-1288</v>
      </c>
      <c r="U14" s="78">
        <f>計算条件入力シート!$E6</f>
        <v>-1288</v>
      </c>
      <c r="V14" s="78">
        <f>計算条件入力シート!$E6</f>
        <v>-1288</v>
      </c>
      <c r="W14" s="78">
        <f>計算条件入力シート!$E6</f>
        <v>-1288</v>
      </c>
    </row>
    <row r="15" spans="1:23" s="7" customFormat="1" ht="12.5" x14ac:dyDescent="0.25">
      <c r="A15" s="1399" t="str">
        <f>計算条件入力シート!B9&amp;"調達量"</f>
        <v>＜資源名を入力＞調達量</v>
      </c>
      <c r="B15" s="1405" t="s">
        <v>120</v>
      </c>
      <c r="C15" s="317"/>
      <c r="D15" s="78">
        <f>計算条件入力シート!$E10</f>
        <v>0</v>
      </c>
      <c r="E15" s="78">
        <f>計算条件入力シート!$E10</f>
        <v>0</v>
      </c>
      <c r="F15" s="78">
        <f>計算条件入力シート!$E10</f>
        <v>0</v>
      </c>
      <c r="G15" s="78">
        <f>計算条件入力シート!$E10</f>
        <v>0</v>
      </c>
      <c r="H15" s="78">
        <f>計算条件入力シート!$E10</f>
        <v>0</v>
      </c>
      <c r="I15" s="78">
        <f>計算条件入力シート!$E10</f>
        <v>0</v>
      </c>
      <c r="J15" s="78">
        <f>計算条件入力シート!$E10</f>
        <v>0</v>
      </c>
      <c r="K15" s="78">
        <f>計算条件入力シート!$E10</f>
        <v>0</v>
      </c>
      <c r="L15" s="78">
        <f>計算条件入力シート!$E10</f>
        <v>0</v>
      </c>
      <c r="M15" s="78">
        <f>計算条件入力シート!$E10</f>
        <v>0</v>
      </c>
      <c r="N15" s="78">
        <f>計算条件入力シート!$E10</f>
        <v>0</v>
      </c>
      <c r="O15" s="78">
        <f>計算条件入力シート!$E10</f>
        <v>0</v>
      </c>
      <c r="P15" s="78">
        <f>計算条件入力シート!$E10</f>
        <v>0</v>
      </c>
      <c r="Q15" s="78">
        <f>計算条件入力シート!$E10</f>
        <v>0</v>
      </c>
      <c r="R15" s="78">
        <f>計算条件入力シート!$E10</f>
        <v>0</v>
      </c>
      <c r="S15" s="78">
        <f>計算条件入力シート!$E10</f>
        <v>0</v>
      </c>
      <c r="T15" s="78">
        <f>計算条件入力シート!$E10</f>
        <v>0</v>
      </c>
      <c r="U15" s="78">
        <f>計算条件入力シート!$E10</f>
        <v>0</v>
      </c>
      <c r="V15" s="78">
        <f>計算条件入力シート!$E10</f>
        <v>0</v>
      </c>
      <c r="W15" s="78">
        <f>計算条件入力シート!$E10</f>
        <v>0</v>
      </c>
    </row>
    <row r="16" spans="1:23" s="7" customFormat="1" ht="12.5" x14ac:dyDescent="0.25">
      <c r="A16" s="1399" t="str">
        <f>計算条件入力シート!B9&amp;"調達価格"</f>
        <v>＜資源名を入力＞調達価格</v>
      </c>
      <c r="B16" s="1405" t="s">
        <v>6</v>
      </c>
      <c r="C16" s="317"/>
      <c r="D16" s="317">
        <f>計算条件入力シート!$E19</f>
        <v>0</v>
      </c>
      <c r="E16" s="78">
        <f>計算条件入力シート!$E19</f>
        <v>0</v>
      </c>
      <c r="F16" s="78">
        <f>計算条件入力シート!$E19</f>
        <v>0</v>
      </c>
      <c r="G16" s="78">
        <f>計算条件入力シート!$E19</f>
        <v>0</v>
      </c>
      <c r="H16" s="78">
        <f>計算条件入力シート!$E19</f>
        <v>0</v>
      </c>
      <c r="I16" s="78">
        <f>計算条件入力シート!$E19</f>
        <v>0</v>
      </c>
      <c r="J16" s="78">
        <f>計算条件入力シート!$E19</f>
        <v>0</v>
      </c>
      <c r="K16" s="78">
        <f>計算条件入力シート!$E19</f>
        <v>0</v>
      </c>
      <c r="L16" s="78">
        <f>計算条件入力シート!$E19</f>
        <v>0</v>
      </c>
      <c r="M16" s="78">
        <f>計算条件入力シート!$E19</f>
        <v>0</v>
      </c>
      <c r="N16" s="78">
        <f>計算条件入力シート!$E19</f>
        <v>0</v>
      </c>
      <c r="O16" s="78">
        <f>計算条件入力シート!$E19</f>
        <v>0</v>
      </c>
      <c r="P16" s="78">
        <f>計算条件入力シート!$E19</f>
        <v>0</v>
      </c>
      <c r="Q16" s="78">
        <f>計算条件入力シート!$E19</f>
        <v>0</v>
      </c>
      <c r="R16" s="78">
        <f>計算条件入力シート!$E19</f>
        <v>0</v>
      </c>
      <c r="S16" s="78">
        <f>計算条件入力シート!$E19</f>
        <v>0</v>
      </c>
      <c r="T16" s="78">
        <f>計算条件入力シート!$E19</f>
        <v>0</v>
      </c>
      <c r="U16" s="78">
        <f>計算条件入力シート!$E19</f>
        <v>0</v>
      </c>
      <c r="V16" s="78">
        <f>計算条件入力シート!$E19</f>
        <v>0</v>
      </c>
      <c r="W16" s="78">
        <f>計算条件入力シート!$E19</f>
        <v>0</v>
      </c>
    </row>
    <row r="17" spans="1:23" s="7" customFormat="1" ht="12.5" x14ac:dyDescent="0.25">
      <c r="A17" s="1399" t="str">
        <f>計算条件入力シート!B12&amp;"調達量"</f>
        <v>＜資源名を入力＞調達量</v>
      </c>
      <c r="B17" s="1405" t="s">
        <v>120</v>
      </c>
      <c r="C17" s="1406"/>
      <c r="D17" s="78">
        <f>計算条件入力シート!$E13</f>
        <v>0</v>
      </c>
      <c r="E17" s="78">
        <f>計算条件入力シート!$E13</f>
        <v>0</v>
      </c>
      <c r="F17" s="78">
        <f>計算条件入力シート!$E13</f>
        <v>0</v>
      </c>
      <c r="G17" s="78">
        <f>計算条件入力シート!$E13</f>
        <v>0</v>
      </c>
      <c r="H17" s="78">
        <f>計算条件入力シート!$E13</f>
        <v>0</v>
      </c>
      <c r="I17" s="78">
        <f>計算条件入力シート!$E13</f>
        <v>0</v>
      </c>
      <c r="J17" s="78">
        <f>計算条件入力シート!$E13</f>
        <v>0</v>
      </c>
      <c r="K17" s="78">
        <f>計算条件入力シート!$E13</f>
        <v>0</v>
      </c>
      <c r="L17" s="78">
        <f>計算条件入力シート!$E13</f>
        <v>0</v>
      </c>
      <c r="M17" s="78">
        <f>計算条件入力シート!$E13</f>
        <v>0</v>
      </c>
      <c r="N17" s="78">
        <f>計算条件入力シート!$E13</f>
        <v>0</v>
      </c>
      <c r="O17" s="78">
        <f>計算条件入力シート!$E13</f>
        <v>0</v>
      </c>
      <c r="P17" s="78">
        <f>計算条件入力シート!$E13</f>
        <v>0</v>
      </c>
      <c r="Q17" s="78">
        <f>計算条件入力シート!$E13</f>
        <v>0</v>
      </c>
      <c r="R17" s="78">
        <f>計算条件入力シート!$E13</f>
        <v>0</v>
      </c>
      <c r="S17" s="78">
        <f>計算条件入力シート!$E13</f>
        <v>0</v>
      </c>
      <c r="T17" s="78">
        <f>計算条件入力シート!$E13</f>
        <v>0</v>
      </c>
      <c r="U17" s="78">
        <f>計算条件入力シート!$E13</f>
        <v>0</v>
      </c>
      <c r="V17" s="78">
        <f>計算条件入力シート!$E13</f>
        <v>0</v>
      </c>
      <c r="W17" s="78">
        <f>計算条件入力シート!$E13</f>
        <v>0</v>
      </c>
    </row>
    <row r="18" spans="1:23" s="7" customFormat="1" ht="12.5" x14ac:dyDescent="0.25">
      <c r="A18" s="1399" t="str">
        <f>計算条件入力シート!B12&amp;"調達価格"</f>
        <v>＜資源名を入力＞調達価格</v>
      </c>
      <c r="B18" s="1405" t="s">
        <v>6</v>
      </c>
      <c r="C18" s="1407"/>
      <c r="D18" s="317">
        <f>計算条件入力シート!$E12</f>
        <v>0</v>
      </c>
      <c r="E18" s="78">
        <f>計算条件入力シート!$E12</f>
        <v>0</v>
      </c>
      <c r="F18" s="78">
        <f>計算条件入力シート!$E12</f>
        <v>0</v>
      </c>
      <c r="G18" s="78">
        <f>計算条件入力シート!$E12</f>
        <v>0</v>
      </c>
      <c r="H18" s="78">
        <f>計算条件入力シート!$E12</f>
        <v>0</v>
      </c>
      <c r="I18" s="78">
        <f>計算条件入力シート!$E12</f>
        <v>0</v>
      </c>
      <c r="J18" s="78">
        <f>計算条件入力シート!$E12</f>
        <v>0</v>
      </c>
      <c r="K18" s="78">
        <f>計算条件入力シート!$E12</f>
        <v>0</v>
      </c>
      <c r="L18" s="78">
        <f>計算条件入力シート!$E12</f>
        <v>0</v>
      </c>
      <c r="M18" s="78">
        <f>計算条件入力シート!$E12</f>
        <v>0</v>
      </c>
      <c r="N18" s="78">
        <f>計算条件入力シート!$E12</f>
        <v>0</v>
      </c>
      <c r="O18" s="78">
        <f>計算条件入力シート!$E12</f>
        <v>0</v>
      </c>
      <c r="P18" s="78">
        <f>計算条件入力シート!$E12</f>
        <v>0</v>
      </c>
      <c r="Q18" s="78">
        <f>計算条件入力シート!$E12</f>
        <v>0</v>
      </c>
      <c r="R18" s="78">
        <f>計算条件入力シート!$E12</f>
        <v>0</v>
      </c>
      <c r="S18" s="78">
        <f>計算条件入力シート!$E12</f>
        <v>0</v>
      </c>
      <c r="T18" s="78">
        <f>計算条件入力シート!$E12</f>
        <v>0</v>
      </c>
      <c r="U18" s="78">
        <f>計算条件入力シート!$E12</f>
        <v>0</v>
      </c>
      <c r="V18" s="78">
        <f>計算条件入力シート!$E12</f>
        <v>0</v>
      </c>
      <c r="W18" s="78">
        <f>計算条件入力シート!$E12</f>
        <v>0</v>
      </c>
    </row>
    <row r="19" spans="1:23" s="7" customFormat="1" ht="12.5" x14ac:dyDescent="0.25">
      <c r="A19" s="1399" t="str">
        <f>計算条件入力シート!B15&amp;"調達量"</f>
        <v>＜資源名を入力＞調達量</v>
      </c>
      <c r="B19" s="1405" t="s">
        <v>120</v>
      </c>
      <c r="C19" s="1407"/>
      <c r="D19" s="78">
        <f>計算条件入力シート!$E16</f>
        <v>0</v>
      </c>
      <c r="E19" s="78">
        <f>計算条件入力シート!$E16</f>
        <v>0</v>
      </c>
      <c r="F19" s="78">
        <f>計算条件入力シート!$E16</f>
        <v>0</v>
      </c>
      <c r="G19" s="78">
        <f>計算条件入力シート!$E16</f>
        <v>0</v>
      </c>
      <c r="H19" s="78">
        <f>計算条件入力シート!$E16</f>
        <v>0</v>
      </c>
      <c r="I19" s="78">
        <f>計算条件入力シート!$E16</f>
        <v>0</v>
      </c>
      <c r="J19" s="78">
        <f>計算条件入力シート!$E16</f>
        <v>0</v>
      </c>
      <c r="K19" s="78">
        <f>計算条件入力シート!$E16</f>
        <v>0</v>
      </c>
      <c r="L19" s="78">
        <f>計算条件入力シート!$E16</f>
        <v>0</v>
      </c>
      <c r="M19" s="78">
        <f>計算条件入力シート!$E16</f>
        <v>0</v>
      </c>
      <c r="N19" s="78">
        <f>計算条件入力シート!$E16</f>
        <v>0</v>
      </c>
      <c r="O19" s="78">
        <f>計算条件入力シート!$E16</f>
        <v>0</v>
      </c>
      <c r="P19" s="78">
        <f>計算条件入力シート!$E16</f>
        <v>0</v>
      </c>
      <c r="Q19" s="78">
        <f>計算条件入力シート!$E16</f>
        <v>0</v>
      </c>
      <c r="R19" s="78">
        <f>計算条件入力シート!$E16</f>
        <v>0</v>
      </c>
      <c r="S19" s="78">
        <f>計算条件入力シート!$E16</f>
        <v>0</v>
      </c>
      <c r="T19" s="78">
        <f>計算条件入力シート!$E16</f>
        <v>0</v>
      </c>
      <c r="U19" s="78">
        <f>計算条件入力シート!$E16</f>
        <v>0</v>
      </c>
      <c r="V19" s="78">
        <f>計算条件入力シート!$E16</f>
        <v>0</v>
      </c>
      <c r="W19" s="78">
        <f>計算条件入力シート!$E16</f>
        <v>0</v>
      </c>
    </row>
    <row r="20" spans="1:23" s="7" customFormat="1" ht="12.5" x14ac:dyDescent="0.25">
      <c r="A20" s="1399" t="str">
        <f>計算条件入力シート!B15&amp;"調達価格"</f>
        <v>＜資源名を入力＞調達価格</v>
      </c>
      <c r="B20" s="1405" t="s">
        <v>6</v>
      </c>
      <c r="C20" s="1406"/>
      <c r="D20" s="317">
        <f>計算条件入力シート!$E15</f>
        <v>0</v>
      </c>
      <c r="E20" s="78">
        <f>計算条件入力シート!$E15</f>
        <v>0</v>
      </c>
      <c r="F20" s="78">
        <f>計算条件入力シート!$E15</f>
        <v>0</v>
      </c>
      <c r="G20" s="78">
        <f>計算条件入力シート!$E15</f>
        <v>0</v>
      </c>
      <c r="H20" s="78">
        <f>計算条件入力シート!$E15</f>
        <v>0</v>
      </c>
      <c r="I20" s="78">
        <f>計算条件入力シート!$E15</f>
        <v>0</v>
      </c>
      <c r="J20" s="78">
        <f>計算条件入力シート!$E15</f>
        <v>0</v>
      </c>
      <c r="K20" s="78">
        <f>計算条件入力シート!$E15</f>
        <v>0</v>
      </c>
      <c r="L20" s="78">
        <f>計算条件入力シート!$E15</f>
        <v>0</v>
      </c>
      <c r="M20" s="78">
        <f>計算条件入力シート!$E15</f>
        <v>0</v>
      </c>
      <c r="N20" s="78">
        <f>計算条件入力シート!$E15</f>
        <v>0</v>
      </c>
      <c r="O20" s="78">
        <f>計算条件入力シート!$E15</f>
        <v>0</v>
      </c>
      <c r="P20" s="78">
        <f>計算条件入力シート!$E15</f>
        <v>0</v>
      </c>
      <c r="Q20" s="78">
        <f>計算条件入力シート!$E15</f>
        <v>0</v>
      </c>
      <c r="R20" s="78">
        <f>計算条件入力シート!$E15</f>
        <v>0</v>
      </c>
      <c r="S20" s="78">
        <f>計算条件入力シート!$E15</f>
        <v>0</v>
      </c>
      <c r="T20" s="78">
        <f>計算条件入力シート!$E15</f>
        <v>0</v>
      </c>
      <c r="U20" s="78">
        <f>計算条件入力シート!$E15</f>
        <v>0</v>
      </c>
      <c r="V20" s="78">
        <f>計算条件入力シート!$E15</f>
        <v>0</v>
      </c>
      <c r="W20" s="78">
        <f>計算条件入力シート!$E15</f>
        <v>0</v>
      </c>
    </row>
    <row r="21" spans="1:23" s="7" customFormat="1" ht="12.5" x14ac:dyDescent="0.25">
      <c r="A21" s="1399" t="str">
        <f>計算条件入力シート!B18&amp;"調達量"</f>
        <v>＜資源名を入力＞調達量</v>
      </c>
      <c r="B21" s="1405" t="s">
        <v>120</v>
      </c>
      <c r="C21" s="1406"/>
      <c r="D21" s="78">
        <f>計算条件入力シート!$E19</f>
        <v>0</v>
      </c>
      <c r="E21" s="78">
        <f>計算条件入力シート!$E19</f>
        <v>0</v>
      </c>
      <c r="F21" s="78">
        <f>計算条件入力シート!$E19</f>
        <v>0</v>
      </c>
      <c r="G21" s="78">
        <f>計算条件入力シート!$E19</f>
        <v>0</v>
      </c>
      <c r="H21" s="78">
        <f>計算条件入力シート!$E19</f>
        <v>0</v>
      </c>
      <c r="I21" s="78">
        <f>計算条件入力シート!$E19</f>
        <v>0</v>
      </c>
      <c r="J21" s="78">
        <f>計算条件入力シート!$E19</f>
        <v>0</v>
      </c>
      <c r="K21" s="78">
        <f>計算条件入力シート!$E19</f>
        <v>0</v>
      </c>
      <c r="L21" s="78">
        <f>計算条件入力シート!$E19</f>
        <v>0</v>
      </c>
      <c r="M21" s="78">
        <f>計算条件入力シート!$E19</f>
        <v>0</v>
      </c>
      <c r="N21" s="78">
        <f>計算条件入力シート!$E19</f>
        <v>0</v>
      </c>
      <c r="O21" s="78">
        <f>計算条件入力シート!$E19</f>
        <v>0</v>
      </c>
      <c r="P21" s="78">
        <f>計算条件入力シート!$E19</f>
        <v>0</v>
      </c>
      <c r="Q21" s="78">
        <f>計算条件入力シート!$E19</f>
        <v>0</v>
      </c>
      <c r="R21" s="78">
        <f>計算条件入力シート!$E19</f>
        <v>0</v>
      </c>
      <c r="S21" s="78">
        <f>計算条件入力シート!$E19</f>
        <v>0</v>
      </c>
      <c r="T21" s="78">
        <f>計算条件入力シート!$E19</f>
        <v>0</v>
      </c>
      <c r="U21" s="78">
        <f>計算条件入力シート!$E19</f>
        <v>0</v>
      </c>
      <c r="V21" s="78">
        <f>計算条件入力シート!$E19</f>
        <v>0</v>
      </c>
      <c r="W21" s="78">
        <f>計算条件入力シート!$E19</f>
        <v>0</v>
      </c>
    </row>
    <row r="22" spans="1:23" s="7" customFormat="1" ht="12.5" x14ac:dyDescent="0.25">
      <c r="A22" s="1399" t="str">
        <f>計算条件入力シート!B18&amp;"調達価格"</f>
        <v>＜資源名を入力＞調達価格</v>
      </c>
      <c r="B22" s="1405" t="s">
        <v>6</v>
      </c>
      <c r="C22" s="1407"/>
      <c r="D22" s="317">
        <f>計算条件入力シート!$E18</f>
        <v>0</v>
      </c>
      <c r="E22" s="78">
        <f>計算条件入力シート!$E18</f>
        <v>0</v>
      </c>
      <c r="F22" s="78">
        <f>計算条件入力シート!$E18</f>
        <v>0</v>
      </c>
      <c r="G22" s="78">
        <f>計算条件入力シート!$E18</f>
        <v>0</v>
      </c>
      <c r="H22" s="78">
        <f>計算条件入力シート!$E18</f>
        <v>0</v>
      </c>
      <c r="I22" s="78">
        <f>計算条件入力シート!$E18</f>
        <v>0</v>
      </c>
      <c r="J22" s="78">
        <f>計算条件入力シート!$E18</f>
        <v>0</v>
      </c>
      <c r="K22" s="78">
        <f>計算条件入力シート!$E18</f>
        <v>0</v>
      </c>
      <c r="L22" s="78">
        <f>計算条件入力シート!$E18</f>
        <v>0</v>
      </c>
      <c r="M22" s="78">
        <f>計算条件入力シート!$E18</f>
        <v>0</v>
      </c>
      <c r="N22" s="78">
        <f>計算条件入力シート!$E18</f>
        <v>0</v>
      </c>
      <c r="O22" s="78">
        <f>計算条件入力シート!$E18</f>
        <v>0</v>
      </c>
      <c r="P22" s="78">
        <f>計算条件入力シート!$E18</f>
        <v>0</v>
      </c>
      <c r="Q22" s="78">
        <f>計算条件入力シート!$E18</f>
        <v>0</v>
      </c>
      <c r="R22" s="78">
        <f>計算条件入力シート!$E18</f>
        <v>0</v>
      </c>
      <c r="S22" s="78">
        <f>計算条件入力シート!$E18</f>
        <v>0</v>
      </c>
      <c r="T22" s="78">
        <f>計算条件入力シート!$E18</f>
        <v>0</v>
      </c>
      <c r="U22" s="78">
        <f>計算条件入力シート!$E18</f>
        <v>0</v>
      </c>
      <c r="V22" s="78">
        <f>計算条件入力シート!$E18</f>
        <v>0</v>
      </c>
      <c r="W22" s="78">
        <f>計算条件入力シート!$E18</f>
        <v>0</v>
      </c>
    </row>
    <row r="23" spans="1:23" s="7" customFormat="1" ht="12.5" x14ac:dyDescent="0.25">
      <c r="A23" s="1399" t="str">
        <f>計算条件入力シート!B21&amp;"調達量"</f>
        <v>＜資源名を入力＞調達量</v>
      </c>
      <c r="B23" s="1405" t="s">
        <v>120</v>
      </c>
      <c r="C23" s="1407"/>
      <c r="D23" s="78">
        <f>計算条件入力シート!$E22</f>
        <v>0</v>
      </c>
      <c r="E23" s="78">
        <f>計算条件入力シート!$E22</f>
        <v>0</v>
      </c>
      <c r="F23" s="78">
        <f>計算条件入力シート!$E22</f>
        <v>0</v>
      </c>
      <c r="G23" s="78">
        <f>計算条件入力シート!$E22</f>
        <v>0</v>
      </c>
      <c r="H23" s="78">
        <f>計算条件入力シート!$E22</f>
        <v>0</v>
      </c>
      <c r="I23" s="78">
        <f>計算条件入力シート!$E22</f>
        <v>0</v>
      </c>
      <c r="J23" s="78">
        <f>計算条件入力シート!$E22</f>
        <v>0</v>
      </c>
      <c r="K23" s="78">
        <f>計算条件入力シート!$E22</f>
        <v>0</v>
      </c>
      <c r="L23" s="78">
        <f>計算条件入力シート!$E22</f>
        <v>0</v>
      </c>
      <c r="M23" s="78">
        <f>計算条件入力シート!$E22</f>
        <v>0</v>
      </c>
      <c r="N23" s="78">
        <f>計算条件入力シート!$E22</f>
        <v>0</v>
      </c>
      <c r="O23" s="78">
        <f>計算条件入力シート!$E22</f>
        <v>0</v>
      </c>
      <c r="P23" s="78">
        <f>計算条件入力シート!$E22</f>
        <v>0</v>
      </c>
      <c r="Q23" s="78">
        <f>計算条件入力シート!$E22</f>
        <v>0</v>
      </c>
      <c r="R23" s="78">
        <f>計算条件入力シート!$E22</f>
        <v>0</v>
      </c>
      <c r="S23" s="78">
        <f>計算条件入力シート!$E22</f>
        <v>0</v>
      </c>
      <c r="T23" s="78">
        <f>計算条件入力シート!$E22</f>
        <v>0</v>
      </c>
      <c r="U23" s="78">
        <f>計算条件入力シート!$E22</f>
        <v>0</v>
      </c>
      <c r="V23" s="78">
        <f>計算条件入力シート!$E22</f>
        <v>0</v>
      </c>
      <c r="W23" s="78">
        <f>計算条件入力シート!$E22</f>
        <v>0</v>
      </c>
    </row>
    <row r="24" spans="1:23" s="7" customFormat="1" ht="12.5" x14ac:dyDescent="0.25">
      <c r="A24" s="1399" t="str">
        <f>計算条件入力シート!B21&amp;"調達価格"</f>
        <v>＜資源名を入力＞調達価格</v>
      </c>
      <c r="B24" s="1405" t="s">
        <v>6</v>
      </c>
      <c r="C24" s="1406"/>
      <c r="D24" s="317">
        <f>計算条件入力シート!$E21</f>
        <v>0</v>
      </c>
      <c r="E24" s="78">
        <f>計算条件入力シート!$E21</f>
        <v>0</v>
      </c>
      <c r="F24" s="78">
        <f>計算条件入力シート!$E21</f>
        <v>0</v>
      </c>
      <c r="G24" s="78">
        <f>計算条件入力シート!$E21</f>
        <v>0</v>
      </c>
      <c r="H24" s="78">
        <f>計算条件入力シート!$E21</f>
        <v>0</v>
      </c>
      <c r="I24" s="78">
        <f>計算条件入力シート!$E21</f>
        <v>0</v>
      </c>
      <c r="J24" s="78">
        <f>計算条件入力シート!$E21</f>
        <v>0</v>
      </c>
      <c r="K24" s="78">
        <f>計算条件入力シート!$E21</f>
        <v>0</v>
      </c>
      <c r="L24" s="78">
        <f>計算条件入力シート!$E21</f>
        <v>0</v>
      </c>
      <c r="M24" s="78">
        <f>計算条件入力シート!$E21</f>
        <v>0</v>
      </c>
      <c r="N24" s="78">
        <f>計算条件入力シート!$E21</f>
        <v>0</v>
      </c>
      <c r="O24" s="78">
        <f>計算条件入力シート!$E21</f>
        <v>0</v>
      </c>
      <c r="P24" s="78">
        <f>計算条件入力シート!$E21</f>
        <v>0</v>
      </c>
      <c r="Q24" s="78">
        <f>計算条件入力シート!$E21</f>
        <v>0</v>
      </c>
      <c r="R24" s="78">
        <f>計算条件入力シート!$E21</f>
        <v>0</v>
      </c>
      <c r="S24" s="78">
        <f>計算条件入力シート!$E21</f>
        <v>0</v>
      </c>
      <c r="T24" s="78">
        <f>計算条件入力シート!$E21</f>
        <v>0</v>
      </c>
      <c r="U24" s="78">
        <f>計算条件入力シート!$E21</f>
        <v>0</v>
      </c>
      <c r="V24" s="78">
        <f>計算条件入力シート!$E21</f>
        <v>0</v>
      </c>
      <c r="W24" s="78">
        <f>計算条件入力シート!$E21</f>
        <v>0</v>
      </c>
    </row>
    <row r="25" spans="1:23" s="7" customFormat="1" ht="12.5" x14ac:dyDescent="0.25">
      <c r="A25" s="1399" t="str">
        <f>計算条件入力シート!B24&amp;"調達量"</f>
        <v>＜資源名を入力＞調達量</v>
      </c>
      <c r="B25" s="1405" t="s">
        <v>120</v>
      </c>
      <c r="C25" s="1406"/>
      <c r="D25" s="78">
        <f>計算条件入力シート!$E25</f>
        <v>0</v>
      </c>
      <c r="E25" s="78">
        <f>計算条件入力シート!$E25</f>
        <v>0</v>
      </c>
      <c r="F25" s="78">
        <f>計算条件入力シート!$E25</f>
        <v>0</v>
      </c>
      <c r="G25" s="78">
        <f>計算条件入力シート!$E25</f>
        <v>0</v>
      </c>
      <c r="H25" s="78">
        <f>計算条件入力シート!$E25</f>
        <v>0</v>
      </c>
      <c r="I25" s="78">
        <f>計算条件入力シート!$E25</f>
        <v>0</v>
      </c>
      <c r="J25" s="78">
        <f>計算条件入力シート!$E25</f>
        <v>0</v>
      </c>
      <c r="K25" s="78">
        <f>計算条件入力シート!$E25</f>
        <v>0</v>
      </c>
      <c r="L25" s="78">
        <f>計算条件入力シート!$E25</f>
        <v>0</v>
      </c>
      <c r="M25" s="78">
        <f>計算条件入力シート!$E25</f>
        <v>0</v>
      </c>
      <c r="N25" s="78">
        <f>計算条件入力シート!$E25</f>
        <v>0</v>
      </c>
      <c r="O25" s="78">
        <f>計算条件入力シート!$E25</f>
        <v>0</v>
      </c>
      <c r="P25" s="78">
        <f>計算条件入力シート!$E25</f>
        <v>0</v>
      </c>
      <c r="Q25" s="78">
        <f>計算条件入力シート!$E25</f>
        <v>0</v>
      </c>
      <c r="R25" s="78">
        <f>計算条件入力シート!$E25</f>
        <v>0</v>
      </c>
      <c r="S25" s="78">
        <f>計算条件入力シート!$E25</f>
        <v>0</v>
      </c>
      <c r="T25" s="78">
        <f>計算条件入力シート!$E25</f>
        <v>0</v>
      </c>
      <c r="U25" s="78">
        <f>計算条件入力シート!$E25</f>
        <v>0</v>
      </c>
      <c r="V25" s="78">
        <f>計算条件入力シート!$E25</f>
        <v>0</v>
      </c>
      <c r="W25" s="78">
        <f>計算条件入力シート!$E25</f>
        <v>0</v>
      </c>
    </row>
    <row r="26" spans="1:23" s="7" customFormat="1" ht="12.5" x14ac:dyDescent="0.25">
      <c r="A26" s="1399" t="str">
        <f>計算条件入力シート!B24&amp;"調達価格"</f>
        <v>＜資源名を入力＞調達価格</v>
      </c>
      <c r="B26" s="1405" t="s">
        <v>6</v>
      </c>
      <c r="C26" s="1407"/>
      <c r="D26" s="317">
        <f>計算条件入力シート!$E24</f>
        <v>0</v>
      </c>
      <c r="E26" s="78">
        <f>計算条件入力シート!$E24</f>
        <v>0</v>
      </c>
      <c r="F26" s="78">
        <f>計算条件入力シート!$E24</f>
        <v>0</v>
      </c>
      <c r="G26" s="78">
        <f>計算条件入力シート!$E24</f>
        <v>0</v>
      </c>
      <c r="H26" s="78">
        <f>計算条件入力シート!$E24</f>
        <v>0</v>
      </c>
      <c r="I26" s="78">
        <f>計算条件入力シート!$E24</f>
        <v>0</v>
      </c>
      <c r="J26" s="78">
        <f>計算条件入力シート!$E24</f>
        <v>0</v>
      </c>
      <c r="K26" s="78">
        <f>計算条件入力シート!$E24</f>
        <v>0</v>
      </c>
      <c r="L26" s="78">
        <f>計算条件入力シート!$E24</f>
        <v>0</v>
      </c>
      <c r="M26" s="78">
        <f>計算条件入力シート!$E24</f>
        <v>0</v>
      </c>
      <c r="N26" s="78">
        <f>計算条件入力シート!$E24</f>
        <v>0</v>
      </c>
      <c r="O26" s="78">
        <f>計算条件入力シート!$E24</f>
        <v>0</v>
      </c>
      <c r="P26" s="78">
        <f>計算条件入力シート!$E24</f>
        <v>0</v>
      </c>
      <c r="Q26" s="78">
        <f>計算条件入力シート!$E24</f>
        <v>0</v>
      </c>
      <c r="R26" s="78">
        <f>計算条件入力シート!$E24</f>
        <v>0</v>
      </c>
      <c r="S26" s="78">
        <f>計算条件入力シート!$E24</f>
        <v>0</v>
      </c>
      <c r="T26" s="78">
        <f>計算条件入力シート!$E24</f>
        <v>0</v>
      </c>
      <c r="U26" s="78">
        <f>計算条件入力シート!$E24</f>
        <v>0</v>
      </c>
      <c r="V26" s="78">
        <f>計算条件入力シート!$E24</f>
        <v>0</v>
      </c>
      <c r="W26" s="78">
        <f>計算条件入力シート!$E24</f>
        <v>0</v>
      </c>
    </row>
    <row r="27" spans="1:23" s="7" customFormat="1" x14ac:dyDescent="0.3">
      <c r="A27" s="1408" t="s">
        <v>1179</v>
      </c>
      <c r="B27" s="1409"/>
      <c r="C27" s="1410"/>
      <c r="D27" s="1410"/>
      <c r="E27" s="1410"/>
      <c r="F27" s="1410"/>
      <c r="G27" s="1410"/>
      <c r="H27" s="1410"/>
      <c r="I27" s="1410"/>
      <c r="J27" s="1410"/>
      <c r="K27" s="1410"/>
      <c r="L27" s="1410"/>
      <c r="M27" s="1410"/>
      <c r="N27" s="1410"/>
      <c r="O27" s="1410"/>
      <c r="P27" s="1410"/>
      <c r="Q27" s="1410"/>
      <c r="R27" s="1410"/>
      <c r="S27" s="1410"/>
      <c r="T27" s="1410"/>
      <c r="U27" s="1410"/>
      <c r="V27" s="1410"/>
      <c r="W27" s="1410"/>
    </row>
    <row r="28" spans="1:23" s="7" customFormat="1" ht="12.5" x14ac:dyDescent="0.25">
      <c r="A28" s="1399" t="str">
        <f>計算条件入力シート!B53</f>
        <v>維持管理費</v>
      </c>
      <c r="B28" s="1405" t="s">
        <v>646</v>
      </c>
      <c r="C28" s="78"/>
      <c r="D28" s="78">
        <f>計算条件入力シート!$E53</f>
        <v>7300000</v>
      </c>
      <c r="E28" s="78">
        <f>計算条件入力シート!$E53</f>
        <v>7300000</v>
      </c>
      <c r="F28" s="78">
        <f>計算条件入力シート!$E53</f>
        <v>7300000</v>
      </c>
      <c r="G28" s="78">
        <f>計算条件入力シート!$E53</f>
        <v>7300000</v>
      </c>
      <c r="H28" s="78">
        <f>計算条件入力シート!$E53</f>
        <v>7300000</v>
      </c>
      <c r="I28" s="78">
        <f>計算条件入力シート!$E53</f>
        <v>7300000</v>
      </c>
      <c r="J28" s="78">
        <f>計算条件入力シート!$E53</f>
        <v>7300000</v>
      </c>
      <c r="K28" s="78">
        <f>計算条件入力シート!$E53</f>
        <v>7300000</v>
      </c>
      <c r="L28" s="78">
        <f>計算条件入力シート!$E53</f>
        <v>7300000</v>
      </c>
      <c r="M28" s="78">
        <f>計算条件入力シート!$E53</f>
        <v>7300000</v>
      </c>
      <c r="N28" s="78">
        <f>計算条件入力シート!$E53</f>
        <v>7300000</v>
      </c>
      <c r="O28" s="78">
        <f>計算条件入力シート!$E53</f>
        <v>7300000</v>
      </c>
      <c r="P28" s="78">
        <f>計算条件入力シート!$E53</f>
        <v>7300000</v>
      </c>
      <c r="Q28" s="78">
        <f>計算条件入力シート!$E53</f>
        <v>7300000</v>
      </c>
      <c r="R28" s="78">
        <f>計算条件入力シート!$E53</f>
        <v>7300000</v>
      </c>
      <c r="S28" s="78">
        <f>計算条件入力シート!$E53</f>
        <v>7300000</v>
      </c>
      <c r="T28" s="78">
        <f>計算条件入力シート!$E53</f>
        <v>7300000</v>
      </c>
      <c r="U28" s="78">
        <f>計算条件入力シート!$E53</f>
        <v>7300000</v>
      </c>
      <c r="V28" s="78">
        <f>計算条件入力シート!$E53</f>
        <v>7300000</v>
      </c>
      <c r="W28" s="78">
        <f>計算条件入力シート!$E53</f>
        <v>7300000</v>
      </c>
    </row>
    <row r="29" spans="1:23" s="7" customFormat="1" ht="12.5" x14ac:dyDescent="0.25">
      <c r="A29" s="1399" t="str">
        <f>計算条件入力シート!B54</f>
        <v>ユーティリティ費用</v>
      </c>
      <c r="B29" s="1405" t="s">
        <v>646</v>
      </c>
      <c r="C29" s="317"/>
      <c r="D29" s="317">
        <f>計算条件入力シート!$E54</f>
        <v>12200000</v>
      </c>
      <c r="E29" s="78">
        <f>計算条件入力シート!$E54</f>
        <v>12200000</v>
      </c>
      <c r="F29" s="78">
        <f>計算条件入力シート!$E54</f>
        <v>12200000</v>
      </c>
      <c r="G29" s="78">
        <f>計算条件入力シート!$E54</f>
        <v>12200000</v>
      </c>
      <c r="H29" s="78">
        <f>計算条件入力シート!$E54</f>
        <v>12200000</v>
      </c>
      <c r="I29" s="78">
        <f>計算条件入力シート!$E54</f>
        <v>12200000</v>
      </c>
      <c r="J29" s="78">
        <f>計算条件入力シート!$E54</f>
        <v>12200000</v>
      </c>
      <c r="K29" s="78">
        <f>計算条件入力シート!$E54</f>
        <v>12200000</v>
      </c>
      <c r="L29" s="78">
        <f>計算条件入力シート!$E54</f>
        <v>12200000</v>
      </c>
      <c r="M29" s="78">
        <f>計算条件入力シート!$E54</f>
        <v>12200000</v>
      </c>
      <c r="N29" s="78">
        <f>計算条件入力シート!$E54</f>
        <v>12200000</v>
      </c>
      <c r="O29" s="78">
        <f>計算条件入力シート!$E54</f>
        <v>12200000</v>
      </c>
      <c r="P29" s="78">
        <f>計算条件入力シート!$E54</f>
        <v>12200000</v>
      </c>
      <c r="Q29" s="78">
        <f>計算条件入力シート!$E54</f>
        <v>12200000</v>
      </c>
      <c r="R29" s="78">
        <f>計算条件入力シート!$E54</f>
        <v>12200000</v>
      </c>
      <c r="S29" s="78">
        <f>計算条件入力シート!$E54</f>
        <v>12200000</v>
      </c>
      <c r="T29" s="78">
        <f>計算条件入力シート!$E54</f>
        <v>12200000</v>
      </c>
      <c r="U29" s="78">
        <f>計算条件入力シート!$E54</f>
        <v>12200000</v>
      </c>
      <c r="V29" s="78">
        <f>計算条件入力シート!$E54</f>
        <v>12200000</v>
      </c>
      <c r="W29" s="78">
        <f>計算条件入力シート!$E54</f>
        <v>12200000</v>
      </c>
    </row>
    <row r="30" spans="1:23" s="7" customFormat="1" ht="12.5" x14ac:dyDescent="0.25">
      <c r="A30" s="1399" t="str">
        <f>計算条件入力シート!B55</f>
        <v>＜その他・費目を入力＞</v>
      </c>
      <c r="B30" s="1405" t="s">
        <v>646</v>
      </c>
      <c r="C30" s="317"/>
      <c r="D30" s="317">
        <f>計算条件入力シート!$E55</f>
        <v>0</v>
      </c>
      <c r="E30" s="78">
        <f>計算条件入力シート!$E55</f>
        <v>0</v>
      </c>
      <c r="F30" s="78">
        <f>計算条件入力シート!$E55</f>
        <v>0</v>
      </c>
      <c r="G30" s="78">
        <f>計算条件入力シート!$E55</f>
        <v>0</v>
      </c>
      <c r="H30" s="78">
        <f>計算条件入力シート!$E55</f>
        <v>0</v>
      </c>
      <c r="I30" s="78">
        <f>計算条件入力シート!$E55</f>
        <v>0</v>
      </c>
      <c r="J30" s="78">
        <f>計算条件入力シート!$E55</f>
        <v>0</v>
      </c>
      <c r="K30" s="78">
        <f>計算条件入力シート!$E55</f>
        <v>0</v>
      </c>
      <c r="L30" s="78">
        <f>計算条件入力シート!$E55</f>
        <v>0</v>
      </c>
      <c r="M30" s="78">
        <f>計算条件入力シート!$E55</f>
        <v>0</v>
      </c>
      <c r="N30" s="78">
        <f>計算条件入力シート!$E55</f>
        <v>0</v>
      </c>
      <c r="O30" s="78">
        <f>計算条件入力シート!$E55</f>
        <v>0</v>
      </c>
      <c r="P30" s="78">
        <f>計算条件入力シート!$E55</f>
        <v>0</v>
      </c>
      <c r="Q30" s="78">
        <f>計算条件入力シート!$E55</f>
        <v>0</v>
      </c>
      <c r="R30" s="78">
        <f>計算条件入力シート!$E55</f>
        <v>0</v>
      </c>
      <c r="S30" s="78">
        <f>計算条件入力シート!$E55</f>
        <v>0</v>
      </c>
      <c r="T30" s="78">
        <f>計算条件入力シート!$E55</f>
        <v>0</v>
      </c>
      <c r="U30" s="78">
        <f>計算条件入力シート!$E55</f>
        <v>0</v>
      </c>
      <c r="V30" s="78">
        <f>計算条件入力シート!$E55</f>
        <v>0</v>
      </c>
      <c r="W30" s="78">
        <f>計算条件入力シート!$E55</f>
        <v>0</v>
      </c>
    </row>
    <row r="31" spans="1:23" s="7" customFormat="1" ht="12.5" x14ac:dyDescent="0.25">
      <c r="A31" s="1399" t="str">
        <f>計算条件入力シート!B56</f>
        <v>＜その他・費目を入力＞</v>
      </c>
      <c r="B31" s="1405" t="s">
        <v>646</v>
      </c>
      <c r="C31" s="317"/>
      <c r="D31" s="317">
        <f>計算条件入力シート!$E56</f>
        <v>0</v>
      </c>
      <c r="E31" s="78">
        <f>計算条件入力シート!$E56</f>
        <v>0</v>
      </c>
      <c r="F31" s="78">
        <f>計算条件入力シート!$E56</f>
        <v>0</v>
      </c>
      <c r="G31" s="78">
        <f>計算条件入力シート!$E56</f>
        <v>0</v>
      </c>
      <c r="H31" s="78">
        <f>計算条件入力シート!$E56</f>
        <v>0</v>
      </c>
      <c r="I31" s="78">
        <v>5000000</v>
      </c>
      <c r="J31" s="78">
        <f>計算条件入力シート!$E56</f>
        <v>0</v>
      </c>
      <c r="K31" s="78">
        <f>計算条件入力シート!$E56</f>
        <v>0</v>
      </c>
      <c r="L31" s="78">
        <f>計算条件入力シート!$E56</f>
        <v>0</v>
      </c>
      <c r="M31" s="78">
        <f>計算条件入力シート!$E56</f>
        <v>0</v>
      </c>
      <c r="N31" s="78">
        <f>計算条件入力シート!$E56</f>
        <v>0</v>
      </c>
      <c r="O31" s="78">
        <f>計算条件入力シート!$E56</f>
        <v>0</v>
      </c>
      <c r="P31" s="78">
        <f>計算条件入力シート!$E56</f>
        <v>0</v>
      </c>
      <c r="Q31" s="78">
        <f>計算条件入力シート!$E56</f>
        <v>0</v>
      </c>
      <c r="R31" s="78">
        <f>計算条件入力シート!$E56</f>
        <v>0</v>
      </c>
      <c r="S31" s="78">
        <f>計算条件入力シート!$E56</f>
        <v>0</v>
      </c>
      <c r="T31" s="78">
        <f>計算条件入力シート!$E56</f>
        <v>0</v>
      </c>
      <c r="U31" s="78">
        <f>計算条件入力シート!$E56</f>
        <v>0</v>
      </c>
      <c r="V31" s="78">
        <f>計算条件入力シート!$E56</f>
        <v>0</v>
      </c>
      <c r="W31" s="78">
        <f>計算条件入力シート!$E56</f>
        <v>0</v>
      </c>
    </row>
    <row r="32" spans="1:23" s="7" customFormat="1" ht="12.5" x14ac:dyDescent="0.25">
      <c r="A32" s="1399" t="str">
        <f>計算条件入力シート!B57</f>
        <v>＜その他・費目を入力＞</v>
      </c>
      <c r="B32" s="1405" t="s">
        <v>646</v>
      </c>
      <c r="C32" s="1406"/>
      <c r="D32" s="1406">
        <f>計算条件入力シート!$E57</f>
        <v>0</v>
      </c>
      <c r="E32" s="78">
        <f>計算条件入力シート!$E57</f>
        <v>0</v>
      </c>
      <c r="F32" s="78">
        <f>計算条件入力シート!$E57</f>
        <v>0</v>
      </c>
      <c r="G32" s="78">
        <f>計算条件入力シート!$E57</f>
        <v>0</v>
      </c>
      <c r="H32" s="78">
        <f>計算条件入力シート!$E57</f>
        <v>0</v>
      </c>
      <c r="I32" s="78">
        <f>計算条件入力シート!$E57</f>
        <v>0</v>
      </c>
      <c r="J32" s="78">
        <f>計算条件入力シート!$E57</f>
        <v>0</v>
      </c>
      <c r="K32" s="78">
        <f>計算条件入力シート!$E57</f>
        <v>0</v>
      </c>
      <c r="L32" s="78">
        <f>計算条件入力シート!$E57</f>
        <v>0</v>
      </c>
      <c r="M32" s="78">
        <f>計算条件入力シート!$E57</f>
        <v>0</v>
      </c>
      <c r="N32" s="78">
        <f>計算条件入力シート!$E57</f>
        <v>0</v>
      </c>
      <c r="O32" s="78">
        <f>計算条件入力シート!$E57</f>
        <v>0</v>
      </c>
      <c r="P32" s="78">
        <f>計算条件入力シート!$E57</f>
        <v>0</v>
      </c>
      <c r="Q32" s="78">
        <f>計算条件入力シート!$E57</f>
        <v>0</v>
      </c>
      <c r="R32" s="78">
        <f>計算条件入力シート!$E57</f>
        <v>0</v>
      </c>
      <c r="S32" s="78">
        <f>計算条件入力シート!$E57</f>
        <v>0</v>
      </c>
      <c r="T32" s="78">
        <f>計算条件入力シート!$E57</f>
        <v>0</v>
      </c>
      <c r="U32" s="78">
        <f>計算条件入力シート!$E57</f>
        <v>0</v>
      </c>
      <c r="V32" s="78">
        <f>計算条件入力シート!$E57</f>
        <v>0</v>
      </c>
      <c r="W32" s="78">
        <f>計算条件入力シート!$E57</f>
        <v>0</v>
      </c>
    </row>
    <row r="33" spans="1:23" s="7" customFormat="1" ht="12.5" x14ac:dyDescent="0.25">
      <c r="A33" s="1399" t="str">
        <f>計算条件入力シート!B58</f>
        <v>＜その他・費目を入力＞</v>
      </c>
      <c r="B33" s="1405" t="s">
        <v>646</v>
      </c>
      <c r="C33" s="1407"/>
      <c r="D33" s="1411">
        <f>計算条件入力シート!$E58</f>
        <v>0</v>
      </c>
      <c r="E33" s="78">
        <f>計算条件入力シート!$E58</f>
        <v>0</v>
      </c>
      <c r="F33" s="78">
        <f>計算条件入力シート!$E58</f>
        <v>0</v>
      </c>
      <c r="G33" s="78">
        <f>計算条件入力シート!$E58</f>
        <v>0</v>
      </c>
      <c r="H33" s="78">
        <f>計算条件入力シート!$E58</f>
        <v>0</v>
      </c>
      <c r="I33" s="78">
        <f>計算条件入力シート!$E58</f>
        <v>0</v>
      </c>
      <c r="J33" s="78">
        <f>計算条件入力シート!$E58</f>
        <v>0</v>
      </c>
      <c r="K33" s="78">
        <f>計算条件入力シート!$E58</f>
        <v>0</v>
      </c>
      <c r="L33" s="78">
        <f>計算条件入力シート!$E58</f>
        <v>0</v>
      </c>
      <c r="M33" s="78">
        <f>計算条件入力シート!$E58</f>
        <v>0</v>
      </c>
      <c r="N33" s="78">
        <f>計算条件入力シート!$E58</f>
        <v>0</v>
      </c>
      <c r="O33" s="78">
        <f>計算条件入力シート!$E58</f>
        <v>0</v>
      </c>
      <c r="P33" s="78">
        <f>計算条件入力シート!$E58</f>
        <v>0</v>
      </c>
      <c r="Q33" s="78">
        <f>計算条件入力シート!$E58</f>
        <v>0</v>
      </c>
      <c r="R33" s="78">
        <f>計算条件入力シート!$E58</f>
        <v>0</v>
      </c>
      <c r="S33" s="78">
        <f>計算条件入力シート!$E58</f>
        <v>0</v>
      </c>
      <c r="T33" s="78">
        <f>計算条件入力シート!$E58</f>
        <v>0</v>
      </c>
      <c r="U33" s="78">
        <f>計算条件入力シート!$E58</f>
        <v>0</v>
      </c>
      <c r="V33" s="78">
        <f>計算条件入力シート!$E58</f>
        <v>0</v>
      </c>
      <c r="W33" s="78">
        <f>計算条件入力シート!$E58</f>
        <v>0</v>
      </c>
    </row>
  </sheetData>
  <mergeCells count="1">
    <mergeCell ref="A1:B1"/>
  </mergeCells>
  <phoneticPr fontId="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79998168889431442"/>
    <pageSetUpPr fitToPage="1"/>
  </sheetPr>
  <dimension ref="A1:D52"/>
  <sheetViews>
    <sheetView workbookViewId="0"/>
    <sheetView workbookViewId="1"/>
  </sheetViews>
  <sheetFormatPr defaultRowHeight="13" x14ac:dyDescent="0.2"/>
  <cols>
    <col min="1" max="1" width="49" customWidth="1"/>
    <col min="2" max="3" width="27.08984375" customWidth="1"/>
    <col min="4" max="4" width="152.81640625" customWidth="1"/>
    <col min="6" max="6" width="10.453125" customWidth="1"/>
    <col min="7" max="7" width="37.08984375" customWidth="1"/>
  </cols>
  <sheetData>
    <row r="1" spans="1:4" x14ac:dyDescent="0.2">
      <c r="A1" t="s">
        <v>912</v>
      </c>
    </row>
    <row r="2" spans="1:4" x14ac:dyDescent="0.2">
      <c r="A2" s="744" t="s">
        <v>854</v>
      </c>
      <c r="B2" s="744" t="s">
        <v>874</v>
      </c>
      <c r="C2" s="744" t="s">
        <v>873</v>
      </c>
      <c r="D2" s="744" t="s">
        <v>922</v>
      </c>
    </row>
    <row r="3" spans="1:4" x14ac:dyDescent="0.2">
      <c r="A3" s="1173" t="s">
        <v>217</v>
      </c>
      <c r="B3" s="1174">
        <v>0.14221302433479238</v>
      </c>
      <c r="C3" s="1174">
        <v>4.4369014024263048E-2</v>
      </c>
      <c r="D3" s="1174" t="s">
        <v>923</v>
      </c>
    </row>
    <row r="4" spans="1:4" x14ac:dyDescent="0.2">
      <c r="A4" s="1173" t="s">
        <v>856</v>
      </c>
      <c r="B4" s="1174">
        <v>7.1283677647807367E-2</v>
      </c>
      <c r="C4" s="1174">
        <v>3.442425397352622E-2</v>
      </c>
      <c r="D4" s="1174" t="s">
        <v>924</v>
      </c>
    </row>
    <row r="5" spans="1:4" x14ac:dyDescent="0.2">
      <c r="A5" s="1173" t="s">
        <v>857</v>
      </c>
      <c r="B5" s="1174">
        <v>0.14903496297069016</v>
      </c>
      <c r="C5" s="1174">
        <v>7.0383778886391454E-2</v>
      </c>
      <c r="D5" s="1175" t="s">
        <v>925</v>
      </c>
    </row>
    <row r="6" spans="1:4" x14ac:dyDescent="0.2">
      <c r="A6" s="1173" t="s">
        <v>858</v>
      </c>
      <c r="B6" s="1174">
        <v>0.13838102225927898</v>
      </c>
      <c r="C6" s="1174">
        <v>7.5913509722141975E-2</v>
      </c>
      <c r="D6" s="1175" t="s">
        <v>926</v>
      </c>
    </row>
    <row r="7" spans="1:4" x14ac:dyDescent="0.2">
      <c r="A7" s="1173" t="s">
        <v>859</v>
      </c>
      <c r="B7" s="1174">
        <v>0.132075664954309</v>
      </c>
      <c r="C7" s="1174">
        <v>6.237098616273893E-2</v>
      </c>
      <c r="D7" s="1175" t="s">
        <v>1039</v>
      </c>
    </row>
    <row r="8" spans="1:4" x14ac:dyDescent="0.2">
      <c r="A8" s="1173" t="s">
        <v>1004</v>
      </c>
      <c r="B8" s="1174">
        <v>0.17252476139591646</v>
      </c>
      <c r="C8" s="1174">
        <v>6.9791021722163962E-2</v>
      </c>
      <c r="D8" s="1175" t="s">
        <v>1014</v>
      </c>
    </row>
    <row r="9" spans="1:4" x14ac:dyDescent="0.2">
      <c r="A9" s="1173" t="s">
        <v>860</v>
      </c>
      <c r="B9" s="1174">
        <v>0.13465813162407547</v>
      </c>
      <c r="C9" s="1174">
        <v>6.1330365034472445E-3</v>
      </c>
      <c r="D9" s="1175" t="s">
        <v>927</v>
      </c>
    </row>
    <row r="10" spans="1:4" x14ac:dyDescent="0.2">
      <c r="A10" s="1173" t="s">
        <v>223</v>
      </c>
      <c r="B10" s="1174">
        <v>0.1</v>
      </c>
      <c r="C10" s="1174">
        <v>0.1</v>
      </c>
      <c r="D10" s="1174" t="s">
        <v>1013</v>
      </c>
    </row>
    <row r="11" spans="1:4" x14ac:dyDescent="0.2">
      <c r="A11" s="1173" t="s">
        <v>875</v>
      </c>
      <c r="B11" s="1174">
        <v>0</v>
      </c>
      <c r="C11" s="1174">
        <v>0</v>
      </c>
      <c r="D11" s="1174"/>
    </row>
    <row r="12" spans="1:4" x14ac:dyDescent="0.2">
      <c r="A12" s="1173" t="s">
        <v>876</v>
      </c>
      <c r="B12" s="1174">
        <v>0</v>
      </c>
      <c r="C12" s="1174">
        <v>0</v>
      </c>
      <c r="D12" s="1174"/>
    </row>
    <row r="13" spans="1:4" x14ac:dyDescent="0.2">
      <c r="A13" s="1173" t="s">
        <v>877</v>
      </c>
      <c r="B13" s="1174">
        <v>0</v>
      </c>
      <c r="C13" s="1174">
        <v>0</v>
      </c>
      <c r="D13" s="1174"/>
    </row>
    <row r="14" spans="1:4" x14ac:dyDescent="0.2">
      <c r="A14" s="1173" t="s">
        <v>878</v>
      </c>
      <c r="B14" s="1174">
        <v>0</v>
      </c>
      <c r="C14" s="1174">
        <v>0</v>
      </c>
      <c r="D14" s="1174"/>
    </row>
    <row r="15" spans="1:4" x14ac:dyDescent="0.2">
      <c r="A15" s="1173" t="s">
        <v>879</v>
      </c>
      <c r="B15" s="1174">
        <v>0</v>
      </c>
      <c r="C15" s="1174">
        <v>0</v>
      </c>
      <c r="D15" s="1174"/>
    </row>
    <row r="16" spans="1:4" x14ac:dyDescent="0.2">
      <c r="A16" s="1173" t="s">
        <v>880</v>
      </c>
      <c r="B16" s="1174">
        <v>0</v>
      </c>
      <c r="C16" s="1174">
        <v>0</v>
      </c>
      <c r="D16" s="1174"/>
    </row>
    <row r="17" spans="1:4" hidden="1" x14ac:dyDescent="0.2">
      <c r="A17" s="744" t="s">
        <v>884</v>
      </c>
      <c r="B17" s="744" t="s">
        <v>874</v>
      </c>
      <c r="C17" s="744" t="s">
        <v>873</v>
      </c>
      <c r="D17" s="744"/>
    </row>
    <row r="18" spans="1:4" hidden="1" x14ac:dyDescent="0.2">
      <c r="A18" s="1173" t="s">
        <v>241</v>
      </c>
      <c r="B18" s="1174">
        <v>0.16547260287152596</v>
      </c>
      <c r="C18" s="1174">
        <v>4.0577235530887608E-2</v>
      </c>
      <c r="D18" s="1173" t="s">
        <v>241</v>
      </c>
    </row>
    <row r="19" spans="1:4" hidden="1" x14ac:dyDescent="0.2">
      <c r="A19" s="1173" t="s">
        <v>861</v>
      </c>
      <c r="B19" s="1174">
        <v>0.10813308614487885</v>
      </c>
      <c r="C19" s="1174">
        <v>4.1608061114322949E-2</v>
      </c>
      <c r="D19" s="1174" t="s">
        <v>928</v>
      </c>
    </row>
    <row r="20" spans="1:4" hidden="1" x14ac:dyDescent="0.2">
      <c r="A20" s="1173" t="s">
        <v>862</v>
      </c>
      <c r="B20" s="1174">
        <v>0.16300748186935951</v>
      </c>
      <c r="C20" s="1174">
        <v>3.0852238719835626E-2</v>
      </c>
      <c r="D20" s="1174" t="s">
        <v>929</v>
      </c>
    </row>
    <row r="21" spans="1:4" hidden="1" x14ac:dyDescent="0.2">
      <c r="A21" s="1173" t="s">
        <v>863</v>
      </c>
      <c r="B21" s="1174">
        <v>0.12683589712703439</v>
      </c>
      <c r="C21" s="1174">
        <v>3.0041807341910372E-2</v>
      </c>
      <c r="D21" s="1174" t="s">
        <v>863</v>
      </c>
    </row>
    <row r="22" spans="1:4" hidden="1" x14ac:dyDescent="0.2">
      <c r="A22" s="1173" t="s">
        <v>864</v>
      </c>
      <c r="B22" s="1174">
        <v>0.1106854732276378</v>
      </c>
      <c r="C22" s="1174">
        <v>2.4142481175397298E-2</v>
      </c>
      <c r="D22" s="1174" t="s">
        <v>930</v>
      </c>
    </row>
    <row r="23" spans="1:4" hidden="1" x14ac:dyDescent="0.2">
      <c r="A23" s="1173" t="s">
        <v>865</v>
      </c>
      <c r="B23" s="1174">
        <v>0.1</v>
      </c>
      <c r="C23" s="1174">
        <v>0.1</v>
      </c>
      <c r="D23" s="1174" t="s">
        <v>931</v>
      </c>
    </row>
    <row r="24" spans="1:4" hidden="1" x14ac:dyDescent="0.2">
      <c r="A24" s="1173" t="s">
        <v>885</v>
      </c>
      <c r="B24" s="1174">
        <v>0.1</v>
      </c>
      <c r="C24" s="1174">
        <v>0.1</v>
      </c>
      <c r="D24" s="1174"/>
    </row>
    <row r="25" spans="1:4" hidden="1" x14ac:dyDescent="0.2">
      <c r="A25" s="1173" t="s">
        <v>886</v>
      </c>
      <c r="B25" s="1174">
        <v>0.1</v>
      </c>
      <c r="C25" s="1174">
        <v>0.1</v>
      </c>
      <c r="D25" s="1174"/>
    </row>
    <row r="26" spans="1:4" hidden="1" x14ac:dyDescent="0.2">
      <c r="A26" s="1173" t="s">
        <v>887</v>
      </c>
      <c r="B26" s="1174">
        <v>0.1</v>
      </c>
      <c r="C26" s="1174">
        <v>0.1</v>
      </c>
      <c r="D26" s="1174"/>
    </row>
    <row r="27" spans="1:4" hidden="1" x14ac:dyDescent="0.2">
      <c r="A27" s="1173" t="s">
        <v>888</v>
      </c>
      <c r="B27" s="1174">
        <v>0.1</v>
      </c>
      <c r="C27" s="1174">
        <v>0.1</v>
      </c>
      <c r="D27" s="1174"/>
    </row>
    <row r="28" spans="1:4" x14ac:dyDescent="0.2">
      <c r="A28" s="744" t="s">
        <v>889</v>
      </c>
      <c r="B28" s="744" t="s">
        <v>874</v>
      </c>
      <c r="C28" s="744" t="s">
        <v>873</v>
      </c>
      <c r="D28" s="744"/>
    </row>
    <row r="29" spans="1:4" x14ac:dyDescent="0.2">
      <c r="A29" s="1173" t="s">
        <v>866</v>
      </c>
      <c r="B29" s="1174">
        <v>0.10209490259901956</v>
      </c>
      <c r="C29" s="1174">
        <v>9.5881559265928021E-2</v>
      </c>
      <c r="D29" s="1174" t="s">
        <v>932</v>
      </c>
    </row>
    <row r="30" spans="1:4" x14ac:dyDescent="0.2">
      <c r="A30" s="1173" t="s">
        <v>867</v>
      </c>
      <c r="B30" s="1174">
        <v>1.6932063472964078E-2</v>
      </c>
      <c r="C30" s="1174">
        <v>9.028076765678926E-3</v>
      </c>
      <c r="D30" s="1174" t="s">
        <v>933</v>
      </c>
    </row>
    <row r="31" spans="1:4" x14ac:dyDescent="0.2">
      <c r="A31" s="1173" t="s">
        <v>240</v>
      </c>
      <c r="B31" s="1174">
        <v>4.2050850117304694E-2</v>
      </c>
      <c r="C31" s="1174">
        <v>3.6704672213648766E-2</v>
      </c>
      <c r="D31" s="1174" t="s">
        <v>240</v>
      </c>
    </row>
    <row r="32" spans="1:4" x14ac:dyDescent="0.2">
      <c r="A32" s="1173" t="s">
        <v>868</v>
      </c>
      <c r="B32" s="1174">
        <v>6.2625321926289446E-2</v>
      </c>
      <c r="C32" s="1174">
        <v>5.7663647175902714E-2</v>
      </c>
      <c r="D32" s="1174" t="s">
        <v>934</v>
      </c>
    </row>
    <row r="33" spans="1:4" x14ac:dyDescent="0.2">
      <c r="A33" s="1173" t="s">
        <v>869</v>
      </c>
      <c r="B33" s="1174">
        <v>0.16310515345804943</v>
      </c>
      <c r="C33" s="1174">
        <v>9.7194520251722677E-2</v>
      </c>
      <c r="D33" s="1174" t="s">
        <v>935</v>
      </c>
    </row>
    <row r="34" spans="1:4" x14ac:dyDescent="0.2">
      <c r="A34" s="1173" t="s">
        <v>242</v>
      </c>
      <c r="B34" s="1174">
        <v>0.24610566616589147</v>
      </c>
      <c r="C34" s="1174">
        <v>5.9205847269164294E-2</v>
      </c>
      <c r="D34" s="1174" t="s">
        <v>936</v>
      </c>
    </row>
    <row r="35" spans="1:4" x14ac:dyDescent="0.2">
      <c r="A35" s="1173" t="s">
        <v>223</v>
      </c>
      <c r="B35" s="1174">
        <v>0.30062818405673924</v>
      </c>
      <c r="C35" s="1174">
        <v>5.7538774117348222E-2</v>
      </c>
      <c r="D35" s="1174" t="s">
        <v>1013</v>
      </c>
    </row>
    <row r="36" spans="1:4" x14ac:dyDescent="0.2">
      <c r="A36" s="1173" t="s">
        <v>870</v>
      </c>
      <c r="B36" s="1174">
        <v>0.28908385946244552</v>
      </c>
      <c r="C36" s="1174">
        <v>6.2262249276792296E-2</v>
      </c>
      <c r="D36" s="1174" t="s">
        <v>937</v>
      </c>
    </row>
    <row r="37" spans="1:4" x14ac:dyDescent="0.2">
      <c r="A37" s="1173" t="s">
        <v>243</v>
      </c>
      <c r="B37" s="1174">
        <v>0.1443158214326343</v>
      </c>
      <c r="C37" s="1174">
        <v>0.20150705552186263</v>
      </c>
      <c r="D37" s="1174" t="s">
        <v>938</v>
      </c>
    </row>
    <row r="38" spans="1:4" x14ac:dyDescent="0.2">
      <c r="A38" s="1173" t="s">
        <v>871</v>
      </c>
      <c r="B38" s="1174">
        <v>7.0457715677651619E-2</v>
      </c>
      <c r="C38" s="1174">
        <v>7.2376048372559371E-2</v>
      </c>
      <c r="D38" s="1174" t="s">
        <v>939</v>
      </c>
    </row>
    <row r="39" spans="1:4" x14ac:dyDescent="0.2">
      <c r="A39" s="1173" t="s">
        <v>872</v>
      </c>
      <c r="B39" s="1174">
        <v>0.11348852088709617</v>
      </c>
      <c r="C39" s="1174">
        <v>0.13025805009981886</v>
      </c>
      <c r="D39" s="1174" t="s">
        <v>940</v>
      </c>
    </row>
    <row r="40" spans="1:4" x14ac:dyDescent="0.2">
      <c r="A40" s="1173" t="s">
        <v>890</v>
      </c>
      <c r="B40" s="1176">
        <v>0</v>
      </c>
      <c r="C40" s="1176">
        <v>0</v>
      </c>
      <c r="D40" s="1176"/>
    </row>
    <row r="41" spans="1:4" x14ac:dyDescent="0.2">
      <c r="A41" s="1173" t="s">
        <v>891</v>
      </c>
      <c r="B41" s="1176">
        <v>0</v>
      </c>
      <c r="C41" s="1176">
        <v>0</v>
      </c>
      <c r="D41" s="1176"/>
    </row>
    <row r="42" spans="1:4" x14ac:dyDescent="0.2">
      <c r="A42" s="1173" t="s">
        <v>892</v>
      </c>
      <c r="B42" s="1176">
        <v>0</v>
      </c>
      <c r="C42" s="1176">
        <v>0</v>
      </c>
      <c r="D42" s="1176"/>
    </row>
    <row r="43" spans="1:4" x14ac:dyDescent="0.2">
      <c r="A43" s="1173" t="s">
        <v>893</v>
      </c>
      <c r="B43" s="1176">
        <v>0</v>
      </c>
      <c r="C43" s="1176">
        <v>0</v>
      </c>
      <c r="D43" s="1176"/>
    </row>
    <row r="44" spans="1:4" x14ac:dyDescent="0.2">
      <c r="A44" s="1173" t="s">
        <v>894</v>
      </c>
      <c r="B44" s="1176">
        <v>0</v>
      </c>
      <c r="C44" s="1176">
        <v>0</v>
      </c>
      <c r="D44" s="1176"/>
    </row>
    <row r="45" spans="1:4" x14ac:dyDescent="0.2">
      <c r="A45" s="1173" t="s">
        <v>895</v>
      </c>
      <c r="B45" s="1176">
        <v>0</v>
      </c>
      <c r="C45" s="1176">
        <v>0</v>
      </c>
      <c r="D45" s="1176"/>
    </row>
    <row r="46" spans="1:4" x14ac:dyDescent="0.2">
      <c r="A46" s="1173" t="s">
        <v>896</v>
      </c>
      <c r="B46" s="1176">
        <v>0</v>
      </c>
      <c r="C46" s="1176">
        <v>0</v>
      </c>
      <c r="D46" s="1176"/>
    </row>
    <row r="47" spans="1:4" x14ac:dyDescent="0.2">
      <c r="A47" s="758"/>
      <c r="B47" s="758"/>
      <c r="C47" s="1330" t="s">
        <v>913</v>
      </c>
      <c r="D47" s="758"/>
    </row>
    <row r="48" spans="1:4" x14ac:dyDescent="0.2">
      <c r="A48" s="758"/>
      <c r="B48" s="758"/>
      <c r="C48" s="758"/>
      <c r="D48" s="758"/>
    </row>
    <row r="49" spans="1:4" x14ac:dyDescent="0.2">
      <c r="A49" s="766" t="s">
        <v>1040</v>
      </c>
      <c r="B49" s="758"/>
      <c r="C49" s="758"/>
      <c r="D49" s="758"/>
    </row>
    <row r="50" spans="1:4" x14ac:dyDescent="0.2">
      <c r="A50" s="758" t="s">
        <v>957</v>
      </c>
      <c r="B50" s="758"/>
      <c r="C50" s="758"/>
      <c r="D50" s="758"/>
    </row>
    <row r="51" spans="1:4" x14ac:dyDescent="0.2">
      <c r="A51" s="758" t="s">
        <v>1041</v>
      </c>
      <c r="B51" s="758"/>
      <c r="C51" s="758"/>
      <c r="D51" s="758"/>
    </row>
    <row r="52" spans="1:4" x14ac:dyDescent="0.2">
      <c r="A52" s="758"/>
      <c r="B52" s="758"/>
      <c r="C52" s="758"/>
      <c r="D52" s="758"/>
    </row>
  </sheetData>
  <sheetProtection algorithmName="SHA-512" hashValue="UVDEJXbXyLa/m0UnVKBR2EcG19FuPhPsLSGbcXHgTuW8KOOHVlKfurf5THDPb7G3CqF0c+1R2q43q7ekBWpJOQ==" saltValue="wTwM7W0Af60hhLxU8/yiiw==" spinCount="100000" sheet="1" objects="1" scenarios="1"/>
  <phoneticPr fontId="4"/>
  <pageMargins left="0.7" right="0.7" top="0.75" bottom="0.75" header="0.3" footer="0.3"/>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 workbookViewId="1"/>
  </sheetViews>
  <sheetFormatPr defaultRowHeight="13" x14ac:dyDescent="0.2"/>
  <sheetData/>
  <phoneticPr fontId="4"/>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Y126"/>
  <sheetViews>
    <sheetView workbookViewId="0"/>
    <sheetView workbookViewId="1"/>
  </sheetViews>
  <sheetFormatPr defaultColWidth="9" defaultRowHeight="11.5" x14ac:dyDescent="0.2"/>
  <cols>
    <col min="1" max="1" width="19.453125" style="382" customWidth="1"/>
    <col min="2" max="2" width="30.08984375" style="382" customWidth="1"/>
    <col min="3" max="3" width="9.6328125" style="382" hidden="1" customWidth="1"/>
    <col min="4" max="4" width="11.6328125" style="395" customWidth="1"/>
    <col min="5" max="5" width="10" style="382" customWidth="1"/>
    <col min="6" max="6" width="8.08984375" style="382" customWidth="1"/>
    <col min="7" max="7" width="27" style="382" customWidth="1"/>
    <col min="8" max="17" width="16.08984375" style="415" customWidth="1"/>
    <col min="18" max="18" width="38.36328125" style="382" customWidth="1"/>
    <col min="19" max="19" width="17.90625" style="382" customWidth="1"/>
    <col min="20" max="20" width="32.90625" style="382" customWidth="1"/>
    <col min="21" max="21" width="14.90625" style="382" customWidth="1"/>
    <col min="22" max="16384" width="9" style="382"/>
  </cols>
  <sheetData>
    <row r="1" spans="1:21" x14ac:dyDescent="0.2">
      <c r="A1" s="385" t="s">
        <v>325</v>
      </c>
      <c r="H1" s="378"/>
      <c r="I1" s="378"/>
      <c r="J1" s="378"/>
      <c r="K1" s="378"/>
      <c r="L1" s="378"/>
      <c r="M1" s="378"/>
      <c r="N1" s="378"/>
      <c r="O1" s="378"/>
      <c r="P1" s="378"/>
      <c r="Q1" s="378"/>
    </row>
    <row r="2" spans="1:21" x14ac:dyDescent="0.2">
      <c r="A2" s="385" t="s">
        <v>221</v>
      </c>
      <c r="H2" s="426" t="s">
        <v>246</v>
      </c>
      <c r="I2" s="426" t="s">
        <v>246</v>
      </c>
      <c r="J2" s="426" t="s">
        <v>246</v>
      </c>
      <c r="K2" s="426" t="s">
        <v>246</v>
      </c>
      <c r="L2" s="426" t="s">
        <v>246</v>
      </c>
      <c r="M2" s="426" t="s">
        <v>246</v>
      </c>
      <c r="N2" s="426" t="s">
        <v>246</v>
      </c>
      <c r="O2" s="426" t="s">
        <v>246</v>
      </c>
      <c r="P2" s="426" t="s">
        <v>246</v>
      </c>
      <c r="Q2" s="426" t="s">
        <v>246</v>
      </c>
    </row>
    <row r="3" spans="1:21" x14ac:dyDescent="0.2">
      <c r="A3" s="385"/>
      <c r="H3" s="1448" t="s">
        <v>554</v>
      </c>
      <c r="I3" s="1448"/>
      <c r="J3" s="1448"/>
      <c r="K3" s="1448"/>
      <c r="L3" s="1449" t="s">
        <v>555</v>
      </c>
      <c r="M3" s="1449"/>
      <c r="N3" s="1449"/>
      <c r="O3" s="1449"/>
      <c r="P3" s="1448" t="s">
        <v>578</v>
      </c>
      <c r="Q3" s="1448"/>
    </row>
    <row r="4" spans="1:21" ht="22" x14ac:dyDescent="0.2">
      <c r="A4" s="383" t="s">
        <v>208</v>
      </c>
      <c r="B4" s="383" t="s">
        <v>209</v>
      </c>
      <c r="C4" s="383"/>
      <c r="D4" s="452" t="s">
        <v>247</v>
      </c>
      <c r="E4" s="383"/>
      <c r="F4" s="383" t="s">
        <v>238</v>
      </c>
      <c r="G4" s="383" t="s">
        <v>222</v>
      </c>
      <c r="H4" s="416" t="s">
        <v>244</v>
      </c>
      <c r="I4" s="416" t="s">
        <v>235</v>
      </c>
      <c r="J4" s="416" t="s">
        <v>236</v>
      </c>
      <c r="K4" s="416" t="s">
        <v>237</v>
      </c>
      <c r="L4" s="416" t="s">
        <v>234</v>
      </c>
      <c r="M4" s="416" t="s">
        <v>235</v>
      </c>
      <c r="N4" s="416" t="s">
        <v>236</v>
      </c>
      <c r="O4" s="416" t="s">
        <v>237</v>
      </c>
      <c r="P4" s="416" t="s">
        <v>579</v>
      </c>
      <c r="Q4" s="416" t="s">
        <v>580</v>
      </c>
      <c r="R4" s="383" t="s">
        <v>245</v>
      </c>
      <c r="S4" s="385"/>
      <c r="U4" s="385" t="s">
        <v>289</v>
      </c>
    </row>
    <row r="5" spans="1:21" x14ac:dyDescent="0.2">
      <c r="A5" s="386" t="s">
        <v>210</v>
      </c>
      <c r="B5" s="387"/>
      <c r="C5" s="384"/>
      <c r="D5" s="453"/>
      <c r="E5" s="384"/>
      <c r="F5" s="384"/>
      <c r="G5" s="384"/>
      <c r="H5" s="417"/>
      <c r="I5" s="417"/>
      <c r="J5" s="417"/>
      <c r="K5" s="417"/>
      <c r="L5" s="417"/>
      <c r="M5" s="417"/>
      <c r="N5" s="417"/>
      <c r="O5" s="417"/>
      <c r="P5" s="417"/>
      <c r="Q5" s="417"/>
      <c r="R5" s="388"/>
      <c r="T5" s="380" t="s">
        <v>249</v>
      </c>
      <c r="U5" s="382">
        <v>2</v>
      </c>
    </row>
    <row r="6" spans="1:21" x14ac:dyDescent="0.2">
      <c r="A6" s="386"/>
      <c r="B6" s="387"/>
      <c r="C6" s="384"/>
      <c r="D6" s="453"/>
      <c r="E6" s="384"/>
      <c r="F6" s="384"/>
      <c r="G6" s="384"/>
      <c r="H6" s="417"/>
      <c r="I6" s="417"/>
      <c r="J6" s="417"/>
      <c r="K6" s="417"/>
      <c r="L6" s="417"/>
      <c r="M6" s="417"/>
      <c r="N6" s="417"/>
      <c r="O6" s="417"/>
      <c r="P6" s="417"/>
      <c r="Q6" s="417"/>
      <c r="R6" s="388"/>
      <c r="T6" s="427" t="s">
        <v>250</v>
      </c>
    </row>
    <row r="7" spans="1:21" x14ac:dyDescent="0.2">
      <c r="A7" s="386"/>
      <c r="B7" s="387"/>
      <c r="C7" s="384"/>
      <c r="D7" s="453"/>
      <c r="E7" s="384"/>
      <c r="F7" s="384"/>
      <c r="G7" s="384"/>
      <c r="H7" s="417"/>
      <c r="I7" s="417"/>
      <c r="J7" s="417"/>
      <c r="K7" s="417"/>
      <c r="L7" s="417"/>
      <c r="M7" s="417"/>
      <c r="N7" s="417"/>
      <c r="O7" s="417"/>
      <c r="P7" s="417"/>
      <c r="Q7" s="417"/>
      <c r="R7" s="388"/>
      <c r="S7" s="581" t="s">
        <v>327</v>
      </c>
      <c r="T7" s="380" t="s">
        <v>328</v>
      </c>
      <c r="U7" s="382">
        <v>1</v>
      </c>
    </row>
    <row r="8" spans="1:21" x14ac:dyDescent="0.2">
      <c r="A8" s="386"/>
      <c r="B8" s="398" t="s">
        <v>323</v>
      </c>
      <c r="C8" s="399"/>
      <c r="D8" s="454"/>
      <c r="E8" s="399"/>
      <c r="F8" s="400" t="s">
        <v>324</v>
      </c>
      <c r="G8" s="400" t="s">
        <v>553</v>
      </c>
      <c r="H8" s="418"/>
      <c r="I8" s="418"/>
      <c r="J8" s="418"/>
      <c r="K8" s="418"/>
      <c r="L8" s="418"/>
      <c r="M8" s="418"/>
      <c r="N8" s="418"/>
      <c r="O8" s="418"/>
      <c r="P8" s="418"/>
      <c r="Q8" s="418"/>
      <c r="R8" s="401"/>
      <c r="S8" s="581" t="s">
        <v>329</v>
      </c>
      <c r="T8" s="380" t="s">
        <v>330</v>
      </c>
      <c r="U8" s="382">
        <v>1</v>
      </c>
    </row>
    <row r="9" spans="1:21" x14ac:dyDescent="0.2">
      <c r="A9" s="390" t="s">
        <v>699</v>
      </c>
      <c r="B9" s="402" t="str">
        <f>計算条件入力シート!B67</f>
        <v>固液分離設備</v>
      </c>
      <c r="C9" s="403"/>
      <c r="D9" s="455">
        <f>計算条件入力シート!E67</f>
        <v>175000000</v>
      </c>
      <c r="E9" s="403" t="s">
        <v>838</v>
      </c>
      <c r="F9" s="552">
        <f>計算条件入力シート!$F$67</f>
        <v>0.5</v>
      </c>
      <c r="G9" s="553" t="str">
        <f>計算条件入力シート!$G$67</f>
        <v>はん用機械器具製造業</v>
      </c>
      <c r="H9" s="419">
        <f>IFERROR(VLOOKUP($G9,波及効果シート!$A$4:$I$45,2,FALSE),0)</f>
        <v>0.12035066439076711</v>
      </c>
      <c r="I9" s="419">
        <f>IFERROR(VLOOKUP($G9,波及効果シート!$A$4:$I$45,3,FALSE),0)</f>
        <v>5.17034457439845E-2</v>
      </c>
      <c r="J9" s="419">
        <f>IFERROR(VLOOKUP($G9,波及効果シート!$A$4:$I$45,4,FALSE),0)</f>
        <v>1.7402412098426419E-2</v>
      </c>
      <c r="K9" s="419">
        <f>IFERROR(VLOOKUP($G9,波及効果シート!$A$4:$I$45,5,FALSE),0)</f>
        <v>7.8856553473945334E-3</v>
      </c>
      <c r="L9" s="419">
        <f>IFERROR(VLOOKUP($G9,波及効果シート!$A$4:$I$45,6,FALSE),0)</f>
        <v>6.9107282430702549E-2</v>
      </c>
      <c r="M9" s="419">
        <f>IFERROR(VLOOKUP($G9,波及効果シート!$A$4:$I$45,7,FALSE),0)</f>
        <v>6.5758508258294962E-2</v>
      </c>
      <c r="N9" s="419">
        <f>IFERROR(VLOOKUP($G9,波及効果シート!$A$4:$I$45,8,FALSE),0)</f>
        <v>1.4754532814500761E-2</v>
      </c>
      <c r="O9" s="419">
        <f>IFERROR(VLOOKUP($G9,波及効果シート!$A$4:$I$45,9,FALSE),0)</f>
        <v>5.0814239267871235E-3</v>
      </c>
      <c r="P9" s="419">
        <f>IFERROR(VLOOKUP($G9,波及効果シート!$A$4:$N$45,13,FALSE),0)</f>
        <v>3.4504952279183293E-2</v>
      </c>
      <c r="Q9" s="419">
        <f>IFERROR(VLOOKUP($G9,波及効果シート!$A$4:$N$45,14,FALSE),0)</f>
        <v>1.0468653258324594E-2</v>
      </c>
      <c r="R9" s="405"/>
      <c r="S9" s="582" t="s">
        <v>331</v>
      </c>
      <c r="T9" s="380" t="s">
        <v>332</v>
      </c>
      <c r="U9" s="382">
        <v>1</v>
      </c>
    </row>
    <row r="10" spans="1:21" x14ac:dyDescent="0.2">
      <c r="A10" s="390"/>
      <c r="B10" s="384"/>
      <c r="C10" s="389"/>
      <c r="D10" s="559"/>
      <c r="E10" s="389"/>
      <c r="F10" s="554">
        <f>計算条件入力シート!$H$67</f>
        <v>0.25</v>
      </c>
      <c r="G10" s="553" t="str">
        <f>計算条件入力シート!$I$67</f>
        <v>建設業</v>
      </c>
      <c r="H10" s="419">
        <f>IFERROR(VLOOKUP($G10,波及効果シート!$A$4:$I$45,2,FALSE),0)</f>
        <v>9.92056550331082E-2</v>
      </c>
      <c r="I10" s="419">
        <f>IFERROR(VLOOKUP($G10,波及効果シート!$A$4:$I$45,3,FALSE),0)</f>
        <v>3.2870000362654708E-2</v>
      </c>
      <c r="J10" s="419">
        <f>IFERROR(VLOOKUP($G10,波及効果シート!$A$4:$I$45,4,FALSE),0)</f>
        <v>1.3057809469373637E-2</v>
      </c>
      <c r="K10" s="419">
        <f>IFERROR(VLOOKUP($G10,波及効果シート!$A$4:$I$45,5,FALSE),0)</f>
        <v>6.3506165233209585E-3</v>
      </c>
      <c r="L10" s="419">
        <f>IFERROR(VLOOKUP($G10,波及効果シート!$A$4:$I$45,6,FALSE),0)</f>
        <v>8.1679427106096936E-2</v>
      </c>
      <c r="M10" s="419">
        <f>IFERROR(VLOOKUP($G10,波及効果シート!$A$4:$I$45,7,FALSE),0)</f>
        <v>7.4170209261148812E-2</v>
      </c>
      <c r="N10" s="419">
        <f>IFERROR(VLOOKUP($G10,波及効果シート!$A$4:$I$45,8,FALSE),0)</f>
        <v>1.6969887233812597E-2</v>
      </c>
      <c r="O10" s="419">
        <f>IFERROR(VLOOKUP($G10,波及効果シート!$A$4:$I$45,9,FALSE),0)</f>
        <v>5.9513669766058912E-3</v>
      </c>
      <c r="P10" s="419">
        <f>IFERROR(VLOOKUP($G10,波及効果シート!$A$4:$N$45,13,FALSE),0)</f>
        <v>2.8442604866958477E-2</v>
      </c>
      <c r="Q10" s="419">
        <f>IFERROR(VLOOKUP($G10,波及効果シート!$A$4:$N$45,14,FALSE),0)</f>
        <v>6.6553521036394571E-3</v>
      </c>
      <c r="R10" s="388"/>
      <c r="S10" s="582" t="s">
        <v>333</v>
      </c>
      <c r="T10" s="381" t="s">
        <v>334</v>
      </c>
      <c r="U10" s="382">
        <v>1</v>
      </c>
    </row>
    <row r="11" spans="1:21" x14ac:dyDescent="0.2">
      <c r="A11" s="390"/>
      <c r="B11" s="384"/>
      <c r="C11" s="389"/>
      <c r="D11" s="456"/>
      <c r="E11" s="389"/>
      <c r="F11" s="554">
        <f>計算条件入力シート!$J$67</f>
        <v>0</v>
      </c>
      <c r="G11" s="553">
        <f>計算条件入力シート!$K$67</f>
        <v>0</v>
      </c>
      <c r="H11" s="419">
        <f>IFERROR(VLOOKUP($G11,波及効果シート!$A$4:$I$45,2,FALSE),0)</f>
        <v>0</v>
      </c>
      <c r="I11" s="419">
        <f>IFERROR(VLOOKUP($G11,波及効果シート!$A$4:$I$45,3,FALSE),0)</f>
        <v>0</v>
      </c>
      <c r="J11" s="419">
        <f>IFERROR(VLOOKUP($G11,波及効果シート!$A$4:$I$45,4,FALSE),0)</f>
        <v>0</v>
      </c>
      <c r="K11" s="419">
        <f>IFERROR(VLOOKUP($G11,波及効果シート!$A$4:$I$45,5,FALSE),0)</f>
        <v>0</v>
      </c>
      <c r="L11" s="419">
        <f>IFERROR(VLOOKUP($G11,波及効果シート!$A$4:$I$45,6,FALSE),0)</f>
        <v>0</v>
      </c>
      <c r="M11" s="419">
        <f>IFERROR(VLOOKUP($G11,波及効果シート!$A$4:$I$45,7,FALSE),0)</f>
        <v>0</v>
      </c>
      <c r="N11" s="419">
        <f>IFERROR(VLOOKUP($G11,波及効果シート!$A$4:$I$45,8,FALSE),0)</f>
        <v>0</v>
      </c>
      <c r="O11" s="419">
        <f>IFERROR(VLOOKUP($G11,波及効果シート!$A$4:$I$45,9,FALSE),0)</f>
        <v>0</v>
      </c>
      <c r="P11" s="419">
        <f>IFERROR(VLOOKUP($G11,波及効果シート!$A$4:$N$45,13,FALSE),0)</f>
        <v>0</v>
      </c>
      <c r="Q11" s="419">
        <f>IFERROR(VLOOKUP($G11,波及効果シート!$A$4:$N$45,14,FALSE),0)</f>
        <v>0</v>
      </c>
      <c r="R11" s="388"/>
      <c r="S11" s="582" t="s">
        <v>335</v>
      </c>
      <c r="T11" s="381" t="s">
        <v>336</v>
      </c>
      <c r="U11" s="382">
        <v>1</v>
      </c>
    </row>
    <row r="12" spans="1:21" x14ac:dyDescent="0.2">
      <c r="A12" s="390"/>
      <c r="B12" s="400"/>
      <c r="C12" s="400"/>
      <c r="D12" s="457"/>
      <c r="E12" s="406"/>
      <c r="F12" s="597">
        <f>1-SUM(F9:F11)</f>
        <v>0.25</v>
      </c>
      <c r="G12" s="598" t="s">
        <v>249</v>
      </c>
      <c r="H12" s="421"/>
      <c r="I12" s="421"/>
      <c r="J12" s="421"/>
      <c r="K12" s="421"/>
      <c r="L12" s="421"/>
      <c r="M12" s="421"/>
      <c r="N12" s="421"/>
      <c r="O12" s="421"/>
      <c r="P12" s="421"/>
      <c r="Q12" s="421"/>
      <c r="R12" s="401"/>
      <c r="S12" s="582" t="s">
        <v>337</v>
      </c>
      <c r="T12" s="381" t="s">
        <v>338</v>
      </c>
      <c r="U12" s="382">
        <v>1</v>
      </c>
    </row>
    <row r="13" spans="1:21" x14ac:dyDescent="0.2">
      <c r="A13" s="390"/>
      <c r="B13" s="402" t="str">
        <f>計算条件入力シート!B70</f>
        <v>発酵槽設備</v>
      </c>
      <c r="C13" s="403"/>
      <c r="D13" s="455">
        <f>計算条件入力シート!E70</f>
        <v>200000000</v>
      </c>
      <c r="E13" s="403" t="s">
        <v>838</v>
      </c>
      <c r="F13" s="552">
        <f>計算条件入力シート!$F$70</f>
        <v>0.5</v>
      </c>
      <c r="G13" s="553" t="str">
        <f>計算条件入力シート!$G$70</f>
        <v>はん用機械器具製造業</v>
      </c>
      <c r="H13" s="419">
        <f>IFERROR(VLOOKUP($G13,波及効果シート!$A$4:$I$45,2,FALSE),0)</f>
        <v>0.12035066439076711</v>
      </c>
      <c r="I13" s="419">
        <f>IFERROR(VLOOKUP($G13,波及効果シート!$A$4:$I$45,3,FALSE),0)</f>
        <v>5.17034457439845E-2</v>
      </c>
      <c r="J13" s="419">
        <f>IFERROR(VLOOKUP($G13,波及効果シート!$A$4:$I$45,4,FALSE),0)</f>
        <v>1.7402412098426419E-2</v>
      </c>
      <c r="K13" s="419">
        <f>IFERROR(VLOOKUP($G13,波及効果シート!$A$4:$I$45,5,FALSE),0)</f>
        <v>7.8856553473945334E-3</v>
      </c>
      <c r="L13" s="419">
        <f>IFERROR(VLOOKUP($G13,波及効果シート!$A$4:$I$45,6,FALSE),0)</f>
        <v>6.9107282430702549E-2</v>
      </c>
      <c r="M13" s="419">
        <f>IFERROR(VLOOKUP($G13,波及効果シート!$A$4:$I$45,7,FALSE),0)</f>
        <v>6.5758508258294962E-2</v>
      </c>
      <c r="N13" s="419">
        <f>IFERROR(VLOOKUP($G13,波及効果シート!$A$4:$I$45,8,FALSE),0)</f>
        <v>1.4754532814500761E-2</v>
      </c>
      <c r="O13" s="419">
        <f>IFERROR(VLOOKUP($G13,波及効果シート!$A$4:$I$45,9,FALSE),0)</f>
        <v>5.0814239267871235E-3</v>
      </c>
      <c r="P13" s="419">
        <f>IFERROR(VLOOKUP($G13,波及効果シート!$A$4:$N$45,13,FALSE),0)</f>
        <v>3.4504952279183293E-2</v>
      </c>
      <c r="Q13" s="419">
        <f>IFERROR(VLOOKUP($G13,波及効果シート!$A$4:$N$45,14,FALSE),0)</f>
        <v>1.0468653258324594E-2</v>
      </c>
      <c r="R13" s="405"/>
      <c r="S13" s="582" t="s">
        <v>339</v>
      </c>
      <c r="T13" s="381" t="s">
        <v>340</v>
      </c>
      <c r="U13" s="382">
        <v>1</v>
      </c>
    </row>
    <row r="14" spans="1:21" x14ac:dyDescent="0.2">
      <c r="A14" s="390"/>
      <c r="B14" s="384"/>
      <c r="C14" s="384"/>
      <c r="D14" s="559"/>
      <c r="E14" s="389"/>
      <c r="F14" s="554">
        <f>計算条件入力シート!$H$70</f>
        <v>0.25</v>
      </c>
      <c r="G14" s="553" t="str">
        <f>計算条件入力シート!$I$70</f>
        <v>建設業</v>
      </c>
      <c r="H14" s="419">
        <f>IFERROR(VLOOKUP($G14,波及効果シート!$A$4:$I$45,2,FALSE),0)</f>
        <v>9.92056550331082E-2</v>
      </c>
      <c r="I14" s="419">
        <f>IFERROR(VLOOKUP($G14,波及効果シート!$A$4:$I$45,3,FALSE),0)</f>
        <v>3.2870000362654708E-2</v>
      </c>
      <c r="J14" s="419">
        <f>IFERROR(VLOOKUP($G14,波及効果シート!$A$4:$I$45,4,FALSE),0)</f>
        <v>1.3057809469373637E-2</v>
      </c>
      <c r="K14" s="419">
        <f>IFERROR(VLOOKUP($G14,波及効果シート!$A$4:$I$45,5,FALSE),0)</f>
        <v>6.3506165233209585E-3</v>
      </c>
      <c r="L14" s="419">
        <f>IFERROR(VLOOKUP($G14,波及効果シート!$A$4:$I$45,6,FALSE),0)</f>
        <v>8.1679427106096936E-2</v>
      </c>
      <c r="M14" s="419">
        <f>IFERROR(VLOOKUP($G14,波及効果シート!$A$4:$I$45,7,FALSE),0)</f>
        <v>7.4170209261148812E-2</v>
      </c>
      <c r="N14" s="419">
        <f>IFERROR(VLOOKUP($G14,波及効果シート!$A$4:$I$45,8,FALSE),0)</f>
        <v>1.6969887233812597E-2</v>
      </c>
      <c r="O14" s="419">
        <f>IFERROR(VLOOKUP($G14,波及効果シート!$A$4:$I$45,9,FALSE),0)</f>
        <v>5.9513669766058912E-3</v>
      </c>
      <c r="P14" s="419">
        <f>IFERROR(VLOOKUP($G14,波及効果シート!$A$4:$N$45,13,FALSE),0)</f>
        <v>2.8442604866958477E-2</v>
      </c>
      <c r="Q14" s="419">
        <f>IFERROR(VLOOKUP($G14,波及効果シート!$A$4:$N$45,14,FALSE),0)</f>
        <v>6.6553521036394571E-3</v>
      </c>
      <c r="R14" s="388"/>
      <c r="S14" s="582" t="s">
        <v>341</v>
      </c>
      <c r="T14" s="381" t="s">
        <v>342</v>
      </c>
      <c r="U14" s="382">
        <v>1</v>
      </c>
    </row>
    <row r="15" spans="1:21" x14ac:dyDescent="0.2">
      <c r="A15" s="390"/>
      <c r="B15" s="402"/>
      <c r="C15" s="384"/>
      <c r="D15" s="453"/>
      <c r="E15" s="384"/>
      <c r="F15" s="554">
        <f>計算条件入力シート!$J$70</f>
        <v>0</v>
      </c>
      <c r="G15" s="553">
        <f>計算条件入力シート!$K$70</f>
        <v>0</v>
      </c>
      <c r="H15" s="419">
        <f>IFERROR(VLOOKUP($G15,波及効果シート!$A$4:$I$45,2,FALSE),0)</f>
        <v>0</v>
      </c>
      <c r="I15" s="419">
        <f>IFERROR(VLOOKUP($G15,波及効果シート!$A$4:$I$45,3,FALSE),0)</f>
        <v>0</v>
      </c>
      <c r="J15" s="419">
        <f>IFERROR(VLOOKUP($G15,波及効果シート!$A$4:$I$45,4,FALSE),0)</f>
        <v>0</v>
      </c>
      <c r="K15" s="419">
        <f>IFERROR(VLOOKUP($G15,波及効果シート!$A$4:$I$45,5,FALSE),0)</f>
        <v>0</v>
      </c>
      <c r="L15" s="419">
        <f>IFERROR(VLOOKUP($G15,波及効果シート!$A$4:$I$45,6,FALSE),0)</f>
        <v>0</v>
      </c>
      <c r="M15" s="419">
        <f>IFERROR(VLOOKUP($G15,波及効果シート!$A$4:$I$45,7,FALSE),0)</f>
        <v>0</v>
      </c>
      <c r="N15" s="419">
        <f>IFERROR(VLOOKUP($G15,波及効果シート!$A$4:$I$45,8,FALSE),0)</f>
        <v>0</v>
      </c>
      <c r="O15" s="419">
        <f>IFERROR(VLOOKUP($G15,波及効果シート!$A$4:$I$45,9,FALSE),0)</f>
        <v>0</v>
      </c>
      <c r="P15" s="419">
        <f>IFERROR(VLOOKUP($G15,波及効果シート!$A$4:$N$45,13,FALSE),0)</f>
        <v>0</v>
      </c>
      <c r="Q15" s="419">
        <f>IFERROR(VLOOKUP($G15,波及効果シート!$A$4:$N$45,14,FALSE),0)</f>
        <v>0</v>
      </c>
      <c r="R15" s="388"/>
      <c r="S15" s="582" t="s">
        <v>343</v>
      </c>
      <c r="T15" s="385" t="s">
        <v>344</v>
      </c>
      <c r="U15" s="382">
        <v>1</v>
      </c>
    </row>
    <row r="16" spans="1:21" x14ac:dyDescent="0.2">
      <c r="A16" s="390"/>
      <c r="B16" s="407"/>
      <c r="C16" s="400"/>
      <c r="D16" s="458"/>
      <c r="E16" s="400"/>
      <c r="F16" s="597">
        <f>1-SUM(F13:F15)</f>
        <v>0.25</v>
      </c>
      <c r="G16" s="598" t="s">
        <v>583</v>
      </c>
      <c r="H16" s="421"/>
      <c r="I16" s="421"/>
      <c r="J16" s="421"/>
      <c r="K16" s="421"/>
      <c r="L16" s="421"/>
      <c r="M16" s="421"/>
      <c r="N16" s="421"/>
      <c r="O16" s="421"/>
      <c r="P16" s="421"/>
      <c r="Q16" s="421"/>
      <c r="R16" s="401"/>
      <c r="S16" s="582" t="s">
        <v>345</v>
      </c>
      <c r="T16" s="381" t="s">
        <v>346</v>
      </c>
      <c r="U16" s="382">
        <v>1</v>
      </c>
    </row>
    <row r="17" spans="1:21" x14ac:dyDescent="0.2">
      <c r="A17" s="390"/>
      <c r="B17" s="402" t="str">
        <f>計算条件入力シート!B73</f>
        <v>土木建設工事</v>
      </c>
      <c r="C17" s="402"/>
      <c r="D17" s="455">
        <f>計算条件入力シート!E73</f>
        <v>200000000</v>
      </c>
      <c r="E17" s="403" t="s">
        <v>838</v>
      </c>
      <c r="F17" s="552">
        <f>計算条件入力シート!$F$73</f>
        <v>0.5</v>
      </c>
      <c r="G17" s="553" t="str">
        <f>計算条件入力シート!$G$73</f>
        <v>建設業</v>
      </c>
      <c r="H17" s="419">
        <f>IFERROR(VLOOKUP($G17,波及効果シート!$A$4:$I$45,2,FALSE),0)</f>
        <v>9.92056550331082E-2</v>
      </c>
      <c r="I17" s="419">
        <f>IFERROR(VLOOKUP($G17,波及効果シート!$A$4:$I$45,3,FALSE),0)</f>
        <v>3.2870000362654708E-2</v>
      </c>
      <c r="J17" s="419">
        <f>IFERROR(VLOOKUP($G17,波及効果シート!$A$4:$I$45,4,FALSE),0)</f>
        <v>1.3057809469373637E-2</v>
      </c>
      <c r="K17" s="419">
        <f>IFERROR(VLOOKUP($G17,波及効果シート!$A$4:$I$45,5,FALSE),0)</f>
        <v>6.3506165233209585E-3</v>
      </c>
      <c r="L17" s="419">
        <f>IFERROR(VLOOKUP($G17,波及効果シート!$A$4:$I$45,6,FALSE),0)</f>
        <v>8.1679427106096936E-2</v>
      </c>
      <c r="M17" s="419">
        <f>IFERROR(VLOOKUP($G17,波及効果シート!$A$4:$I$45,7,FALSE),0)</f>
        <v>7.4170209261148812E-2</v>
      </c>
      <c r="N17" s="419">
        <f>IFERROR(VLOOKUP($G17,波及効果シート!$A$4:$I$45,8,FALSE),0)</f>
        <v>1.6969887233812597E-2</v>
      </c>
      <c r="O17" s="419">
        <f>IFERROR(VLOOKUP($G17,波及効果シート!$A$4:$I$45,9,FALSE),0)</f>
        <v>5.9513669766058912E-3</v>
      </c>
      <c r="P17" s="419">
        <f>IFERROR(VLOOKUP($G17,波及効果シート!$A$4:$N$45,13,FALSE),0)</f>
        <v>2.8442604866958477E-2</v>
      </c>
      <c r="Q17" s="419">
        <f>IFERROR(VLOOKUP($G17,波及効果シート!$A$4:$N$45,14,FALSE),0)</f>
        <v>6.6553521036394571E-3</v>
      </c>
      <c r="R17" s="405"/>
      <c r="S17" s="582" t="s">
        <v>347</v>
      </c>
      <c r="T17" s="382" t="s">
        <v>523</v>
      </c>
      <c r="U17" s="382">
        <v>1</v>
      </c>
    </row>
    <row r="18" spans="1:21" x14ac:dyDescent="0.2">
      <c r="A18" s="390"/>
      <c r="B18" s="384"/>
      <c r="C18" s="384"/>
      <c r="D18" s="559"/>
      <c r="E18" s="389"/>
      <c r="F18" s="554">
        <f>計算条件入力シート!$H$73</f>
        <v>0</v>
      </c>
      <c r="G18" s="553">
        <f>計算条件入力シート!$I$73</f>
        <v>0</v>
      </c>
      <c r="H18" s="419">
        <f>IFERROR(VLOOKUP($G18,波及効果シート!$A$4:$I$45,2,FALSE),0)</f>
        <v>0</v>
      </c>
      <c r="I18" s="419">
        <f>IFERROR(VLOOKUP($G18,波及効果シート!$A$4:$I$45,3,FALSE),0)</f>
        <v>0</v>
      </c>
      <c r="J18" s="419">
        <f>IFERROR(VLOOKUP($G18,波及効果シート!$A$4:$I$45,4,FALSE),0)</f>
        <v>0</v>
      </c>
      <c r="K18" s="419">
        <f>IFERROR(VLOOKUP($G18,波及効果シート!$A$4:$I$45,5,FALSE),0)</f>
        <v>0</v>
      </c>
      <c r="L18" s="419">
        <f>IFERROR(VLOOKUP($G18,波及効果シート!$A$4:$I$45,6,FALSE),0)</f>
        <v>0</v>
      </c>
      <c r="M18" s="419">
        <f>IFERROR(VLOOKUP($G18,波及効果シート!$A$4:$I$45,7,FALSE),0)</f>
        <v>0</v>
      </c>
      <c r="N18" s="419">
        <f>IFERROR(VLOOKUP($G18,波及効果シート!$A$4:$I$45,8,FALSE),0)</f>
        <v>0</v>
      </c>
      <c r="O18" s="419">
        <f>IFERROR(VLOOKUP($G18,波及効果シート!$A$4:$I$45,9,FALSE),0)</f>
        <v>0</v>
      </c>
      <c r="P18" s="419">
        <f>IFERROR(VLOOKUP($G18,波及効果シート!$A$4:$N$45,13,FALSE),0)</f>
        <v>0</v>
      </c>
      <c r="Q18" s="419">
        <f>IFERROR(VLOOKUP($G18,波及効果シート!$A$4:$N$45,14,FALSE),0)</f>
        <v>0</v>
      </c>
      <c r="R18" s="388"/>
      <c r="S18" s="582" t="s">
        <v>524</v>
      </c>
      <c r="T18" s="382" t="s">
        <v>525</v>
      </c>
      <c r="U18" s="382">
        <v>1</v>
      </c>
    </row>
    <row r="19" spans="1:21" x14ac:dyDescent="0.2">
      <c r="A19" s="390"/>
      <c r="B19" s="384"/>
      <c r="C19" s="384"/>
      <c r="D19" s="453"/>
      <c r="E19" s="384"/>
      <c r="F19" s="554">
        <f>計算条件入力シート!$J$73</f>
        <v>0</v>
      </c>
      <c r="G19" s="553">
        <f>計算条件入力シート!$K$73</f>
        <v>0</v>
      </c>
      <c r="H19" s="419">
        <f>IFERROR(VLOOKUP($G19,波及効果シート!$A$4:$I$45,2,FALSE),0)</f>
        <v>0</v>
      </c>
      <c r="I19" s="419">
        <f>IFERROR(VLOOKUP($G19,波及効果シート!$A$4:$I$45,3,FALSE),0)</f>
        <v>0</v>
      </c>
      <c r="J19" s="419">
        <f>IFERROR(VLOOKUP($G19,波及効果シート!$A$4:$I$45,4,FALSE),0)</f>
        <v>0</v>
      </c>
      <c r="K19" s="419">
        <f>IFERROR(VLOOKUP($G19,波及効果シート!$A$4:$I$45,5,FALSE),0)</f>
        <v>0</v>
      </c>
      <c r="L19" s="419">
        <f>IFERROR(VLOOKUP($G19,波及効果シート!$A$4:$I$45,6,FALSE),0)</f>
        <v>0</v>
      </c>
      <c r="M19" s="419">
        <f>IFERROR(VLOOKUP($G19,波及効果シート!$A$4:$I$45,7,FALSE),0)</f>
        <v>0</v>
      </c>
      <c r="N19" s="419">
        <f>IFERROR(VLOOKUP($G19,波及効果シート!$A$4:$I$45,8,FALSE),0)</f>
        <v>0</v>
      </c>
      <c r="O19" s="419">
        <f>IFERROR(VLOOKUP($G19,波及効果シート!$A$4:$I$45,9,FALSE),0)</f>
        <v>0</v>
      </c>
      <c r="P19" s="419">
        <f>IFERROR(VLOOKUP($G19,波及効果シート!$A$4:$N$45,13,FALSE),0)</f>
        <v>0</v>
      </c>
      <c r="Q19" s="419">
        <f>IFERROR(VLOOKUP($G19,波及効果シート!$A$4:$N$45,14,FALSE),0)</f>
        <v>0</v>
      </c>
      <c r="R19" s="388"/>
      <c r="S19" s="582" t="s">
        <v>348</v>
      </c>
      <c r="T19" s="382" t="s">
        <v>349</v>
      </c>
      <c r="U19" s="382">
        <v>1</v>
      </c>
    </row>
    <row r="20" spans="1:21" x14ac:dyDescent="0.2">
      <c r="A20" s="390"/>
      <c r="B20" s="400"/>
      <c r="C20" s="400"/>
      <c r="D20" s="458"/>
      <c r="E20" s="400"/>
      <c r="F20" s="597">
        <f>1-SUM(F17:F19)</f>
        <v>0.5</v>
      </c>
      <c r="G20" s="598" t="s">
        <v>583</v>
      </c>
      <c r="H20" s="421"/>
      <c r="I20" s="421"/>
      <c r="J20" s="421"/>
      <c r="K20" s="421"/>
      <c r="L20" s="421"/>
      <c r="M20" s="421"/>
      <c r="N20" s="421"/>
      <c r="O20" s="421"/>
      <c r="P20" s="421"/>
      <c r="Q20" s="421"/>
      <c r="R20" s="401"/>
      <c r="S20" s="582" t="s">
        <v>350</v>
      </c>
      <c r="T20" s="382" t="s">
        <v>351</v>
      </c>
      <c r="U20" s="382">
        <v>1</v>
      </c>
    </row>
    <row r="21" spans="1:21" x14ac:dyDescent="0.2">
      <c r="A21" s="390"/>
      <c r="B21" s="407" t="str">
        <f>計算条件入力シート!B76</f>
        <v>電気計装設備</v>
      </c>
      <c r="C21" s="407"/>
      <c r="D21" s="455">
        <f>計算条件入力シート!E76</f>
        <v>50000000</v>
      </c>
      <c r="E21" s="403" t="s">
        <v>839</v>
      </c>
      <c r="F21" s="552">
        <f>計算条件入力シート!$F$76</f>
        <v>0.25</v>
      </c>
      <c r="G21" s="553" t="str">
        <f>計算条件入力シート!$G$76</f>
        <v>電気機械器具製造業</v>
      </c>
      <c r="H21" s="419">
        <f>IFERROR(VLOOKUP($G21,波及効果シート!$A$4:$I$45,2,FALSE),0)</f>
        <v>9.213398644050913E-2</v>
      </c>
      <c r="I21" s="419">
        <f>IFERROR(VLOOKUP($G21,波及効果シート!$A$4:$I$45,3,FALSE),0)</f>
        <v>4.6206443457752995E-2</v>
      </c>
      <c r="J21" s="419">
        <f>IFERROR(VLOOKUP($G21,波及効果シート!$A$4:$I$45,4,FALSE),0)</f>
        <v>1.4196970080016601E-2</v>
      </c>
      <c r="K21" s="419">
        <f>IFERROR(VLOOKUP($G21,波及効果シート!$A$4:$I$45,5,FALSE),0)</f>
        <v>6.1384702234965633E-3</v>
      </c>
      <c r="L21" s="419">
        <f>IFERROR(VLOOKUP($G21,波及効果シート!$A$4:$I$45,6,FALSE),0)</f>
        <v>0</v>
      </c>
      <c r="M21" s="419">
        <f>IFERROR(VLOOKUP($G21,波及効果シート!$A$4:$I$45,7,FALSE),0)</f>
        <v>0</v>
      </c>
      <c r="N21" s="419">
        <f>IFERROR(VLOOKUP($G21,波及効果シート!$A$4:$I$45,8,FALSE),0)</f>
        <v>0</v>
      </c>
      <c r="O21" s="419">
        <f>IFERROR(VLOOKUP($G21,波及効果シート!$A$4:$I$45,9,FALSE),0)</f>
        <v>0</v>
      </c>
      <c r="P21" s="419">
        <f>IFERROR(VLOOKUP($G21,波及効果シート!$A$4:$N$45,13,FALSE),0)</f>
        <v>2.6415132990861803E-2</v>
      </c>
      <c r="Q21" s="419">
        <f>IFERROR(VLOOKUP($G21,波及効果シート!$A$4:$N$45,14,FALSE),0)</f>
        <v>9.3556479244108395E-3</v>
      </c>
      <c r="R21" s="412"/>
      <c r="S21" s="582" t="s">
        <v>352</v>
      </c>
      <c r="T21" s="382" t="s">
        <v>526</v>
      </c>
      <c r="U21" s="382">
        <v>1</v>
      </c>
    </row>
    <row r="22" spans="1:21" x14ac:dyDescent="0.2">
      <c r="A22" s="390"/>
      <c r="B22" s="384"/>
      <c r="C22" s="384"/>
      <c r="D22" s="559"/>
      <c r="E22" s="389"/>
      <c r="F22" s="554">
        <f>計算条件入力シート!$H$76</f>
        <v>0</v>
      </c>
      <c r="G22" s="553">
        <f>計算条件入力シート!$I$76</f>
        <v>0</v>
      </c>
      <c r="H22" s="419">
        <f>IFERROR(VLOOKUP($G22,波及効果シート!$A$4:$I$45,2,FALSE),0)</f>
        <v>0</v>
      </c>
      <c r="I22" s="419">
        <f>IFERROR(VLOOKUP($G22,波及効果シート!$A$4:$I$45,3,FALSE),0)</f>
        <v>0</v>
      </c>
      <c r="J22" s="419">
        <f>IFERROR(VLOOKUP($G22,波及効果シート!$A$4:$I$45,4,FALSE),0)</f>
        <v>0</v>
      </c>
      <c r="K22" s="419">
        <f>IFERROR(VLOOKUP($G22,波及効果シート!$A$4:$I$45,5,FALSE),0)</f>
        <v>0</v>
      </c>
      <c r="L22" s="419">
        <f>IFERROR(VLOOKUP($G22,波及効果シート!$A$4:$I$45,6,FALSE),0)</f>
        <v>0</v>
      </c>
      <c r="M22" s="419">
        <f>IFERROR(VLOOKUP($G22,波及効果シート!$A$4:$I$45,7,FALSE),0)</f>
        <v>0</v>
      </c>
      <c r="N22" s="419">
        <f>IFERROR(VLOOKUP($G22,波及効果シート!$A$4:$I$45,8,FALSE),0)</f>
        <v>0</v>
      </c>
      <c r="O22" s="419">
        <f>IFERROR(VLOOKUP($G22,波及効果シート!$A$4:$I$45,9,FALSE),0)</f>
        <v>0</v>
      </c>
      <c r="P22" s="419">
        <f>IFERROR(VLOOKUP($G22,波及効果シート!$A$4:$N$45,13,FALSE),0)</f>
        <v>0</v>
      </c>
      <c r="Q22" s="419">
        <f>IFERROR(VLOOKUP($G22,波及効果シート!$A$4:$N$45,14,FALSE),0)</f>
        <v>0</v>
      </c>
      <c r="R22" s="388"/>
      <c r="S22" s="582" t="s">
        <v>353</v>
      </c>
      <c r="T22" s="382" t="s">
        <v>354</v>
      </c>
      <c r="U22" s="382">
        <v>1</v>
      </c>
    </row>
    <row r="23" spans="1:21" x14ac:dyDescent="0.2">
      <c r="A23" s="390"/>
      <c r="B23" s="384"/>
      <c r="C23" s="384"/>
      <c r="D23" s="453"/>
      <c r="E23" s="384"/>
      <c r="F23" s="554">
        <f>計算条件入力シート!$J$76</f>
        <v>0</v>
      </c>
      <c r="G23" s="553">
        <f>計算条件入力シート!$K$76</f>
        <v>0</v>
      </c>
      <c r="H23" s="419">
        <f>IFERROR(VLOOKUP($G23,波及効果シート!$A$4:$I$45,2,FALSE),0)</f>
        <v>0</v>
      </c>
      <c r="I23" s="419">
        <f>IFERROR(VLOOKUP($G23,波及効果シート!$A$4:$I$45,3,FALSE),0)</f>
        <v>0</v>
      </c>
      <c r="J23" s="419">
        <f>IFERROR(VLOOKUP($G23,波及効果シート!$A$4:$I$45,4,FALSE),0)</f>
        <v>0</v>
      </c>
      <c r="K23" s="419">
        <f>IFERROR(VLOOKUP($G23,波及効果シート!$A$4:$I$45,5,FALSE),0)</f>
        <v>0</v>
      </c>
      <c r="L23" s="419">
        <f>IFERROR(VLOOKUP($G23,波及効果シート!$A$4:$I$45,6,FALSE),0)</f>
        <v>0</v>
      </c>
      <c r="M23" s="419">
        <f>IFERROR(VLOOKUP($G23,波及効果シート!$A$4:$I$45,7,FALSE),0)</f>
        <v>0</v>
      </c>
      <c r="N23" s="419">
        <f>IFERROR(VLOOKUP($G23,波及効果シート!$A$4:$I$45,8,FALSE),0)</f>
        <v>0</v>
      </c>
      <c r="O23" s="419">
        <f>IFERROR(VLOOKUP($G23,波及効果シート!$A$4:$I$45,9,FALSE),0)</f>
        <v>0</v>
      </c>
      <c r="P23" s="419">
        <f>IFERROR(VLOOKUP($G23,波及効果シート!$A$4:$N$45,13,FALSE),0)</f>
        <v>0</v>
      </c>
      <c r="Q23" s="419">
        <f>IFERROR(VLOOKUP($G23,波及効果シート!$A$4:$N$45,14,FALSE),0)</f>
        <v>0</v>
      </c>
      <c r="R23" s="388"/>
      <c r="S23" s="582" t="s">
        <v>355</v>
      </c>
      <c r="T23" s="382" t="s">
        <v>356</v>
      </c>
      <c r="U23" s="382">
        <v>1</v>
      </c>
    </row>
    <row r="24" spans="1:21" x14ac:dyDescent="0.2">
      <c r="A24" s="390"/>
      <c r="B24" s="413"/>
      <c r="C24" s="413"/>
      <c r="D24" s="459"/>
      <c r="E24" s="413"/>
      <c r="F24" s="597">
        <f>1-SUM(F21:F23)</f>
        <v>0.75</v>
      </c>
      <c r="G24" s="598" t="s">
        <v>583</v>
      </c>
      <c r="H24" s="421"/>
      <c r="I24" s="421"/>
      <c r="J24" s="421"/>
      <c r="K24" s="421"/>
      <c r="L24" s="421"/>
      <c r="M24" s="421"/>
      <c r="N24" s="421"/>
      <c r="O24" s="421"/>
      <c r="P24" s="421"/>
      <c r="Q24" s="421"/>
      <c r="R24" s="414"/>
      <c r="S24" s="582" t="s">
        <v>357</v>
      </c>
      <c r="T24" s="382" t="s">
        <v>358</v>
      </c>
      <c r="U24" s="382">
        <v>1</v>
      </c>
    </row>
    <row r="25" spans="1:21" x14ac:dyDescent="0.2">
      <c r="A25" s="390"/>
      <c r="B25" s="408" t="str">
        <f>計算条件入力シート!B79</f>
        <v>堆肥化設備</v>
      </c>
      <c r="C25" s="408"/>
      <c r="D25" s="455">
        <f>計算条件入力シート!E79</f>
        <v>70000000</v>
      </c>
      <c r="E25" s="403" t="s">
        <v>839</v>
      </c>
      <c r="F25" s="552">
        <f>計算条件入力シート!$F$79</f>
        <v>0.25</v>
      </c>
      <c r="G25" s="553" t="str">
        <f>計算条件入力シート!$G$79</f>
        <v>はん用機械器具製造業</v>
      </c>
      <c r="H25" s="419">
        <f>IFERROR(VLOOKUP($G25,波及効果シート!$A$4:$I$45,2,FALSE),0)</f>
        <v>0.12035066439076711</v>
      </c>
      <c r="I25" s="419">
        <f>IFERROR(VLOOKUP($G25,波及効果シート!$A$4:$I$45,3,FALSE),0)</f>
        <v>5.17034457439845E-2</v>
      </c>
      <c r="J25" s="419">
        <f>IFERROR(VLOOKUP($G25,波及効果シート!$A$4:$I$45,4,FALSE),0)</f>
        <v>1.7402412098426419E-2</v>
      </c>
      <c r="K25" s="419">
        <f>IFERROR(VLOOKUP($G25,波及効果シート!$A$4:$I$45,5,FALSE),0)</f>
        <v>7.8856553473945334E-3</v>
      </c>
      <c r="L25" s="419">
        <f>IFERROR(VLOOKUP($G25,波及効果シート!$A$4:$I$45,6,FALSE),0)</f>
        <v>6.9107282430702549E-2</v>
      </c>
      <c r="M25" s="419">
        <f>IFERROR(VLOOKUP($G25,波及効果シート!$A$4:$I$45,7,FALSE),0)</f>
        <v>6.5758508258294962E-2</v>
      </c>
      <c r="N25" s="419">
        <f>IFERROR(VLOOKUP($G25,波及効果シート!$A$4:$I$45,8,FALSE),0)</f>
        <v>1.4754532814500761E-2</v>
      </c>
      <c r="O25" s="419">
        <f>IFERROR(VLOOKUP($G25,波及効果シート!$A$4:$I$45,9,FALSE),0)</f>
        <v>5.0814239267871235E-3</v>
      </c>
      <c r="P25" s="419">
        <f>IFERROR(VLOOKUP($G25,波及効果シート!$A$4:$N$45,13,FALSE),0)</f>
        <v>3.4504952279183293E-2</v>
      </c>
      <c r="Q25" s="419">
        <f>IFERROR(VLOOKUP($G25,波及効果シート!$A$4:$N$45,14,FALSE),0)</f>
        <v>1.0468653258324594E-2</v>
      </c>
      <c r="R25" s="410"/>
      <c r="S25" s="582" t="s">
        <v>359</v>
      </c>
      <c r="T25" s="382" t="s">
        <v>360</v>
      </c>
      <c r="U25" s="382">
        <v>1</v>
      </c>
    </row>
    <row r="26" spans="1:21" x14ac:dyDescent="0.2">
      <c r="A26" s="390"/>
      <c r="B26" s="384"/>
      <c r="C26" s="384"/>
      <c r="D26" s="559"/>
      <c r="E26" s="389"/>
      <c r="F26" s="554">
        <f>計算条件入力シート!$H$79</f>
        <v>0</v>
      </c>
      <c r="G26" s="553">
        <f>計算条件入力シート!$I$79</f>
        <v>0</v>
      </c>
      <c r="H26" s="419">
        <f>IFERROR(VLOOKUP($G26,波及効果シート!$A$4:$I$45,2,FALSE),0)</f>
        <v>0</v>
      </c>
      <c r="I26" s="419">
        <f>IFERROR(VLOOKUP($G26,波及効果シート!$A$4:$I$45,3,FALSE),0)</f>
        <v>0</v>
      </c>
      <c r="J26" s="419">
        <f>IFERROR(VLOOKUP($G26,波及効果シート!$A$4:$I$45,4,FALSE),0)</f>
        <v>0</v>
      </c>
      <c r="K26" s="419">
        <f>IFERROR(VLOOKUP($G26,波及効果シート!$A$4:$I$45,5,FALSE),0)</f>
        <v>0</v>
      </c>
      <c r="L26" s="419">
        <f>IFERROR(VLOOKUP($G26,波及効果シート!$A$4:$I$45,6,FALSE),0)</f>
        <v>0</v>
      </c>
      <c r="M26" s="419">
        <f>IFERROR(VLOOKUP($G26,波及効果シート!$A$4:$I$45,7,FALSE),0)</f>
        <v>0</v>
      </c>
      <c r="N26" s="419">
        <f>IFERROR(VLOOKUP($G26,波及効果シート!$A$4:$I$45,8,FALSE),0)</f>
        <v>0</v>
      </c>
      <c r="O26" s="419">
        <f>IFERROR(VLOOKUP($G26,波及効果シート!$A$4:$I$45,9,FALSE),0)</f>
        <v>0</v>
      </c>
      <c r="P26" s="419">
        <f>IFERROR(VLOOKUP($G26,波及効果シート!$A$4:$N$45,13,FALSE),0)</f>
        <v>0</v>
      </c>
      <c r="Q26" s="419">
        <f>IFERROR(VLOOKUP($G26,波及効果シート!$A$4:$N$45,14,FALSE),0)</f>
        <v>0</v>
      </c>
      <c r="R26" s="388"/>
      <c r="S26" s="582" t="s">
        <v>361</v>
      </c>
      <c r="T26" s="382" t="s">
        <v>362</v>
      </c>
      <c r="U26" s="382">
        <v>1</v>
      </c>
    </row>
    <row r="27" spans="1:21" x14ac:dyDescent="0.2">
      <c r="A27" s="390"/>
      <c r="B27" s="384"/>
      <c r="C27" s="384"/>
      <c r="D27" s="453"/>
      <c r="E27" s="384"/>
      <c r="F27" s="554">
        <f>計算条件入力シート!$J$79</f>
        <v>0</v>
      </c>
      <c r="G27" s="553">
        <f>計算条件入力シート!$K$79</f>
        <v>0</v>
      </c>
      <c r="H27" s="419">
        <f>IFERROR(VLOOKUP($G27,波及効果シート!$A$4:$I$45,2,FALSE),0)</f>
        <v>0</v>
      </c>
      <c r="I27" s="419">
        <f>IFERROR(VLOOKUP($G27,波及効果シート!$A$4:$I$45,3,FALSE),0)</f>
        <v>0</v>
      </c>
      <c r="J27" s="419">
        <f>IFERROR(VLOOKUP($G27,波及効果シート!$A$4:$I$45,4,FALSE),0)</f>
        <v>0</v>
      </c>
      <c r="K27" s="419">
        <f>IFERROR(VLOOKUP($G27,波及効果シート!$A$4:$I$45,5,FALSE),0)</f>
        <v>0</v>
      </c>
      <c r="L27" s="419">
        <f>IFERROR(VLOOKUP($G27,波及効果シート!$A$4:$I$45,6,FALSE),0)</f>
        <v>0</v>
      </c>
      <c r="M27" s="419">
        <f>IFERROR(VLOOKUP($G27,波及効果シート!$A$4:$I$45,7,FALSE),0)</f>
        <v>0</v>
      </c>
      <c r="N27" s="419">
        <f>IFERROR(VLOOKUP($G27,波及効果シート!$A$4:$I$45,8,FALSE),0)</f>
        <v>0</v>
      </c>
      <c r="O27" s="419">
        <f>IFERROR(VLOOKUP($G27,波及効果シート!$A$4:$I$45,9,FALSE),0)</f>
        <v>0</v>
      </c>
      <c r="P27" s="419">
        <f>IFERROR(VLOOKUP($G27,波及効果シート!$A$4:$N$45,13,FALSE),0)</f>
        <v>0</v>
      </c>
      <c r="Q27" s="419">
        <f>IFERROR(VLOOKUP($G27,波及効果シート!$A$4:$N$45,14,FALSE),0)</f>
        <v>0</v>
      </c>
      <c r="R27" s="388"/>
      <c r="S27" s="582" t="s">
        <v>363</v>
      </c>
      <c r="T27" s="382" t="s">
        <v>364</v>
      </c>
      <c r="U27" s="382">
        <v>1</v>
      </c>
    </row>
    <row r="28" spans="1:21" x14ac:dyDescent="0.2">
      <c r="A28" s="390"/>
      <c r="B28" s="408"/>
      <c r="C28" s="408"/>
      <c r="D28" s="460"/>
      <c r="E28" s="408"/>
      <c r="F28" s="597">
        <f>1-SUM(F25:F27)</f>
        <v>0.75</v>
      </c>
      <c r="G28" s="598" t="s">
        <v>583</v>
      </c>
      <c r="H28" s="421"/>
      <c r="I28" s="421"/>
      <c r="J28" s="421"/>
      <c r="K28" s="421"/>
      <c r="L28" s="421"/>
      <c r="M28" s="421"/>
      <c r="N28" s="421"/>
      <c r="O28" s="421"/>
      <c r="P28" s="421"/>
      <c r="Q28" s="421"/>
      <c r="R28" s="410"/>
      <c r="S28" s="582" t="s">
        <v>365</v>
      </c>
      <c r="T28" s="382" t="s">
        <v>366</v>
      </c>
      <c r="U28" s="382">
        <v>1</v>
      </c>
    </row>
    <row r="29" spans="1:21" x14ac:dyDescent="0.2">
      <c r="A29" s="390"/>
      <c r="B29" s="408" t="str">
        <f>計算条件入力シート!B85</f>
        <v>＜設備費目を入力＞</v>
      </c>
      <c r="C29" s="408"/>
      <c r="D29" s="455">
        <f>計算条件入力シート!E82</f>
        <v>0</v>
      </c>
      <c r="E29" s="403" t="s">
        <v>839</v>
      </c>
      <c r="F29" s="552">
        <f>計算条件入力シート!$F$82</f>
        <v>0</v>
      </c>
      <c r="G29" s="553">
        <f>計算条件入力シート!$G$82</f>
        <v>0</v>
      </c>
      <c r="H29" s="419">
        <f>IFERROR(VLOOKUP($G29,波及効果シート!$A$4:$I$45,2,FALSE),0)</f>
        <v>0</v>
      </c>
      <c r="I29" s="419">
        <f>IFERROR(VLOOKUP($G29,波及効果シート!$A$4:$I$45,3,FALSE),0)</f>
        <v>0</v>
      </c>
      <c r="J29" s="419">
        <f>IFERROR(VLOOKUP($G29,波及効果シート!$A$4:$I$45,4,FALSE),0)</f>
        <v>0</v>
      </c>
      <c r="K29" s="419">
        <f>IFERROR(VLOOKUP($G29,波及効果シート!$A$4:$I$45,5,FALSE),0)</f>
        <v>0</v>
      </c>
      <c r="L29" s="419">
        <f>IFERROR(VLOOKUP($G29,波及効果シート!$A$4:$I$45,6,FALSE),0)</f>
        <v>0</v>
      </c>
      <c r="M29" s="419">
        <f>IFERROR(VLOOKUP($G29,波及効果シート!$A$4:$I$45,7,FALSE),0)</f>
        <v>0</v>
      </c>
      <c r="N29" s="419">
        <f>IFERROR(VLOOKUP($G29,波及効果シート!$A$4:$I$45,8,FALSE),0)</f>
        <v>0</v>
      </c>
      <c r="O29" s="419">
        <f>IFERROR(VLOOKUP($G29,波及効果シート!$A$4:$I$45,9,FALSE),0)</f>
        <v>0</v>
      </c>
      <c r="P29" s="419">
        <f>IFERROR(VLOOKUP($G29,波及効果シート!$A$4:$N$45,13,FALSE),0)</f>
        <v>0</v>
      </c>
      <c r="Q29" s="419">
        <f>IFERROR(VLOOKUP($G29,波及効果シート!$A$4:$N$45,14,FALSE),0)</f>
        <v>0</v>
      </c>
      <c r="R29" s="410"/>
      <c r="S29" s="582" t="s">
        <v>367</v>
      </c>
      <c r="T29" s="382" t="s">
        <v>527</v>
      </c>
      <c r="U29" s="382">
        <v>1</v>
      </c>
    </row>
    <row r="30" spans="1:21" x14ac:dyDescent="0.2">
      <c r="A30" s="390"/>
      <c r="B30" s="384"/>
      <c r="C30" s="384"/>
      <c r="D30" s="559"/>
      <c r="E30" s="389"/>
      <c r="F30" s="554">
        <f>計算条件入力シート!$H$82</f>
        <v>0</v>
      </c>
      <c r="G30" s="553">
        <f>計算条件入力シート!$I$82</f>
        <v>0</v>
      </c>
      <c r="H30" s="419">
        <f>IFERROR(VLOOKUP($G30,波及効果シート!$A$4:$I$45,2,FALSE),0)</f>
        <v>0</v>
      </c>
      <c r="I30" s="419">
        <f>IFERROR(VLOOKUP($G30,波及効果シート!$A$4:$I$45,3,FALSE),0)</f>
        <v>0</v>
      </c>
      <c r="J30" s="419">
        <f>IFERROR(VLOOKUP($G30,波及効果シート!$A$4:$I$45,4,FALSE),0)</f>
        <v>0</v>
      </c>
      <c r="K30" s="419">
        <f>IFERROR(VLOOKUP($G30,波及効果シート!$A$4:$I$45,5,FALSE),0)</f>
        <v>0</v>
      </c>
      <c r="L30" s="419">
        <f>IFERROR(VLOOKUP($G30,波及効果シート!$A$4:$I$45,6,FALSE),0)</f>
        <v>0</v>
      </c>
      <c r="M30" s="419">
        <f>IFERROR(VLOOKUP($G30,波及効果シート!$A$4:$I$45,7,FALSE),0)</f>
        <v>0</v>
      </c>
      <c r="N30" s="419">
        <f>IFERROR(VLOOKUP($G30,波及効果シート!$A$4:$I$45,8,FALSE),0)</f>
        <v>0</v>
      </c>
      <c r="O30" s="419">
        <f>IFERROR(VLOOKUP($G30,波及効果シート!$A$4:$I$45,9,FALSE),0)</f>
        <v>0</v>
      </c>
      <c r="P30" s="419">
        <f>IFERROR(VLOOKUP($G30,波及効果シート!$A$4:$N$45,13,FALSE),0)</f>
        <v>0</v>
      </c>
      <c r="Q30" s="419">
        <f>IFERROR(VLOOKUP($G30,波及効果シート!$A$4:$N$45,14,FALSE),0)</f>
        <v>0</v>
      </c>
      <c r="R30" s="388"/>
      <c r="S30" s="582" t="s">
        <v>368</v>
      </c>
      <c r="T30" s="382" t="s">
        <v>369</v>
      </c>
      <c r="U30" s="382">
        <v>1</v>
      </c>
    </row>
    <row r="31" spans="1:21" x14ac:dyDescent="0.2">
      <c r="A31" s="390"/>
      <c r="B31" s="384"/>
      <c r="C31" s="384"/>
      <c r="D31" s="453"/>
      <c r="E31" s="384"/>
      <c r="F31" s="554">
        <f>計算条件入力シート!$J$82</f>
        <v>0</v>
      </c>
      <c r="G31" s="553">
        <f>計算条件入力シート!$K$82</f>
        <v>0</v>
      </c>
      <c r="H31" s="419">
        <f>IFERROR(VLOOKUP($G31,波及効果シート!$A$4:$I$45,2,FALSE),0)</f>
        <v>0</v>
      </c>
      <c r="I31" s="419">
        <f>IFERROR(VLOOKUP($G31,波及効果シート!$A$4:$I$45,3,FALSE),0)</f>
        <v>0</v>
      </c>
      <c r="J31" s="419">
        <f>IFERROR(VLOOKUP($G31,波及効果シート!$A$4:$I$45,4,FALSE),0)</f>
        <v>0</v>
      </c>
      <c r="K31" s="419">
        <f>IFERROR(VLOOKUP($G31,波及効果シート!$A$4:$I$45,5,FALSE),0)</f>
        <v>0</v>
      </c>
      <c r="L31" s="419">
        <f>IFERROR(VLOOKUP($G31,波及効果シート!$A$4:$I$45,6,FALSE),0)</f>
        <v>0</v>
      </c>
      <c r="M31" s="419">
        <f>IFERROR(VLOOKUP($G31,波及効果シート!$A$4:$I$45,7,FALSE),0)</f>
        <v>0</v>
      </c>
      <c r="N31" s="419">
        <f>IFERROR(VLOOKUP($G31,波及効果シート!$A$4:$I$45,8,FALSE),0)</f>
        <v>0</v>
      </c>
      <c r="O31" s="419">
        <f>IFERROR(VLOOKUP($G31,波及効果シート!$A$4:$I$45,9,FALSE),0)</f>
        <v>0</v>
      </c>
      <c r="P31" s="419">
        <f>IFERROR(VLOOKUP($G31,波及効果シート!$A$4:$N$45,13,FALSE),0)</f>
        <v>0</v>
      </c>
      <c r="Q31" s="419">
        <f>IFERROR(VLOOKUP($G31,波及効果シート!$A$4:$N$45,14,FALSE),0)</f>
        <v>0</v>
      </c>
      <c r="R31" s="388"/>
      <c r="S31" s="582" t="s">
        <v>370</v>
      </c>
      <c r="T31" s="382" t="s">
        <v>371</v>
      </c>
      <c r="U31" s="382">
        <v>1</v>
      </c>
    </row>
    <row r="32" spans="1:21" x14ac:dyDescent="0.2">
      <c r="A32" s="390"/>
      <c r="B32" s="408"/>
      <c r="C32" s="408"/>
      <c r="D32" s="460"/>
      <c r="E32" s="408"/>
      <c r="F32" s="597">
        <f>1-SUM(F29:F31)</f>
        <v>1</v>
      </c>
      <c r="G32" s="598" t="s">
        <v>583</v>
      </c>
      <c r="H32" s="421"/>
      <c r="I32" s="421"/>
      <c r="J32" s="421"/>
      <c r="K32" s="421"/>
      <c r="L32" s="421"/>
      <c r="M32" s="421"/>
      <c r="N32" s="421"/>
      <c r="O32" s="421"/>
      <c r="P32" s="421"/>
      <c r="Q32" s="421"/>
      <c r="R32" s="410"/>
      <c r="S32" s="582" t="s">
        <v>372</v>
      </c>
      <c r="T32" s="382" t="s">
        <v>373</v>
      </c>
      <c r="U32" s="382">
        <v>1</v>
      </c>
    </row>
    <row r="33" spans="1:21" x14ac:dyDescent="0.2">
      <c r="A33" s="390"/>
      <c r="B33" s="408" t="str">
        <f>計算条件入力シート!B85</f>
        <v>＜設備費目を入力＞</v>
      </c>
      <c r="C33" s="408"/>
      <c r="D33" s="455">
        <f>計算条件入力シート!E85</f>
        <v>0</v>
      </c>
      <c r="E33" s="403" t="s">
        <v>839</v>
      </c>
      <c r="F33" s="552">
        <f>計算条件入力シート!$F$85</f>
        <v>0</v>
      </c>
      <c r="G33" s="553">
        <f>計算条件入力シート!$G$85</f>
        <v>0</v>
      </c>
      <c r="H33" s="419">
        <f>IFERROR(VLOOKUP($G33,波及効果シート!$A$4:$I$45,2,FALSE),0)</f>
        <v>0</v>
      </c>
      <c r="I33" s="419">
        <f>IFERROR(VLOOKUP($G33,波及効果シート!$A$4:$I$45,3,FALSE),0)</f>
        <v>0</v>
      </c>
      <c r="J33" s="419">
        <f>IFERROR(VLOOKUP($G33,波及効果シート!$A$4:$I$45,4,FALSE),0)</f>
        <v>0</v>
      </c>
      <c r="K33" s="419">
        <f>IFERROR(VLOOKUP($G33,波及効果シート!$A$4:$I$45,5,FALSE),0)</f>
        <v>0</v>
      </c>
      <c r="L33" s="419">
        <f>IFERROR(VLOOKUP($G33,波及効果シート!$A$4:$I$45,6,FALSE),0)</f>
        <v>0</v>
      </c>
      <c r="M33" s="419">
        <f>IFERROR(VLOOKUP($G33,波及効果シート!$A$4:$I$45,7,FALSE),0)</f>
        <v>0</v>
      </c>
      <c r="N33" s="419">
        <f>IFERROR(VLOOKUP($G33,波及効果シート!$A$4:$I$45,8,FALSE),0)</f>
        <v>0</v>
      </c>
      <c r="O33" s="419">
        <f>IFERROR(VLOOKUP($G33,波及効果シート!$A$4:$I$45,9,FALSE),0)</f>
        <v>0</v>
      </c>
      <c r="P33" s="419">
        <f>IFERROR(VLOOKUP($G33,波及効果シート!$A$4:$N$45,13,FALSE),0)</f>
        <v>0</v>
      </c>
      <c r="Q33" s="419">
        <f>IFERROR(VLOOKUP($G33,波及効果シート!$A$4:$N$45,14,FALSE),0)</f>
        <v>0</v>
      </c>
      <c r="R33" s="410"/>
      <c r="S33" s="582" t="s">
        <v>367</v>
      </c>
      <c r="T33" s="382" t="s">
        <v>527</v>
      </c>
      <c r="U33" s="382">
        <v>1</v>
      </c>
    </row>
    <row r="34" spans="1:21" x14ac:dyDescent="0.2">
      <c r="A34" s="390"/>
      <c r="B34" s="384"/>
      <c r="C34" s="384"/>
      <c r="D34" s="559"/>
      <c r="E34" s="389"/>
      <c r="F34" s="554">
        <f>計算条件入力シート!$H$85</f>
        <v>0</v>
      </c>
      <c r="G34" s="553">
        <f>計算条件入力シート!$I$85</f>
        <v>0</v>
      </c>
      <c r="H34" s="419">
        <f>IFERROR(VLOOKUP($G34,波及効果シート!$A$4:$I$45,2,FALSE),0)</f>
        <v>0</v>
      </c>
      <c r="I34" s="419">
        <f>IFERROR(VLOOKUP($G34,波及効果シート!$A$4:$I$45,3,FALSE),0)</f>
        <v>0</v>
      </c>
      <c r="J34" s="419">
        <f>IFERROR(VLOOKUP($G34,波及効果シート!$A$4:$I$45,4,FALSE),0)</f>
        <v>0</v>
      </c>
      <c r="K34" s="419">
        <f>IFERROR(VLOOKUP($G34,波及効果シート!$A$4:$I$45,5,FALSE),0)</f>
        <v>0</v>
      </c>
      <c r="L34" s="419">
        <f>IFERROR(VLOOKUP($G34,波及効果シート!$A$4:$I$45,6,FALSE),0)</f>
        <v>0</v>
      </c>
      <c r="M34" s="419">
        <f>IFERROR(VLOOKUP($G34,波及効果シート!$A$4:$I$45,7,FALSE),0)</f>
        <v>0</v>
      </c>
      <c r="N34" s="419">
        <f>IFERROR(VLOOKUP($G34,波及効果シート!$A$4:$I$45,8,FALSE),0)</f>
        <v>0</v>
      </c>
      <c r="O34" s="419">
        <f>IFERROR(VLOOKUP($G34,波及効果シート!$A$4:$I$45,9,FALSE),0)</f>
        <v>0</v>
      </c>
      <c r="P34" s="419">
        <f>IFERROR(VLOOKUP($G34,波及効果シート!$A$4:$N$45,13,FALSE),0)</f>
        <v>0</v>
      </c>
      <c r="Q34" s="419">
        <f>IFERROR(VLOOKUP($G34,波及効果シート!$A$4:$N$45,14,FALSE),0)</f>
        <v>0</v>
      </c>
      <c r="R34" s="388"/>
      <c r="S34" s="582" t="s">
        <v>368</v>
      </c>
      <c r="T34" s="382" t="s">
        <v>369</v>
      </c>
      <c r="U34" s="382">
        <v>1</v>
      </c>
    </row>
    <row r="35" spans="1:21" x14ac:dyDescent="0.2">
      <c r="A35" s="390"/>
      <c r="B35" s="384"/>
      <c r="C35" s="384"/>
      <c r="D35" s="453"/>
      <c r="E35" s="384"/>
      <c r="F35" s="554">
        <f>計算条件入力シート!$J$85</f>
        <v>0</v>
      </c>
      <c r="G35" s="553">
        <f>計算条件入力シート!$K$85</f>
        <v>0</v>
      </c>
      <c r="H35" s="419">
        <f>IFERROR(VLOOKUP($G35,波及効果シート!$A$4:$I$45,2,FALSE),0)</f>
        <v>0</v>
      </c>
      <c r="I35" s="419">
        <f>IFERROR(VLOOKUP($G35,波及効果シート!$A$4:$I$45,3,FALSE),0)</f>
        <v>0</v>
      </c>
      <c r="J35" s="419">
        <f>IFERROR(VLOOKUP($G35,波及効果シート!$A$4:$I$45,4,FALSE),0)</f>
        <v>0</v>
      </c>
      <c r="K35" s="419">
        <f>IFERROR(VLOOKUP($G35,波及効果シート!$A$4:$I$45,5,FALSE),0)</f>
        <v>0</v>
      </c>
      <c r="L35" s="419">
        <f>IFERROR(VLOOKUP($G35,波及効果シート!$A$4:$I$45,6,FALSE),0)</f>
        <v>0</v>
      </c>
      <c r="M35" s="419">
        <f>IFERROR(VLOOKUP($G35,波及効果シート!$A$4:$I$45,7,FALSE),0)</f>
        <v>0</v>
      </c>
      <c r="N35" s="419">
        <f>IFERROR(VLOOKUP($G35,波及効果シート!$A$4:$I$45,8,FALSE),0)</f>
        <v>0</v>
      </c>
      <c r="O35" s="419">
        <f>IFERROR(VLOOKUP($G35,波及効果シート!$A$4:$I$45,9,FALSE),0)</f>
        <v>0</v>
      </c>
      <c r="P35" s="419">
        <f>IFERROR(VLOOKUP($G35,波及効果シート!$A$4:$N$45,13,FALSE),0)</f>
        <v>0</v>
      </c>
      <c r="Q35" s="419">
        <f>IFERROR(VLOOKUP($G35,波及効果シート!$A$4:$N$45,14,FALSE),0)</f>
        <v>0</v>
      </c>
      <c r="R35" s="388"/>
      <c r="S35" s="582" t="s">
        <v>370</v>
      </c>
      <c r="T35" s="382" t="s">
        <v>371</v>
      </c>
      <c r="U35" s="382">
        <v>1</v>
      </c>
    </row>
    <row r="36" spans="1:21" x14ac:dyDescent="0.2">
      <c r="A36" s="390"/>
      <c r="B36" s="408"/>
      <c r="C36" s="408"/>
      <c r="D36" s="460"/>
      <c r="E36" s="408"/>
      <c r="F36" s="597">
        <f>1-SUM(F33:F35)</f>
        <v>1</v>
      </c>
      <c r="G36" s="598" t="s">
        <v>249</v>
      </c>
      <c r="H36" s="421"/>
      <c r="I36" s="421"/>
      <c r="J36" s="421"/>
      <c r="K36" s="421"/>
      <c r="L36" s="421"/>
      <c r="M36" s="421"/>
      <c r="N36" s="421"/>
      <c r="O36" s="421"/>
      <c r="P36" s="421"/>
      <c r="Q36" s="421"/>
      <c r="R36" s="410"/>
      <c r="S36" s="582" t="s">
        <v>372</v>
      </c>
      <c r="T36" s="382" t="s">
        <v>373</v>
      </c>
      <c r="U36" s="382">
        <v>1</v>
      </c>
    </row>
    <row r="37" spans="1:21" x14ac:dyDescent="0.2">
      <c r="A37" s="392" t="s">
        <v>304</v>
      </c>
      <c r="B37" s="408" t="s">
        <v>213</v>
      </c>
      <c r="C37" s="408"/>
      <c r="D37" s="455">
        <f>計算シート!AI212/20</f>
        <v>-40726560</v>
      </c>
      <c r="E37" s="408" t="s">
        <v>840</v>
      </c>
      <c r="F37" s="735"/>
      <c r="G37" s="736"/>
      <c r="H37" s="419">
        <f>IFERROR(VLOOKUP($G37,波及効果シート!$A$4:$I$45,2,FALSE),0)</f>
        <v>0</v>
      </c>
      <c r="I37" s="419">
        <f>IFERROR(VLOOKUP($G37,波及効果シート!$A$4:$I$45,3,FALSE),0)</f>
        <v>0</v>
      </c>
      <c r="J37" s="419">
        <f>IFERROR(VLOOKUP($G37,波及効果シート!$A$4:$I$45,4,FALSE),0)</f>
        <v>0</v>
      </c>
      <c r="K37" s="419">
        <f>IFERROR(VLOOKUP($G37,波及効果シート!$A$4:$I$45,5,FALSE),0)</f>
        <v>0</v>
      </c>
      <c r="L37" s="419">
        <f>IFERROR(VLOOKUP($G37,波及効果シート!$A$4:$I$45,6,FALSE),0)</f>
        <v>0</v>
      </c>
      <c r="M37" s="419">
        <f>IFERROR(VLOOKUP($G37,波及効果シート!$A$4:$I$45,7,FALSE),0)</f>
        <v>0</v>
      </c>
      <c r="N37" s="419">
        <f>IFERROR(VLOOKUP($G37,波及効果シート!$A$4:$I$45,8,FALSE),0)</f>
        <v>0</v>
      </c>
      <c r="O37" s="419">
        <f>IFERROR(VLOOKUP($G37,波及効果シート!$A$4:$I$45,9,FALSE),0)</f>
        <v>0</v>
      </c>
      <c r="P37" s="419">
        <f>IFERROR(VLOOKUP($G37,波及効果シート!$A$4:$N$45,13,FALSE),0)</f>
        <v>0</v>
      </c>
      <c r="Q37" s="419">
        <f>IFERROR(VLOOKUP($G37,波及効果シート!$A$4:$N$45,14,FALSE),0)</f>
        <v>0</v>
      </c>
      <c r="R37" s="410" t="s">
        <v>285</v>
      </c>
      <c r="S37" s="582" t="s">
        <v>374</v>
      </c>
      <c r="T37" s="382" t="s">
        <v>528</v>
      </c>
      <c r="U37" s="382">
        <v>1</v>
      </c>
    </row>
    <row r="38" spans="1:21" x14ac:dyDescent="0.2">
      <c r="A38" s="392"/>
      <c r="B38" s="384"/>
      <c r="C38" s="384"/>
      <c r="D38" s="559"/>
      <c r="E38" s="389"/>
      <c r="F38" s="737">
        <v>0</v>
      </c>
      <c r="G38" s="736">
        <f>計算条件入力シート!$I6</f>
        <v>0</v>
      </c>
      <c r="H38" s="419">
        <f>IFERROR(VLOOKUP($G38,波及効果シート!$A$4:$I$45,2,FALSE),0)</f>
        <v>0</v>
      </c>
      <c r="I38" s="419">
        <f>IFERROR(VLOOKUP($G38,波及効果シート!$A$4:$I$45,3,FALSE),0)</f>
        <v>0</v>
      </c>
      <c r="J38" s="419">
        <f>IFERROR(VLOOKUP($G38,波及効果シート!$A$4:$I$45,4,FALSE),0)</f>
        <v>0</v>
      </c>
      <c r="K38" s="419">
        <f>IFERROR(VLOOKUP($G38,波及効果シート!$A$4:$I$45,5,FALSE),0)</f>
        <v>0</v>
      </c>
      <c r="L38" s="419">
        <f>IFERROR(VLOOKUP($G38,波及効果シート!$A$4:$I$45,6,FALSE),0)</f>
        <v>0</v>
      </c>
      <c r="M38" s="419">
        <f>IFERROR(VLOOKUP($G38,波及効果シート!$A$4:$I$45,7,FALSE),0)</f>
        <v>0</v>
      </c>
      <c r="N38" s="419">
        <f>IFERROR(VLOOKUP($G38,波及効果シート!$A$4:$I$45,8,FALSE),0)</f>
        <v>0</v>
      </c>
      <c r="O38" s="419">
        <f>IFERROR(VLOOKUP($G38,波及効果シート!$A$4:$I$45,9,FALSE),0)</f>
        <v>0</v>
      </c>
      <c r="P38" s="419">
        <f>IFERROR(VLOOKUP($G38,波及効果シート!$A$4:$N$45,13,FALSE),0)</f>
        <v>0</v>
      </c>
      <c r="Q38" s="419">
        <f>IFERROR(VLOOKUP($G38,波及効果シート!$A$4:$N$45,14,FALSE),0)</f>
        <v>0</v>
      </c>
      <c r="R38" s="388"/>
      <c r="S38" s="582" t="s">
        <v>375</v>
      </c>
      <c r="T38" s="382" t="s">
        <v>529</v>
      </c>
      <c r="U38" s="382">
        <v>1</v>
      </c>
    </row>
    <row r="39" spans="1:21" x14ac:dyDescent="0.2">
      <c r="A39" s="392"/>
      <c r="B39" s="428"/>
      <c r="C39" s="384"/>
      <c r="D39" s="453"/>
      <c r="E39" s="384"/>
      <c r="F39" s="737">
        <f>計算条件入力シート!$J6</f>
        <v>0</v>
      </c>
      <c r="G39" s="736">
        <f>計算条件入力シート!$K6</f>
        <v>0</v>
      </c>
      <c r="H39" s="419">
        <f>IFERROR(VLOOKUP($G39,波及効果シート!$A$4:$I$45,2,FALSE),0)</f>
        <v>0</v>
      </c>
      <c r="I39" s="419">
        <f>IFERROR(VLOOKUP($G39,波及効果シート!$A$4:$I$45,3,FALSE),0)</f>
        <v>0</v>
      </c>
      <c r="J39" s="419">
        <f>IFERROR(VLOOKUP($G39,波及効果シート!$A$4:$I$45,4,FALSE),0)</f>
        <v>0</v>
      </c>
      <c r="K39" s="419">
        <f>IFERROR(VLOOKUP($G39,波及効果シート!$A$4:$I$45,5,FALSE),0)</f>
        <v>0</v>
      </c>
      <c r="L39" s="419">
        <f>IFERROR(VLOOKUP($G39,波及効果シート!$A$4:$I$45,6,FALSE),0)</f>
        <v>0</v>
      </c>
      <c r="M39" s="419">
        <f>IFERROR(VLOOKUP($G39,波及効果シート!$A$4:$I$45,7,FALSE),0)</f>
        <v>0</v>
      </c>
      <c r="N39" s="419">
        <f>IFERROR(VLOOKUP($G39,波及効果シート!$A$4:$I$45,8,FALSE),0)</f>
        <v>0</v>
      </c>
      <c r="O39" s="419">
        <f>IFERROR(VLOOKUP($G39,波及効果シート!$A$4:$I$45,9,FALSE),0)</f>
        <v>0</v>
      </c>
      <c r="P39" s="419">
        <f>IFERROR(VLOOKUP($G39,波及効果シート!$A$4:$N$45,13,FALSE),0)</f>
        <v>0</v>
      </c>
      <c r="Q39" s="419">
        <f>IFERROR(VLOOKUP($G39,波及効果シート!$A$4:$N$45,14,FALSE),0)</f>
        <v>0</v>
      </c>
      <c r="R39" s="388"/>
      <c r="S39" s="582" t="s">
        <v>530</v>
      </c>
      <c r="T39" s="382" t="s">
        <v>531</v>
      </c>
      <c r="U39" s="382">
        <v>1</v>
      </c>
    </row>
    <row r="40" spans="1:21" x14ac:dyDescent="0.2">
      <c r="A40" s="392"/>
      <c r="B40" s="408"/>
      <c r="C40" s="408"/>
      <c r="D40" s="460"/>
      <c r="E40" s="408"/>
      <c r="F40" s="597">
        <f>1-SUM(F37:F39)</f>
        <v>1</v>
      </c>
      <c r="G40" s="598" t="s">
        <v>583</v>
      </c>
      <c r="H40" s="421"/>
      <c r="I40" s="421"/>
      <c r="J40" s="421"/>
      <c r="K40" s="421"/>
      <c r="L40" s="421"/>
      <c r="M40" s="421"/>
      <c r="N40" s="421"/>
      <c r="O40" s="421"/>
      <c r="P40" s="421"/>
      <c r="Q40" s="421"/>
      <c r="R40" s="410"/>
      <c r="S40" s="582" t="s">
        <v>376</v>
      </c>
      <c r="T40" s="382" t="s">
        <v>377</v>
      </c>
      <c r="U40" s="382">
        <v>1</v>
      </c>
    </row>
    <row r="41" spans="1:21" x14ac:dyDescent="0.2">
      <c r="A41" s="392"/>
      <c r="B41" s="408" t="str">
        <f>計算条件入力シート!B53</f>
        <v>維持管理費</v>
      </c>
      <c r="C41" s="408"/>
      <c r="D41" s="455">
        <f>計算条件入力シート!E53</f>
        <v>7300000</v>
      </c>
      <c r="E41" s="408" t="s">
        <v>840</v>
      </c>
      <c r="F41" s="552">
        <f>計算条件入力シート!$F$53</f>
        <v>0.5</v>
      </c>
      <c r="G41" s="553" t="str">
        <f>計算条件入力シート!$G$53</f>
        <v>その他のサービス業</v>
      </c>
      <c r="H41" s="419">
        <f>IFERROR(VLOOKUP($G41,波及効果シート!$A$4:$I$45,2,FALSE),0)</f>
        <v>0.20166052843343305</v>
      </c>
      <c r="I41" s="419">
        <f>IFERROR(VLOOKUP($G41,波及効果シート!$A$4:$I$45,3,FALSE),0)</f>
        <v>4.612588765638799E-2</v>
      </c>
      <c r="J41" s="419">
        <f>IFERROR(VLOOKUP($G41,波及効果シート!$A$4:$I$45,4,FALSE),0)</f>
        <v>2.3811774767967815E-2</v>
      </c>
      <c r="K41" s="419">
        <f>IFERROR(VLOOKUP($G41,波及効果シート!$A$4:$I$45,5,FALSE),0)</f>
        <v>1.2591808597441049E-2</v>
      </c>
      <c r="L41" s="419">
        <f>IFERROR(VLOOKUP($G41,波及効果シート!$A$4:$I$45,6,FALSE),0)</f>
        <v>7.5526612996935638E-2</v>
      </c>
      <c r="M41" s="419">
        <f>IFERROR(VLOOKUP($G41,波及効果シート!$A$4:$I$45,7,FALSE),0)</f>
        <v>4.3493189243735693E-2</v>
      </c>
      <c r="N41" s="419">
        <f>IFERROR(VLOOKUP($G41,波及効果シート!$A$4:$I$45,8,FALSE),0)</f>
        <v>1.2379281475763681E-2</v>
      </c>
      <c r="O41" s="419">
        <f>IFERROR(VLOOKUP($G41,波及効果シート!$A$4:$I$45,9,FALSE),0)</f>
        <v>5.1181462993241979E-3</v>
      </c>
      <c r="P41" s="419">
        <f>IFERROR(VLOOKUP($G41,波及効果シート!$A$4:$N$45,13,FALSE),0)</f>
        <v>5.7816771892489106E-2</v>
      </c>
      <c r="Q41" s="419">
        <f>IFERROR(VLOOKUP($G41,波及効果シート!$A$4:$N$45,14,FALSE),0)</f>
        <v>9.3393373915188448E-3</v>
      </c>
      <c r="R41" s="411"/>
      <c r="S41" s="582" t="s">
        <v>378</v>
      </c>
      <c r="T41" s="382" t="s">
        <v>379</v>
      </c>
      <c r="U41" s="382">
        <v>1</v>
      </c>
    </row>
    <row r="42" spans="1:21" x14ac:dyDescent="0.2">
      <c r="A42" s="392"/>
      <c r="B42" s="384"/>
      <c r="C42" s="384"/>
      <c r="D42" s="559"/>
      <c r="E42" s="384"/>
      <c r="F42" s="554">
        <f>計算条件入力シート!$H$53</f>
        <v>0</v>
      </c>
      <c r="G42" s="553">
        <f>計算条件入力シート!$I$53</f>
        <v>0</v>
      </c>
      <c r="H42" s="419">
        <f>IFERROR(VLOOKUP($G42,波及効果シート!$A$4:$I$45,2,FALSE),0)</f>
        <v>0</v>
      </c>
      <c r="I42" s="419">
        <f>IFERROR(VLOOKUP($G42,波及効果シート!$A$4:$I$45,3,FALSE),0)</f>
        <v>0</v>
      </c>
      <c r="J42" s="419">
        <f>IFERROR(VLOOKUP($G42,波及効果シート!$A$4:$I$45,4,FALSE),0)</f>
        <v>0</v>
      </c>
      <c r="K42" s="419">
        <f>IFERROR(VLOOKUP($G42,波及効果シート!$A$4:$I$45,5,FALSE),0)</f>
        <v>0</v>
      </c>
      <c r="L42" s="419">
        <f>IFERROR(VLOOKUP($G42,波及効果シート!$A$4:$I$45,6,FALSE),0)</f>
        <v>0</v>
      </c>
      <c r="M42" s="419">
        <f>IFERROR(VLOOKUP($G42,波及効果シート!$A$4:$I$45,7,FALSE),0)</f>
        <v>0</v>
      </c>
      <c r="N42" s="419">
        <f>IFERROR(VLOOKUP($G42,波及効果シート!$A$4:$I$45,8,FALSE),0)</f>
        <v>0</v>
      </c>
      <c r="O42" s="419">
        <f>IFERROR(VLOOKUP($G42,波及効果シート!$A$4:$I$45,9,FALSE),0)</f>
        <v>0</v>
      </c>
      <c r="P42" s="419">
        <f>IFERROR(VLOOKUP($G42,波及効果シート!$A$4:$N$45,13,FALSE),0)</f>
        <v>0</v>
      </c>
      <c r="Q42" s="419">
        <f>IFERROR(VLOOKUP($G42,波及効果シート!$A$4:$N$45,14,FALSE),0)</f>
        <v>0</v>
      </c>
      <c r="R42" s="388"/>
      <c r="S42" s="582" t="s">
        <v>380</v>
      </c>
      <c r="T42" s="382" t="s">
        <v>381</v>
      </c>
      <c r="U42" s="382">
        <v>1</v>
      </c>
    </row>
    <row r="43" spans="1:21" x14ac:dyDescent="0.2">
      <c r="A43" s="392"/>
      <c r="B43" s="428"/>
      <c r="C43" s="384"/>
      <c r="D43" s="453"/>
      <c r="E43" s="384"/>
      <c r="F43" s="554">
        <f>計算条件入力シート!$J$53</f>
        <v>0</v>
      </c>
      <c r="G43" s="553">
        <f>計算条件入力シート!$K$53</f>
        <v>0</v>
      </c>
      <c r="H43" s="419">
        <f>IFERROR(VLOOKUP($G43,波及効果シート!$A$4:$I$45,2,FALSE),0)</f>
        <v>0</v>
      </c>
      <c r="I43" s="419">
        <f>IFERROR(VLOOKUP($G43,波及効果シート!$A$4:$I$45,3,FALSE),0)</f>
        <v>0</v>
      </c>
      <c r="J43" s="419">
        <f>IFERROR(VLOOKUP($G43,波及効果シート!$A$4:$I$45,4,FALSE),0)</f>
        <v>0</v>
      </c>
      <c r="K43" s="419">
        <f>IFERROR(VLOOKUP($G43,波及効果シート!$A$4:$I$45,5,FALSE),0)</f>
        <v>0</v>
      </c>
      <c r="L43" s="419">
        <f>IFERROR(VLOOKUP($G43,波及効果シート!$A$4:$I$45,6,FALSE),0)</f>
        <v>0</v>
      </c>
      <c r="M43" s="419">
        <f>IFERROR(VLOOKUP($G43,波及効果シート!$A$4:$I$45,7,FALSE),0)</f>
        <v>0</v>
      </c>
      <c r="N43" s="419">
        <f>IFERROR(VLOOKUP($G43,波及効果シート!$A$4:$I$45,8,FALSE),0)</f>
        <v>0</v>
      </c>
      <c r="O43" s="419">
        <f>IFERROR(VLOOKUP($G43,波及効果シート!$A$4:$I$45,9,FALSE),0)</f>
        <v>0</v>
      </c>
      <c r="P43" s="419">
        <f>IFERROR(VLOOKUP($G43,波及効果シート!$A$4:$N$45,13,FALSE),0)</f>
        <v>0</v>
      </c>
      <c r="Q43" s="419">
        <f>IFERROR(VLOOKUP($G43,波及効果シート!$A$4:$N$45,14,FALSE),0)</f>
        <v>0</v>
      </c>
      <c r="R43" s="388"/>
      <c r="S43" s="582" t="s">
        <v>382</v>
      </c>
      <c r="T43" s="382" t="s">
        <v>383</v>
      </c>
      <c r="U43" s="382">
        <v>1</v>
      </c>
    </row>
    <row r="44" spans="1:21" x14ac:dyDescent="0.2">
      <c r="A44" s="392"/>
      <c r="B44" s="408"/>
      <c r="C44" s="408"/>
      <c r="D44" s="460"/>
      <c r="E44" s="408"/>
      <c r="F44" s="597">
        <f>1-SUM(F41:F43)</f>
        <v>0.5</v>
      </c>
      <c r="G44" s="598" t="s">
        <v>583</v>
      </c>
      <c r="H44" s="421"/>
      <c r="I44" s="421"/>
      <c r="J44" s="421"/>
      <c r="K44" s="421"/>
      <c r="L44" s="421"/>
      <c r="M44" s="421"/>
      <c r="N44" s="421"/>
      <c r="O44" s="421"/>
      <c r="P44" s="421"/>
      <c r="Q44" s="421"/>
      <c r="R44" s="411"/>
      <c r="S44" s="582" t="s">
        <v>384</v>
      </c>
      <c r="T44" s="382" t="s">
        <v>385</v>
      </c>
      <c r="U44" s="382">
        <v>1</v>
      </c>
    </row>
    <row r="45" spans="1:21" x14ac:dyDescent="0.2">
      <c r="A45" s="392"/>
      <c r="B45" s="408" t="str">
        <f>計算条件入力シート!B54</f>
        <v>ユーティリティ費用</v>
      </c>
      <c r="C45" s="408"/>
      <c r="D45" s="455">
        <f>計算条件入力シート!E54</f>
        <v>12200000</v>
      </c>
      <c r="E45" s="408" t="s">
        <v>840</v>
      </c>
      <c r="F45" s="552">
        <f>計算条件入力シート!$F$54</f>
        <v>0.75</v>
      </c>
      <c r="G45" s="553" t="str">
        <f>計算条件入力シート!$G$54</f>
        <v>ガス・熱供給・水道業</v>
      </c>
      <c r="H45" s="419">
        <f>IFERROR(VLOOKUP($G45,波及効果シート!$A$4:$I$45,2,FALSE),0)</f>
        <v>4.3686477468694557E-2</v>
      </c>
      <c r="I45" s="419">
        <f>IFERROR(VLOOKUP($G45,波及効果シート!$A$4:$I$45,3,FALSE),0)</f>
        <v>4.2719094513739245E-2</v>
      </c>
      <c r="J45" s="419">
        <f>IFERROR(VLOOKUP($G45,波及効果シート!$A$4:$I$45,4,FALSE),0)</f>
        <v>9.4789050670088595E-3</v>
      </c>
      <c r="K45" s="419">
        <f>IFERROR(VLOOKUP($G45,波及効果シート!$A$4:$I$45,5,FALSE),0)</f>
        <v>3.2298805911062066E-3</v>
      </c>
      <c r="L45" s="419">
        <f>IFERROR(VLOOKUP($G45,波及効果シート!$A$4:$I$45,6,FALSE),0)</f>
        <v>6.4387960049658147E-2</v>
      </c>
      <c r="M45" s="419">
        <f>IFERROR(VLOOKUP($G45,波及効果シート!$A$4:$I$45,7,FALSE),0)</f>
        <v>5.2450384821748755E-2</v>
      </c>
      <c r="N45" s="419">
        <f>IFERROR(VLOOKUP($G45,波及効果シート!$A$4:$I$45,8,FALSE),0)</f>
        <v>1.2582892008689818E-2</v>
      </c>
      <c r="O45" s="419">
        <f>IFERROR(VLOOKUP($G45,波及効果シート!$A$4:$I$45,9,FALSE),0)</f>
        <v>4.5991427403660684E-3</v>
      </c>
      <c r="P45" s="419">
        <f>IFERROR(VLOOKUP($G45,波及効果シート!$A$4:$N$45,13,FALSE),0)</f>
        <v>1.2525064385257891E-2</v>
      </c>
      <c r="Q45" s="419">
        <f>IFERROR(VLOOKUP($G45,波及効果シート!$A$4:$N$45,14,FALSE),0)</f>
        <v>8.6495470763854072E-3</v>
      </c>
      <c r="R45" s="411"/>
      <c r="S45" s="582" t="s">
        <v>386</v>
      </c>
      <c r="T45" s="382" t="s">
        <v>387</v>
      </c>
      <c r="U45" s="382">
        <v>1</v>
      </c>
    </row>
    <row r="46" spans="1:21" x14ac:dyDescent="0.2">
      <c r="A46" s="392"/>
      <c r="B46" s="384"/>
      <c r="C46" s="384"/>
      <c r="D46" s="559"/>
      <c r="E46" s="384"/>
      <c r="F46" s="554">
        <f>計算条件入力シート!$H$54</f>
        <v>0</v>
      </c>
      <c r="G46" s="553">
        <f>計算条件入力シート!$I$54</f>
        <v>0</v>
      </c>
      <c r="H46" s="419">
        <f>IFERROR(VLOOKUP($G46,波及効果シート!$A$4:$I$45,2,FALSE),0)</f>
        <v>0</v>
      </c>
      <c r="I46" s="419">
        <f>IFERROR(VLOOKUP($G46,波及効果シート!$A$4:$I$45,3,FALSE),0)</f>
        <v>0</v>
      </c>
      <c r="J46" s="419">
        <f>IFERROR(VLOOKUP($G46,波及効果シート!$A$4:$I$45,4,FALSE),0)</f>
        <v>0</v>
      </c>
      <c r="K46" s="419">
        <f>IFERROR(VLOOKUP($G46,波及効果シート!$A$4:$I$45,5,FALSE),0)</f>
        <v>0</v>
      </c>
      <c r="L46" s="419">
        <f>IFERROR(VLOOKUP($G46,波及効果シート!$A$4:$I$45,6,FALSE),0)</f>
        <v>0</v>
      </c>
      <c r="M46" s="419">
        <f>IFERROR(VLOOKUP($G46,波及効果シート!$A$4:$I$45,7,FALSE),0)</f>
        <v>0</v>
      </c>
      <c r="N46" s="419">
        <f>IFERROR(VLOOKUP($G46,波及効果シート!$A$4:$I$45,8,FALSE),0)</f>
        <v>0</v>
      </c>
      <c r="O46" s="419">
        <f>IFERROR(VLOOKUP($G46,波及効果シート!$A$4:$I$45,9,FALSE),0)</f>
        <v>0</v>
      </c>
      <c r="P46" s="419">
        <f>IFERROR(VLOOKUP($G46,波及効果シート!$A$4:$N$45,13,FALSE),0)</f>
        <v>0</v>
      </c>
      <c r="Q46" s="419">
        <f>IFERROR(VLOOKUP($G46,波及効果シート!$A$4:$N$45,14,FALSE),0)</f>
        <v>0</v>
      </c>
      <c r="R46" s="388"/>
      <c r="S46" s="582" t="s">
        <v>388</v>
      </c>
      <c r="T46" s="382" t="s">
        <v>389</v>
      </c>
      <c r="U46" s="382">
        <v>1</v>
      </c>
    </row>
    <row r="47" spans="1:21" x14ac:dyDescent="0.2">
      <c r="A47" s="392"/>
      <c r="B47" s="428"/>
      <c r="C47" s="384"/>
      <c r="D47" s="453"/>
      <c r="E47" s="384"/>
      <c r="F47" s="554">
        <f>計算条件入力シート!$J$54</f>
        <v>0</v>
      </c>
      <c r="G47" s="553">
        <f>計算条件入力シート!$K$54</f>
        <v>0</v>
      </c>
      <c r="H47" s="419">
        <f>IFERROR(VLOOKUP($G47,波及効果シート!$A$4:$I$45,2,FALSE),0)</f>
        <v>0</v>
      </c>
      <c r="I47" s="419">
        <f>IFERROR(VLOOKUP($G47,波及効果シート!$A$4:$I$45,3,FALSE),0)</f>
        <v>0</v>
      </c>
      <c r="J47" s="419">
        <f>IFERROR(VLOOKUP($G47,波及効果シート!$A$4:$I$45,4,FALSE),0)</f>
        <v>0</v>
      </c>
      <c r="K47" s="419">
        <f>IFERROR(VLOOKUP($G47,波及効果シート!$A$4:$I$45,5,FALSE),0)</f>
        <v>0</v>
      </c>
      <c r="L47" s="419">
        <f>IFERROR(VLOOKUP($G47,波及効果シート!$A$4:$I$45,6,FALSE),0)</f>
        <v>0</v>
      </c>
      <c r="M47" s="419">
        <f>IFERROR(VLOOKUP($G47,波及効果シート!$A$4:$I$45,7,FALSE),0)</f>
        <v>0</v>
      </c>
      <c r="N47" s="419">
        <f>IFERROR(VLOOKUP($G47,波及効果シート!$A$4:$I$45,8,FALSE),0)</f>
        <v>0</v>
      </c>
      <c r="O47" s="419">
        <f>IFERROR(VLOOKUP($G47,波及効果シート!$A$4:$I$45,9,FALSE),0)</f>
        <v>0</v>
      </c>
      <c r="P47" s="419">
        <f>IFERROR(VLOOKUP($G47,波及効果シート!$A$4:$N$45,13,FALSE),0)</f>
        <v>0</v>
      </c>
      <c r="Q47" s="419">
        <f>IFERROR(VLOOKUP($G47,波及効果シート!$A$4:$N$45,14,FALSE),0)</f>
        <v>0</v>
      </c>
      <c r="R47" s="388"/>
      <c r="S47" s="582" t="s">
        <v>390</v>
      </c>
      <c r="T47" s="382" t="s">
        <v>532</v>
      </c>
      <c r="U47" s="382">
        <v>1</v>
      </c>
    </row>
    <row r="48" spans="1:21" x14ac:dyDescent="0.2">
      <c r="A48" s="392"/>
      <c r="B48" s="408"/>
      <c r="C48" s="408"/>
      <c r="D48" s="460"/>
      <c r="E48" s="408"/>
      <c r="F48" s="597">
        <f>1-SUM(F45:F47)</f>
        <v>0.25</v>
      </c>
      <c r="G48" s="598" t="s">
        <v>249</v>
      </c>
      <c r="H48" s="421"/>
      <c r="I48" s="421"/>
      <c r="J48" s="421"/>
      <c r="K48" s="421"/>
      <c r="L48" s="421"/>
      <c r="M48" s="421"/>
      <c r="N48" s="421"/>
      <c r="O48" s="421"/>
      <c r="P48" s="421"/>
      <c r="Q48" s="421"/>
      <c r="R48" s="411"/>
      <c r="S48" s="582" t="s">
        <v>533</v>
      </c>
      <c r="T48" s="382" t="s">
        <v>534</v>
      </c>
      <c r="U48" s="382">
        <v>1</v>
      </c>
    </row>
    <row r="49" spans="1:21" x14ac:dyDescent="0.2">
      <c r="A49" s="392"/>
      <c r="B49" s="408" t="str">
        <f>計算条件入力シート!B55</f>
        <v>＜その他・費目を入力＞</v>
      </c>
      <c r="C49" s="408"/>
      <c r="D49" s="455">
        <f>計算条件入力シート!E55</f>
        <v>0</v>
      </c>
      <c r="E49" s="408" t="s">
        <v>840</v>
      </c>
      <c r="F49" s="552">
        <f>計算条件入力シート!$F$55</f>
        <v>0</v>
      </c>
      <c r="G49" s="553">
        <f>計算条件入力シート!$G$55</f>
        <v>0</v>
      </c>
      <c r="H49" s="419">
        <f>IFERROR(VLOOKUP($G49,波及効果シート!$A$4:$I$45,2,FALSE),0)</f>
        <v>0</v>
      </c>
      <c r="I49" s="419">
        <f>IFERROR(VLOOKUP($G49,波及効果シート!$A$4:$I$45,3,FALSE),0)</f>
        <v>0</v>
      </c>
      <c r="J49" s="419">
        <f>IFERROR(VLOOKUP($G49,波及効果シート!$A$4:$I$45,4,FALSE),0)</f>
        <v>0</v>
      </c>
      <c r="K49" s="419">
        <f>IFERROR(VLOOKUP($G49,波及効果シート!$A$4:$I$45,5,FALSE),0)</f>
        <v>0</v>
      </c>
      <c r="L49" s="419">
        <f>IFERROR(VLOOKUP($G49,波及効果シート!$A$4:$I$45,6,FALSE),0)</f>
        <v>0</v>
      </c>
      <c r="M49" s="419">
        <f>IFERROR(VLOOKUP($G49,波及効果シート!$A$4:$I$45,7,FALSE),0)</f>
        <v>0</v>
      </c>
      <c r="N49" s="419">
        <f>IFERROR(VLOOKUP($G49,波及効果シート!$A$4:$I$45,8,FALSE),0)</f>
        <v>0</v>
      </c>
      <c r="O49" s="419">
        <f>IFERROR(VLOOKUP($G49,波及効果シート!$A$4:$I$45,9,FALSE),0)</f>
        <v>0</v>
      </c>
      <c r="P49" s="419">
        <f>IFERROR(VLOOKUP($G49,波及効果シート!$A$4:$N$45,13,FALSE),0)</f>
        <v>0</v>
      </c>
      <c r="Q49" s="419">
        <f>IFERROR(VLOOKUP($G49,波及効果シート!$A$4:$N$45,14,FALSE),0)</f>
        <v>0</v>
      </c>
      <c r="R49" s="410"/>
      <c r="S49" s="582" t="s">
        <v>399</v>
      </c>
      <c r="T49" s="382" t="s">
        <v>400</v>
      </c>
      <c r="U49" s="382">
        <v>1</v>
      </c>
    </row>
    <row r="50" spans="1:21" x14ac:dyDescent="0.2">
      <c r="A50" s="392"/>
      <c r="B50" s="384"/>
      <c r="C50" s="384"/>
      <c r="D50" s="559"/>
      <c r="E50" s="384"/>
      <c r="F50" s="554">
        <f>計算条件入力シート!$H$55</f>
        <v>0</v>
      </c>
      <c r="G50" s="553">
        <f>計算条件入力シート!$I$55</f>
        <v>0</v>
      </c>
      <c r="H50" s="419">
        <f>IFERROR(VLOOKUP($G50,波及効果シート!$A$4:$I$45,2,FALSE),0)</f>
        <v>0</v>
      </c>
      <c r="I50" s="419">
        <f>IFERROR(VLOOKUP($G50,波及効果シート!$A$4:$I$45,3,FALSE),0)</f>
        <v>0</v>
      </c>
      <c r="J50" s="419">
        <f>IFERROR(VLOOKUP($G50,波及効果シート!$A$4:$I$45,4,FALSE),0)</f>
        <v>0</v>
      </c>
      <c r="K50" s="419">
        <f>IFERROR(VLOOKUP($G50,波及効果シート!$A$4:$I$45,5,FALSE),0)</f>
        <v>0</v>
      </c>
      <c r="L50" s="419">
        <f>IFERROR(VLOOKUP($G50,波及効果シート!$A$4:$I$45,6,FALSE),0)</f>
        <v>0</v>
      </c>
      <c r="M50" s="419">
        <f>IFERROR(VLOOKUP($G50,波及効果シート!$A$4:$I$45,7,FALSE),0)</f>
        <v>0</v>
      </c>
      <c r="N50" s="419">
        <f>IFERROR(VLOOKUP($G50,波及効果シート!$A$4:$I$45,8,FALSE),0)</f>
        <v>0</v>
      </c>
      <c r="O50" s="419">
        <f>IFERROR(VLOOKUP($G50,波及効果シート!$A$4:$I$45,9,FALSE),0)</f>
        <v>0</v>
      </c>
      <c r="P50" s="419">
        <f>IFERROR(VLOOKUP($G50,波及効果シート!$A$4:$N$45,13,FALSE),0)</f>
        <v>0</v>
      </c>
      <c r="Q50" s="419">
        <f>IFERROR(VLOOKUP($G50,波及効果シート!$A$4:$N$45,14,FALSE),0)</f>
        <v>0</v>
      </c>
      <c r="R50" s="388"/>
      <c r="S50" s="582" t="s">
        <v>401</v>
      </c>
      <c r="T50" s="382" t="s">
        <v>402</v>
      </c>
      <c r="U50" s="382">
        <v>1</v>
      </c>
    </row>
    <row r="51" spans="1:21" x14ac:dyDescent="0.2">
      <c r="A51" s="392"/>
      <c r="B51" s="428"/>
      <c r="C51" s="384"/>
      <c r="D51" s="453"/>
      <c r="E51" s="384"/>
      <c r="F51" s="554">
        <f>計算条件入力シート!$J$55</f>
        <v>0</v>
      </c>
      <c r="G51" s="553">
        <f>計算条件入力シート!$K$55</f>
        <v>0</v>
      </c>
      <c r="H51" s="419">
        <f>IFERROR(VLOOKUP($G51,波及効果シート!$A$4:$I$45,2,FALSE),0)</f>
        <v>0</v>
      </c>
      <c r="I51" s="419">
        <f>IFERROR(VLOOKUP($G51,波及効果シート!$A$4:$I$45,3,FALSE),0)</f>
        <v>0</v>
      </c>
      <c r="J51" s="419">
        <f>IFERROR(VLOOKUP($G51,波及効果シート!$A$4:$I$45,4,FALSE),0)</f>
        <v>0</v>
      </c>
      <c r="K51" s="419">
        <f>IFERROR(VLOOKUP($G51,波及効果シート!$A$4:$I$45,5,FALSE),0)</f>
        <v>0</v>
      </c>
      <c r="L51" s="419">
        <f>IFERROR(VLOOKUP($G51,波及効果シート!$A$4:$I$45,6,FALSE),0)</f>
        <v>0</v>
      </c>
      <c r="M51" s="419">
        <f>IFERROR(VLOOKUP($G51,波及効果シート!$A$4:$I$45,7,FALSE),0)</f>
        <v>0</v>
      </c>
      <c r="N51" s="419">
        <f>IFERROR(VLOOKUP($G51,波及効果シート!$A$4:$I$45,8,FALSE),0)</f>
        <v>0</v>
      </c>
      <c r="O51" s="419">
        <f>IFERROR(VLOOKUP($G51,波及効果シート!$A$4:$I$45,9,FALSE),0)</f>
        <v>0</v>
      </c>
      <c r="P51" s="419">
        <f>IFERROR(VLOOKUP($G51,波及効果シート!$A$4:$N$45,13,FALSE),0)</f>
        <v>0</v>
      </c>
      <c r="Q51" s="419">
        <f>IFERROR(VLOOKUP($G51,波及効果シート!$A$4:$N$45,14,FALSE),0)</f>
        <v>0</v>
      </c>
      <c r="R51" s="388"/>
      <c r="S51" s="582" t="s">
        <v>403</v>
      </c>
      <c r="T51" s="382" t="s">
        <v>535</v>
      </c>
      <c r="U51" s="382">
        <v>1</v>
      </c>
    </row>
    <row r="52" spans="1:21" x14ac:dyDescent="0.2">
      <c r="A52" s="392"/>
      <c r="B52" s="408"/>
      <c r="C52" s="408"/>
      <c r="D52" s="460"/>
      <c r="E52" s="408"/>
      <c r="F52" s="597">
        <f>1-SUM(F49:F51)</f>
        <v>1</v>
      </c>
      <c r="G52" s="598" t="s">
        <v>583</v>
      </c>
      <c r="H52" s="421"/>
      <c r="I52" s="421"/>
      <c r="J52" s="421"/>
      <c r="K52" s="421"/>
      <c r="L52" s="421"/>
      <c r="M52" s="421"/>
      <c r="N52" s="421"/>
      <c r="O52" s="421"/>
      <c r="P52" s="421"/>
      <c r="Q52" s="421"/>
      <c r="R52" s="410"/>
      <c r="S52" s="582" t="s">
        <v>404</v>
      </c>
      <c r="T52" s="382" t="s">
        <v>536</v>
      </c>
      <c r="U52" s="382">
        <v>1</v>
      </c>
    </row>
    <row r="53" spans="1:21" x14ac:dyDescent="0.2">
      <c r="A53" s="392"/>
      <c r="B53" s="408" t="str">
        <f>計算条件入力シート!B56</f>
        <v>＜その他・費目を入力＞</v>
      </c>
      <c r="C53" s="408"/>
      <c r="D53" s="455">
        <f>計算条件入力シート!E56</f>
        <v>0</v>
      </c>
      <c r="E53" s="408" t="s">
        <v>840</v>
      </c>
      <c r="F53" s="552">
        <f>計算条件入力シート!$F$56</f>
        <v>0</v>
      </c>
      <c r="G53" s="553">
        <f>計算条件入力シート!$G$56</f>
        <v>0</v>
      </c>
      <c r="H53" s="419">
        <f>IFERROR(VLOOKUP($G53,波及効果シート!$A$4:$I$45,2,FALSE),0)</f>
        <v>0</v>
      </c>
      <c r="I53" s="419">
        <f>IFERROR(VLOOKUP($G53,波及効果シート!$A$4:$I$45,3,FALSE),0)</f>
        <v>0</v>
      </c>
      <c r="J53" s="419">
        <f>IFERROR(VLOOKUP($G53,波及効果シート!$A$4:$I$45,4,FALSE),0)</f>
        <v>0</v>
      </c>
      <c r="K53" s="419">
        <f>IFERROR(VLOOKUP($G53,波及効果シート!$A$4:$I$45,5,FALSE),0)</f>
        <v>0</v>
      </c>
      <c r="L53" s="419">
        <f>IFERROR(VLOOKUP($G53,波及効果シート!$A$4:$I$45,6,FALSE),0)</f>
        <v>0</v>
      </c>
      <c r="M53" s="419">
        <f>IFERROR(VLOOKUP($G53,波及効果シート!$A$4:$I$45,7,FALSE),0)</f>
        <v>0</v>
      </c>
      <c r="N53" s="419">
        <f>IFERROR(VLOOKUP($G53,波及効果シート!$A$4:$I$45,8,FALSE),0)</f>
        <v>0</v>
      </c>
      <c r="O53" s="419">
        <f>IFERROR(VLOOKUP($G53,波及効果シート!$A$4:$I$45,9,FALSE),0)</f>
        <v>0</v>
      </c>
      <c r="P53" s="419">
        <f>IFERROR(VLOOKUP($G53,波及効果シート!$A$4:$N$45,13,FALSE),0)</f>
        <v>0</v>
      </c>
      <c r="Q53" s="419">
        <f>IFERROR(VLOOKUP($G53,波及効果シート!$A$4:$N$45,14,FALSE),0)</f>
        <v>0</v>
      </c>
      <c r="R53" s="411" t="s">
        <v>218</v>
      </c>
      <c r="S53" s="582" t="s">
        <v>405</v>
      </c>
      <c r="T53" s="382" t="s">
        <v>537</v>
      </c>
      <c r="U53" s="382">
        <v>1</v>
      </c>
    </row>
    <row r="54" spans="1:21" x14ac:dyDescent="0.2">
      <c r="A54" s="392"/>
      <c r="B54" s="384"/>
      <c r="C54" s="384"/>
      <c r="D54" s="559"/>
      <c r="E54" s="384"/>
      <c r="F54" s="554">
        <f>計算条件入力シート!$H$56</f>
        <v>0</v>
      </c>
      <c r="G54" s="553">
        <f>計算条件入力シート!$I$56</f>
        <v>0</v>
      </c>
      <c r="H54" s="419">
        <f>IFERROR(VLOOKUP($G54,波及効果シート!$A$4:$I$45,2,FALSE),0)</f>
        <v>0</v>
      </c>
      <c r="I54" s="419">
        <f>IFERROR(VLOOKUP($G54,波及効果シート!$A$4:$I$45,3,FALSE),0)</f>
        <v>0</v>
      </c>
      <c r="J54" s="419">
        <f>IFERROR(VLOOKUP($G54,波及効果シート!$A$4:$I$45,4,FALSE),0)</f>
        <v>0</v>
      </c>
      <c r="K54" s="419">
        <f>IFERROR(VLOOKUP($G54,波及効果シート!$A$4:$I$45,5,FALSE),0)</f>
        <v>0</v>
      </c>
      <c r="L54" s="419">
        <f>IFERROR(VLOOKUP($G54,波及効果シート!$A$4:$I$45,6,FALSE),0)</f>
        <v>0</v>
      </c>
      <c r="M54" s="419">
        <f>IFERROR(VLOOKUP($G54,波及効果シート!$A$4:$I$45,7,FALSE),0)</f>
        <v>0</v>
      </c>
      <c r="N54" s="419">
        <f>IFERROR(VLOOKUP($G54,波及効果シート!$A$4:$I$45,8,FALSE),0)</f>
        <v>0</v>
      </c>
      <c r="O54" s="419">
        <f>IFERROR(VLOOKUP($G54,波及効果シート!$A$4:$I$45,9,FALSE),0)</f>
        <v>0</v>
      </c>
      <c r="P54" s="419">
        <f>IFERROR(VLOOKUP($G54,波及効果シート!$A$4:$N$45,13,FALSE),0)</f>
        <v>0</v>
      </c>
      <c r="Q54" s="419">
        <f>IFERROR(VLOOKUP($G54,波及効果シート!$A$4:$N$45,14,FALSE),0)</f>
        <v>0</v>
      </c>
      <c r="R54" s="388"/>
      <c r="S54" s="582" t="s">
        <v>406</v>
      </c>
      <c r="T54" s="382" t="s">
        <v>538</v>
      </c>
      <c r="U54" s="382">
        <v>1</v>
      </c>
    </row>
    <row r="55" spans="1:21" x14ac:dyDescent="0.2">
      <c r="A55" s="392"/>
      <c r="B55" s="428"/>
      <c r="C55" s="384"/>
      <c r="D55" s="453"/>
      <c r="E55" s="384"/>
      <c r="F55" s="554">
        <f>計算条件入力シート!$J$56</f>
        <v>0</v>
      </c>
      <c r="G55" s="553">
        <f>計算条件入力シート!$K$56</f>
        <v>0</v>
      </c>
      <c r="H55" s="419">
        <f>IFERROR(VLOOKUP($G55,波及効果シート!$A$4:$I$45,2,FALSE),0)</f>
        <v>0</v>
      </c>
      <c r="I55" s="419">
        <f>IFERROR(VLOOKUP($G55,波及効果シート!$A$4:$I$45,3,FALSE),0)</f>
        <v>0</v>
      </c>
      <c r="J55" s="419">
        <f>IFERROR(VLOOKUP($G55,波及効果シート!$A$4:$I$45,4,FALSE),0)</f>
        <v>0</v>
      </c>
      <c r="K55" s="419">
        <f>IFERROR(VLOOKUP($G55,波及効果シート!$A$4:$I$45,5,FALSE),0)</f>
        <v>0</v>
      </c>
      <c r="L55" s="419">
        <f>IFERROR(VLOOKUP($G55,波及効果シート!$A$4:$I$45,6,FALSE),0)</f>
        <v>0</v>
      </c>
      <c r="M55" s="419">
        <f>IFERROR(VLOOKUP($G55,波及効果シート!$A$4:$I$45,7,FALSE),0)</f>
        <v>0</v>
      </c>
      <c r="N55" s="419">
        <f>IFERROR(VLOOKUP($G55,波及効果シート!$A$4:$I$45,8,FALSE),0)</f>
        <v>0</v>
      </c>
      <c r="O55" s="419">
        <f>IFERROR(VLOOKUP($G55,波及効果シート!$A$4:$I$45,9,FALSE),0)</f>
        <v>0</v>
      </c>
      <c r="P55" s="419">
        <f>IFERROR(VLOOKUP($G55,波及効果シート!$A$4:$N$45,13,FALSE),0)</f>
        <v>0</v>
      </c>
      <c r="Q55" s="419">
        <f>IFERROR(VLOOKUP($G55,波及効果シート!$A$4:$N$45,14,FALSE),0)</f>
        <v>0</v>
      </c>
      <c r="R55" s="388"/>
      <c r="S55" s="582" t="s">
        <v>407</v>
      </c>
      <c r="T55" s="382" t="s">
        <v>539</v>
      </c>
      <c r="U55" s="382">
        <v>1</v>
      </c>
    </row>
    <row r="56" spans="1:21" x14ac:dyDescent="0.2">
      <c r="A56" s="392"/>
      <c r="B56" s="408"/>
      <c r="C56" s="408"/>
      <c r="D56" s="460"/>
      <c r="E56" s="408"/>
      <c r="F56" s="597">
        <f>1-SUM(F53:F55)</f>
        <v>1</v>
      </c>
      <c r="G56" s="598" t="s">
        <v>583</v>
      </c>
      <c r="H56" s="421"/>
      <c r="I56" s="421"/>
      <c r="J56" s="421"/>
      <c r="K56" s="421"/>
      <c r="L56" s="421"/>
      <c r="M56" s="421"/>
      <c r="N56" s="421"/>
      <c r="O56" s="421"/>
      <c r="P56" s="421"/>
      <c r="Q56" s="421"/>
      <c r="R56" s="411"/>
      <c r="S56" s="582" t="s">
        <v>408</v>
      </c>
      <c r="T56" s="382" t="s">
        <v>409</v>
      </c>
      <c r="U56" s="382">
        <v>1</v>
      </c>
    </row>
    <row r="57" spans="1:21" x14ac:dyDescent="0.2">
      <c r="A57" s="392"/>
      <c r="B57" s="408" t="str">
        <f>計算条件入力シート!B57</f>
        <v>＜その他・費目を入力＞</v>
      </c>
      <c r="C57" s="408"/>
      <c r="D57" s="455">
        <f>計算条件入力シート!E57</f>
        <v>0</v>
      </c>
      <c r="E57" s="408" t="s">
        <v>840</v>
      </c>
      <c r="F57" s="552">
        <f>計算条件入力シート!$F$57</f>
        <v>0</v>
      </c>
      <c r="G57" s="553">
        <f>計算条件入力シート!$G$57</f>
        <v>0</v>
      </c>
      <c r="H57" s="419">
        <f>IFERROR(VLOOKUP($G57,波及効果シート!$A$4:$I$45,2,FALSE),0)</f>
        <v>0</v>
      </c>
      <c r="I57" s="419">
        <f>IFERROR(VLOOKUP($G57,波及効果シート!$A$4:$I$45,3,FALSE),0)</f>
        <v>0</v>
      </c>
      <c r="J57" s="419">
        <f>IFERROR(VLOOKUP($G57,波及効果シート!$A$4:$I$45,4,FALSE),0)</f>
        <v>0</v>
      </c>
      <c r="K57" s="419">
        <f>IFERROR(VLOOKUP($G57,波及効果シート!$A$4:$I$45,5,FALSE),0)</f>
        <v>0</v>
      </c>
      <c r="L57" s="419">
        <f>IFERROR(VLOOKUP($G57,波及効果シート!$A$4:$I$45,6,FALSE),0)</f>
        <v>0</v>
      </c>
      <c r="M57" s="419">
        <f>IFERROR(VLOOKUP($G57,波及効果シート!$A$4:$I$45,7,FALSE),0)</f>
        <v>0</v>
      </c>
      <c r="N57" s="419">
        <f>IFERROR(VLOOKUP($G57,波及効果シート!$A$4:$I$45,8,FALSE),0)</f>
        <v>0</v>
      </c>
      <c r="O57" s="419">
        <f>IFERROR(VLOOKUP($G57,波及効果シート!$A$4:$I$45,9,FALSE),0)</f>
        <v>0</v>
      </c>
      <c r="P57" s="419">
        <f>IFERROR(VLOOKUP($G57,波及効果シート!$A$4:$N$45,13,FALSE),0)</f>
        <v>0</v>
      </c>
      <c r="Q57" s="419">
        <f>IFERROR(VLOOKUP($G57,波及効果シート!$A$4:$N$45,14,FALSE),0)</f>
        <v>0</v>
      </c>
      <c r="R57" s="410"/>
      <c r="S57" s="582" t="s">
        <v>410</v>
      </c>
      <c r="T57" s="382" t="s">
        <v>411</v>
      </c>
      <c r="U57" s="382">
        <v>1</v>
      </c>
    </row>
    <row r="58" spans="1:21" x14ac:dyDescent="0.2">
      <c r="A58" s="392"/>
      <c r="B58" s="384"/>
      <c r="C58" s="384"/>
      <c r="D58" s="559"/>
      <c r="E58" s="384"/>
      <c r="F58" s="554">
        <f>計算条件入力シート!$H$57</f>
        <v>0</v>
      </c>
      <c r="G58" s="553">
        <f>計算条件入力シート!$I$57</f>
        <v>0</v>
      </c>
      <c r="H58" s="419">
        <f>IFERROR(VLOOKUP($G58,波及効果シート!$A$4:$I$45,2,FALSE),0)</f>
        <v>0</v>
      </c>
      <c r="I58" s="419">
        <f>IFERROR(VLOOKUP($G58,波及効果シート!$A$4:$I$45,3,FALSE),0)</f>
        <v>0</v>
      </c>
      <c r="J58" s="419">
        <f>IFERROR(VLOOKUP($G58,波及効果シート!$A$4:$I$45,4,FALSE),0)</f>
        <v>0</v>
      </c>
      <c r="K58" s="419">
        <f>IFERROR(VLOOKUP($G58,波及効果シート!$A$4:$I$45,5,FALSE),0)</f>
        <v>0</v>
      </c>
      <c r="L58" s="419">
        <f>IFERROR(VLOOKUP($G58,波及効果シート!$A$4:$I$45,6,FALSE),0)</f>
        <v>0</v>
      </c>
      <c r="M58" s="419">
        <f>IFERROR(VLOOKUP($G58,波及効果シート!$A$4:$I$45,7,FALSE),0)</f>
        <v>0</v>
      </c>
      <c r="N58" s="419">
        <f>IFERROR(VLOOKUP($G58,波及効果シート!$A$4:$I$45,8,FALSE),0)</f>
        <v>0</v>
      </c>
      <c r="O58" s="419">
        <f>IFERROR(VLOOKUP($G58,波及効果シート!$A$4:$I$45,9,FALSE),0)</f>
        <v>0</v>
      </c>
      <c r="P58" s="419">
        <f>IFERROR(VLOOKUP($G58,波及効果シート!$A$4:$N$45,13,FALSE),0)</f>
        <v>0</v>
      </c>
      <c r="Q58" s="419">
        <f>IFERROR(VLOOKUP($G58,波及効果シート!$A$4:$N$45,14,FALSE),0)</f>
        <v>0</v>
      </c>
      <c r="R58" s="388"/>
      <c r="S58" s="582" t="s">
        <v>412</v>
      </c>
      <c r="T58" s="382" t="s">
        <v>413</v>
      </c>
      <c r="U58" s="382">
        <v>1</v>
      </c>
    </row>
    <row r="59" spans="1:21" x14ac:dyDescent="0.2">
      <c r="A59" s="392"/>
      <c r="B59" s="428"/>
      <c r="C59" s="384"/>
      <c r="D59" s="453"/>
      <c r="E59" s="384"/>
      <c r="F59" s="554">
        <f>計算条件入力シート!$J$57</f>
        <v>0</v>
      </c>
      <c r="G59" s="553">
        <f>計算条件入力シート!$K$57</f>
        <v>0</v>
      </c>
      <c r="H59" s="419">
        <f>IFERROR(VLOOKUP($G59,波及効果シート!$A$4:$I$45,2,FALSE),0)</f>
        <v>0</v>
      </c>
      <c r="I59" s="419">
        <f>IFERROR(VLOOKUP($G59,波及効果シート!$A$4:$I$45,3,FALSE),0)</f>
        <v>0</v>
      </c>
      <c r="J59" s="419">
        <f>IFERROR(VLOOKUP($G59,波及効果シート!$A$4:$I$45,4,FALSE),0)</f>
        <v>0</v>
      </c>
      <c r="K59" s="419">
        <f>IFERROR(VLOOKUP($G59,波及効果シート!$A$4:$I$45,5,FALSE),0)</f>
        <v>0</v>
      </c>
      <c r="L59" s="419">
        <f>IFERROR(VLOOKUP($G59,波及効果シート!$A$4:$I$45,6,FALSE),0)</f>
        <v>0</v>
      </c>
      <c r="M59" s="419">
        <f>IFERROR(VLOOKUP($G59,波及効果シート!$A$4:$I$45,7,FALSE),0)</f>
        <v>0</v>
      </c>
      <c r="N59" s="419">
        <f>IFERROR(VLOOKUP($G59,波及効果シート!$A$4:$I$45,8,FALSE),0)</f>
        <v>0</v>
      </c>
      <c r="O59" s="419">
        <f>IFERROR(VLOOKUP($G59,波及効果シート!$A$4:$I$45,9,FALSE),0)</f>
        <v>0</v>
      </c>
      <c r="P59" s="419">
        <f>IFERROR(VLOOKUP($G59,波及効果シート!$A$4:$N$45,13,FALSE),0)</f>
        <v>0</v>
      </c>
      <c r="Q59" s="419">
        <f>IFERROR(VLOOKUP($G59,波及効果シート!$A$4:$N$45,14,FALSE),0)</f>
        <v>0</v>
      </c>
      <c r="R59" s="388"/>
      <c r="S59" s="582" t="s">
        <v>414</v>
      </c>
      <c r="T59" s="382" t="s">
        <v>540</v>
      </c>
      <c r="U59" s="382">
        <v>1</v>
      </c>
    </row>
    <row r="60" spans="1:21" x14ac:dyDescent="0.2">
      <c r="A60" s="392"/>
      <c r="B60" s="408"/>
      <c r="C60" s="408"/>
      <c r="D60" s="460"/>
      <c r="E60" s="408"/>
      <c r="F60" s="597">
        <f>1-SUM(F57:F59)</f>
        <v>1</v>
      </c>
      <c r="G60" s="598" t="s">
        <v>583</v>
      </c>
      <c r="H60" s="421"/>
      <c r="I60" s="421"/>
      <c r="J60" s="421"/>
      <c r="K60" s="421"/>
      <c r="L60" s="421"/>
      <c r="M60" s="421"/>
      <c r="N60" s="421"/>
      <c r="O60" s="421"/>
      <c r="P60" s="421"/>
      <c r="Q60" s="421"/>
      <c r="R60" s="410"/>
      <c r="S60" s="582" t="s">
        <v>415</v>
      </c>
      <c r="T60" s="382" t="s">
        <v>416</v>
      </c>
      <c r="U60" s="382">
        <v>1</v>
      </c>
    </row>
    <row r="61" spans="1:21" x14ac:dyDescent="0.2">
      <c r="A61" s="392"/>
      <c r="B61" s="408" t="str">
        <f>計算条件入力シート!B58</f>
        <v>＜その他・費目を入力＞</v>
      </c>
      <c r="C61" s="408"/>
      <c r="D61" s="455">
        <f>計算条件入力シート!E58</f>
        <v>0</v>
      </c>
      <c r="E61" s="408" t="s">
        <v>840</v>
      </c>
      <c r="F61" s="552">
        <f>計算条件入力シート!$F$58</f>
        <v>0</v>
      </c>
      <c r="G61" s="553">
        <f>計算条件入力シート!$G$58</f>
        <v>0</v>
      </c>
      <c r="H61" s="419">
        <f>IFERROR(VLOOKUP($G61,波及効果シート!$A$4:$I$45,2,FALSE),0)</f>
        <v>0</v>
      </c>
      <c r="I61" s="419">
        <f>IFERROR(VLOOKUP($G61,波及効果シート!$A$4:$I$45,3,FALSE),0)</f>
        <v>0</v>
      </c>
      <c r="J61" s="419">
        <f>IFERROR(VLOOKUP($G61,波及効果シート!$A$4:$I$45,4,FALSE),0)</f>
        <v>0</v>
      </c>
      <c r="K61" s="419">
        <f>IFERROR(VLOOKUP($G61,波及効果シート!$A$4:$I$45,5,FALSE),0)</f>
        <v>0</v>
      </c>
      <c r="L61" s="419">
        <f>IFERROR(VLOOKUP($G61,波及効果シート!$A$4:$I$45,6,FALSE),0)</f>
        <v>0</v>
      </c>
      <c r="M61" s="419">
        <f>IFERROR(VLOOKUP($G61,波及効果シート!$A$4:$I$45,7,FALSE),0)</f>
        <v>0</v>
      </c>
      <c r="N61" s="419">
        <f>IFERROR(VLOOKUP($G61,波及効果シート!$A$4:$I$45,8,FALSE),0)</f>
        <v>0</v>
      </c>
      <c r="O61" s="419">
        <f>IFERROR(VLOOKUP($G61,波及効果シート!$A$4:$I$45,9,FALSE),0)</f>
        <v>0</v>
      </c>
      <c r="P61" s="419">
        <f>IFERROR(VLOOKUP($G61,波及効果シート!$A$4:$N$45,13,FALSE),0)</f>
        <v>0</v>
      </c>
      <c r="Q61" s="419">
        <f>IFERROR(VLOOKUP($G61,波及効果シート!$A$4:$N$45,14,FALSE),0)</f>
        <v>0</v>
      </c>
      <c r="R61" s="410"/>
      <c r="S61" s="582" t="s">
        <v>417</v>
      </c>
      <c r="T61" s="382" t="s">
        <v>541</v>
      </c>
      <c r="U61" s="382">
        <v>1</v>
      </c>
    </row>
    <row r="62" spans="1:21" x14ac:dyDescent="0.2">
      <c r="A62" s="392"/>
      <c r="B62" s="384"/>
      <c r="C62" s="384"/>
      <c r="D62" s="559"/>
      <c r="E62" s="384"/>
      <c r="F62" s="554">
        <f>計算条件入力シート!$H$58</f>
        <v>0</v>
      </c>
      <c r="G62" s="553">
        <f>計算条件入力シート!$I$58</f>
        <v>0</v>
      </c>
      <c r="H62" s="419">
        <f>IFERROR(VLOOKUP($G62,波及効果シート!$A$4:$I$45,2,FALSE),0)</f>
        <v>0</v>
      </c>
      <c r="I62" s="419">
        <f>IFERROR(VLOOKUP($G62,波及効果シート!$A$4:$I$45,3,FALSE),0)</f>
        <v>0</v>
      </c>
      <c r="J62" s="419">
        <f>IFERROR(VLOOKUP($G62,波及効果シート!$A$4:$I$45,4,FALSE),0)</f>
        <v>0</v>
      </c>
      <c r="K62" s="419">
        <f>IFERROR(VLOOKUP($G62,波及効果シート!$A$4:$I$45,5,FALSE),0)</f>
        <v>0</v>
      </c>
      <c r="L62" s="419">
        <f>IFERROR(VLOOKUP($G62,波及効果シート!$A$4:$I$45,6,FALSE),0)</f>
        <v>0</v>
      </c>
      <c r="M62" s="419">
        <f>IFERROR(VLOOKUP($G62,波及効果シート!$A$4:$I$45,7,FALSE),0)</f>
        <v>0</v>
      </c>
      <c r="N62" s="419">
        <f>IFERROR(VLOOKUP($G62,波及効果シート!$A$4:$I$45,8,FALSE),0)</f>
        <v>0</v>
      </c>
      <c r="O62" s="419">
        <f>IFERROR(VLOOKUP($G62,波及効果シート!$A$4:$I$45,9,FALSE),0)</f>
        <v>0</v>
      </c>
      <c r="P62" s="419">
        <f>IFERROR(VLOOKUP($G62,波及効果シート!$A$4:$N$45,13,FALSE),0)</f>
        <v>0</v>
      </c>
      <c r="Q62" s="419">
        <f>IFERROR(VLOOKUP($G62,波及効果シート!$A$4:$N$45,14,FALSE),0)</f>
        <v>0</v>
      </c>
      <c r="R62" s="388"/>
      <c r="S62" s="582" t="s">
        <v>418</v>
      </c>
      <c r="T62" s="382" t="s">
        <v>542</v>
      </c>
      <c r="U62" s="382">
        <v>1</v>
      </c>
    </row>
    <row r="63" spans="1:21" x14ac:dyDescent="0.2">
      <c r="A63" s="392"/>
      <c r="B63" s="428"/>
      <c r="C63" s="384"/>
      <c r="D63" s="453"/>
      <c r="E63" s="384"/>
      <c r="F63" s="554">
        <f>計算条件入力シート!$J$58</f>
        <v>0</v>
      </c>
      <c r="G63" s="553">
        <f>計算条件入力シート!$K$58</f>
        <v>0</v>
      </c>
      <c r="H63" s="419">
        <f>IFERROR(VLOOKUP($G63,波及効果シート!$A$4:$I$45,2,FALSE),0)</f>
        <v>0</v>
      </c>
      <c r="I63" s="419">
        <f>IFERROR(VLOOKUP($G63,波及効果シート!$A$4:$I$45,3,FALSE),0)</f>
        <v>0</v>
      </c>
      <c r="J63" s="419">
        <f>IFERROR(VLOOKUP($G63,波及効果シート!$A$4:$I$45,4,FALSE),0)</f>
        <v>0</v>
      </c>
      <c r="K63" s="419">
        <f>IFERROR(VLOOKUP($G63,波及効果シート!$A$4:$I$45,5,FALSE),0)</f>
        <v>0</v>
      </c>
      <c r="L63" s="419">
        <f>IFERROR(VLOOKUP($G63,波及効果シート!$A$4:$I$45,6,FALSE),0)</f>
        <v>0</v>
      </c>
      <c r="M63" s="419">
        <f>IFERROR(VLOOKUP($G63,波及効果シート!$A$4:$I$45,7,FALSE),0)</f>
        <v>0</v>
      </c>
      <c r="N63" s="419">
        <f>IFERROR(VLOOKUP($G63,波及効果シート!$A$4:$I$45,8,FALSE),0)</f>
        <v>0</v>
      </c>
      <c r="O63" s="419">
        <f>IFERROR(VLOOKUP($G63,波及効果シート!$A$4:$I$45,9,FALSE),0)</f>
        <v>0</v>
      </c>
      <c r="P63" s="419">
        <f>IFERROR(VLOOKUP($G63,波及効果シート!$A$4:$N$45,13,FALSE),0)</f>
        <v>0</v>
      </c>
      <c r="Q63" s="419">
        <f>IFERROR(VLOOKUP($G63,波及効果シート!$A$4:$N$45,14,FALSE),0)</f>
        <v>0</v>
      </c>
      <c r="R63" s="388"/>
      <c r="S63" s="582" t="s">
        <v>543</v>
      </c>
      <c r="T63" s="382" t="s">
        <v>544</v>
      </c>
      <c r="U63" s="382">
        <v>1</v>
      </c>
    </row>
    <row r="64" spans="1:21" x14ac:dyDescent="0.2">
      <c r="A64" s="392"/>
      <c r="B64" s="408"/>
      <c r="C64" s="408"/>
      <c r="D64" s="460"/>
      <c r="E64" s="408"/>
      <c r="F64" s="597">
        <f>1-SUM(F61:F63)</f>
        <v>1</v>
      </c>
      <c r="G64" s="598" t="s">
        <v>583</v>
      </c>
      <c r="H64" s="421"/>
      <c r="I64" s="421"/>
      <c r="J64" s="421"/>
      <c r="K64" s="421"/>
      <c r="L64" s="421"/>
      <c r="M64" s="421"/>
      <c r="N64" s="421"/>
      <c r="O64" s="421"/>
      <c r="P64" s="421"/>
      <c r="Q64" s="421"/>
      <c r="R64" s="410"/>
      <c r="S64" s="582" t="s">
        <v>419</v>
      </c>
      <c r="T64" s="382" t="s">
        <v>545</v>
      </c>
      <c r="U64" s="382">
        <v>1</v>
      </c>
    </row>
    <row r="65" spans="1:21" x14ac:dyDescent="0.2">
      <c r="A65" s="392" t="s">
        <v>700</v>
      </c>
      <c r="B65" s="408" t="s">
        <v>596</v>
      </c>
      <c r="C65" s="408"/>
      <c r="D65" s="455">
        <f>計算条件入力シート!E60</f>
        <v>4800000</v>
      </c>
      <c r="E65" s="408" t="s">
        <v>840</v>
      </c>
      <c r="F65" s="552">
        <v>1</v>
      </c>
      <c r="G65" s="557" t="s">
        <v>701</v>
      </c>
      <c r="H65" s="419">
        <f>IFERROR(VLOOKUP($G65,波及効果シート!$A$4:$I$45,2,FALSE),0)</f>
        <v>0</v>
      </c>
      <c r="I65" s="419">
        <f>IFERROR(VLOOKUP($G65,波及効果シート!$A$4:$I$45,3,FALSE),0)</f>
        <v>0</v>
      </c>
      <c r="J65" s="419">
        <f>IFERROR(VLOOKUP($G65,波及効果シート!$A$4:$I$45,4,FALSE),0)</f>
        <v>0</v>
      </c>
      <c r="K65" s="419">
        <f>IFERROR(VLOOKUP($G65,波及効果シート!$A$4:$I$45,5,FALSE),0)</f>
        <v>0</v>
      </c>
      <c r="L65" s="419">
        <f>IFERROR(VLOOKUP($G65,波及効果シート!$A$4:$I$45,6,FALSE),0)</f>
        <v>0</v>
      </c>
      <c r="M65" s="419">
        <f>IFERROR(VLOOKUP($G65,波及効果シート!$A$4:$I$45,7,FALSE),0)</f>
        <v>0</v>
      </c>
      <c r="N65" s="419">
        <f>IFERROR(VLOOKUP($G65,波及効果シート!$A$4:$I$45,8,FALSE),0)</f>
        <v>0</v>
      </c>
      <c r="O65" s="419">
        <f>IFERROR(VLOOKUP($G65,波及効果シート!$A$4:$I$45,9,FALSE),0)</f>
        <v>0</v>
      </c>
      <c r="P65" s="419">
        <f>IFERROR(VLOOKUP($G65,波及効果シート!$A$4:$N$45,13,FALSE),0)</f>
        <v>0</v>
      </c>
      <c r="Q65" s="419">
        <f>IFERROR(VLOOKUP($G65,波及効果シート!$A$4:$N$45,14,FALSE),0)</f>
        <v>0</v>
      </c>
      <c r="R65" s="411"/>
      <c r="S65" s="582" t="s">
        <v>391</v>
      </c>
      <c r="T65" s="382" t="s">
        <v>392</v>
      </c>
      <c r="U65" s="382">
        <v>1</v>
      </c>
    </row>
    <row r="66" spans="1:21" x14ac:dyDescent="0.2">
      <c r="A66" s="392"/>
      <c r="B66" s="384"/>
      <c r="C66" s="384"/>
      <c r="D66" s="559"/>
      <c r="E66" s="384"/>
      <c r="F66" s="690"/>
      <c r="G66" s="691"/>
      <c r="H66" s="419">
        <f>IFERROR(VLOOKUP($G66,波及効果シート!$A$4:$I$45,2,FALSE),0)</f>
        <v>0</v>
      </c>
      <c r="I66" s="419">
        <f>IFERROR(VLOOKUP($G66,波及効果シート!$A$4:$I$45,3,FALSE),0)</f>
        <v>0</v>
      </c>
      <c r="J66" s="419">
        <f>IFERROR(VLOOKUP($G66,波及効果シート!$A$4:$I$45,4,FALSE),0)</f>
        <v>0</v>
      </c>
      <c r="K66" s="419">
        <f>IFERROR(VLOOKUP($G66,波及効果シート!$A$4:$I$45,5,FALSE),0)</f>
        <v>0</v>
      </c>
      <c r="L66" s="419">
        <f>IFERROR(VLOOKUP($G66,波及効果シート!$A$4:$I$45,6,FALSE),0)</f>
        <v>0</v>
      </c>
      <c r="M66" s="419">
        <f>IFERROR(VLOOKUP($G66,波及効果シート!$A$4:$I$45,7,FALSE),0)</f>
        <v>0</v>
      </c>
      <c r="N66" s="419">
        <f>IFERROR(VLOOKUP($G66,波及効果シート!$A$4:$I$45,8,FALSE),0)</f>
        <v>0</v>
      </c>
      <c r="O66" s="419">
        <f>IFERROR(VLOOKUP($G66,波及効果シート!$A$4:$I$45,9,FALSE),0)</f>
        <v>0</v>
      </c>
      <c r="P66" s="419">
        <f>IFERROR(VLOOKUP($G66,波及効果シート!$A$4:$N$45,13,FALSE),0)</f>
        <v>0</v>
      </c>
      <c r="Q66" s="419">
        <f>IFERROR(VLOOKUP($G66,波及効果シート!$A$4:$N$45,14,FALSE),0)</f>
        <v>0</v>
      </c>
      <c r="R66" s="388"/>
      <c r="S66" s="582" t="s">
        <v>393</v>
      </c>
      <c r="T66" s="382" t="s">
        <v>394</v>
      </c>
      <c r="U66" s="382">
        <v>1</v>
      </c>
    </row>
    <row r="67" spans="1:21" x14ac:dyDescent="0.2">
      <c r="A67" s="392"/>
      <c r="B67" s="428"/>
      <c r="C67" s="384"/>
      <c r="D67" s="453"/>
      <c r="E67" s="384"/>
      <c r="F67" s="690"/>
      <c r="G67" s="691"/>
      <c r="H67" s="419">
        <f>IFERROR(VLOOKUP($G67,波及効果シート!$A$4:$I$45,2,FALSE),0)</f>
        <v>0</v>
      </c>
      <c r="I67" s="419">
        <f>IFERROR(VLOOKUP($G67,波及効果シート!$A$4:$I$45,3,FALSE),0)</f>
        <v>0</v>
      </c>
      <c r="J67" s="419">
        <f>IFERROR(VLOOKUP($G67,波及効果シート!$A$4:$I$45,4,FALSE),0)</f>
        <v>0</v>
      </c>
      <c r="K67" s="419">
        <f>IFERROR(VLOOKUP($G67,波及効果シート!$A$4:$I$45,5,FALSE),0)</f>
        <v>0</v>
      </c>
      <c r="L67" s="419">
        <f>IFERROR(VLOOKUP($G67,波及効果シート!$A$4:$I$45,6,FALSE),0)</f>
        <v>0</v>
      </c>
      <c r="M67" s="419">
        <f>IFERROR(VLOOKUP($G67,波及効果シート!$A$4:$I$45,7,FALSE),0)</f>
        <v>0</v>
      </c>
      <c r="N67" s="419">
        <f>IFERROR(VLOOKUP($G67,波及効果シート!$A$4:$I$45,8,FALSE),0)</f>
        <v>0</v>
      </c>
      <c r="O67" s="419">
        <f>IFERROR(VLOOKUP($G67,波及効果シート!$A$4:$I$45,9,FALSE),0)</f>
        <v>0</v>
      </c>
      <c r="P67" s="419">
        <f>IFERROR(VLOOKUP($G67,波及効果シート!$A$4:$N$45,13,FALSE),0)</f>
        <v>0</v>
      </c>
      <c r="Q67" s="419">
        <f>IFERROR(VLOOKUP($G67,波及効果シート!$A$4:$N$45,14,FALSE),0)</f>
        <v>0</v>
      </c>
      <c r="R67" s="388"/>
      <c r="S67" s="582" t="s">
        <v>395</v>
      </c>
      <c r="T67" s="382" t="s">
        <v>396</v>
      </c>
      <c r="U67" s="382">
        <v>1</v>
      </c>
    </row>
    <row r="68" spans="1:21" x14ac:dyDescent="0.2">
      <c r="A68" s="392"/>
      <c r="B68" s="408"/>
      <c r="C68" s="408"/>
      <c r="D68" s="460"/>
      <c r="E68" s="408"/>
      <c r="F68" s="692"/>
      <c r="G68" s="693"/>
      <c r="H68" s="421"/>
      <c r="I68" s="421"/>
      <c r="J68" s="421"/>
      <c r="K68" s="421"/>
      <c r="L68" s="421"/>
      <c r="M68" s="421"/>
      <c r="N68" s="421"/>
      <c r="O68" s="421"/>
      <c r="P68" s="421"/>
      <c r="Q68" s="421"/>
      <c r="R68" s="411"/>
      <c r="S68" s="582" t="s">
        <v>397</v>
      </c>
      <c r="T68" s="382" t="s">
        <v>398</v>
      </c>
      <c r="U68" s="382">
        <v>1</v>
      </c>
    </row>
    <row r="69" spans="1:21" x14ac:dyDescent="0.2">
      <c r="A69" s="392"/>
      <c r="B69" s="408" t="str">
        <f>計算条件入力シート!B61</f>
        <v>補修費</v>
      </c>
      <c r="C69" s="408"/>
      <c r="D69" s="455">
        <f>計算条件入力シート!E61</f>
        <v>0</v>
      </c>
      <c r="E69" s="408" t="s">
        <v>840</v>
      </c>
      <c r="F69" s="552">
        <f>計算条件入力シート!$F$61</f>
        <v>0.5</v>
      </c>
      <c r="G69" s="553" t="str">
        <f>計算条件入力シート!$G$61</f>
        <v>その他のサービス業</v>
      </c>
      <c r="H69" s="419">
        <f>IFERROR(VLOOKUP($G69,波及効果シート!$A$4:$I$45,2,FALSE),0)</f>
        <v>0.20166052843343305</v>
      </c>
      <c r="I69" s="419">
        <f>IFERROR(VLOOKUP($G69,波及効果シート!$A$4:$I$45,3,FALSE),0)</f>
        <v>4.612588765638799E-2</v>
      </c>
      <c r="J69" s="419">
        <f>IFERROR(VLOOKUP($G69,波及効果シート!$A$4:$I$45,4,FALSE),0)</f>
        <v>2.3811774767967815E-2</v>
      </c>
      <c r="K69" s="419">
        <f>IFERROR(VLOOKUP($G69,波及効果シート!$A$4:$I$45,5,FALSE),0)</f>
        <v>1.2591808597441049E-2</v>
      </c>
      <c r="L69" s="419">
        <f>IFERROR(VLOOKUP($G69,波及効果シート!$A$4:$I$45,6,FALSE),0)</f>
        <v>7.5526612996935638E-2</v>
      </c>
      <c r="M69" s="419">
        <f>IFERROR(VLOOKUP($G69,波及効果シート!$A$4:$I$45,7,FALSE),0)</f>
        <v>4.3493189243735693E-2</v>
      </c>
      <c r="N69" s="419">
        <f>IFERROR(VLOOKUP($G69,波及効果シート!$A$4:$I$45,8,FALSE),0)</f>
        <v>1.2379281475763681E-2</v>
      </c>
      <c r="O69" s="419">
        <f>IFERROR(VLOOKUP($G69,波及効果シート!$A$4:$I$45,9,FALSE),0)</f>
        <v>5.1181462993241979E-3</v>
      </c>
      <c r="P69" s="419">
        <f>IFERROR(VLOOKUP($G69,波及効果シート!$A$4:$N$45,13,FALSE),0)</f>
        <v>5.7816771892489106E-2</v>
      </c>
      <c r="Q69" s="419">
        <f>IFERROR(VLOOKUP($G69,波及効果シート!$A$4:$N$45,14,FALSE),0)</f>
        <v>9.3393373915188448E-3</v>
      </c>
      <c r="R69" s="411" t="s">
        <v>219</v>
      </c>
      <c r="S69" s="582" t="s">
        <v>420</v>
      </c>
      <c r="T69" s="382" t="s">
        <v>421</v>
      </c>
      <c r="U69" s="382">
        <v>1</v>
      </c>
    </row>
    <row r="70" spans="1:21" x14ac:dyDescent="0.2">
      <c r="A70" s="392"/>
      <c r="B70" s="384"/>
      <c r="C70" s="384"/>
      <c r="D70" s="559"/>
      <c r="E70" s="384"/>
      <c r="F70" s="554">
        <f>計算条件入力シート!$H$61</f>
        <v>0</v>
      </c>
      <c r="G70" s="553">
        <f>計算条件入力シート!$I$61</f>
        <v>0</v>
      </c>
      <c r="H70" s="419">
        <f>IFERROR(VLOOKUP($G70,波及効果シート!$A$4:$I$45,2,FALSE),0)</f>
        <v>0</v>
      </c>
      <c r="I70" s="419">
        <f>IFERROR(VLOOKUP($G70,波及効果シート!$A$4:$I$45,3,FALSE),0)</f>
        <v>0</v>
      </c>
      <c r="J70" s="419">
        <f>IFERROR(VLOOKUP($G70,波及効果シート!$A$4:$I$45,4,FALSE),0)</f>
        <v>0</v>
      </c>
      <c r="K70" s="419">
        <f>IFERROR(VLOOKUP($G70,波及効果シート!$A$4:$I$45,5,FALSE),0)</f>
        <v>0</v>
      </c>
      <c r="L70" s="419">
        <f>IFERROR(VLOOKUP($G70,波及効果シート!$A$4:$I$45,6,FALSE),0)</f>
        <v>0</v>
      </c>
      <c r="M70" s="419">
        <f>IFERROR(VLOOKUP($G70,波及効果シート!$A$4:$I$45,7,FALSE),0)</f>
        <v>0</v>
      </c>
      <c r="N70" s="419">
        <f>IFERROR(VLOOKUP($G70,波及効果シート!$A$4:$I$45,8,FALSE),0)</f>
        <v>0</v>
      </c>
      <c r="O70" s="419">
        <f>IFERROR(VLOOKUP($G70,波及効果シート!$A$4:$I$45,9,FALSE),0)</f>
        <v>0</v>
      </c>
      <c r="P70" s="419">
        <f>IFERROR(VLOOKUP($G70,波及効果シート!$A$4:$N$45,13,FALSE),0)</f>
        <v>0</v>
      </c>
      <c r="Q70" s="419">
        <f>IFERROR(VLOOKUP($G70,波及効果シート!$A$4:$N$45,14,FALSE),0)</f>
        <v>0</v>
      </c>
      <c r="R70" s="388"/>
      <c r="S70" s="582" t="s">
        <v>422</v>
      </c>
      <c r="T70" s="382" t="s">
        <v>423</v>
      </c>
      <c r="U70" s="382">
        <v>1</v>
      </c>
    </row>
    <row r="71" spans="1:21" x14ac:dyDescent="0.2">
      <c r="A71" s="392"/>
      <c r="B71" s="599"/>
      <c r="C71" s="384"/>
      <c r="D71" s="453"/>
      <c r="E71" s="384"/>
      <c r="F71" s="554">
        <f>計算条件入力シート!$J$61</f>
        <v>0</v>
      </c>
      <c r="G71" s="553">
        <f>計算条件入力シート!$K$61</f>
        <v>0</v>
      </c>
      <c r="H71" s="419">
        <f>IFERROR(VLOOKUP($G71,波及効果シート!$A$4:$I$45,2,FALSE),0)</f>
        <v>0</v>
      </c>
      <c r="I71" s="419">
        <f>IFERROR(VLOOKUP($G71,波及効果シート!$A$4:$I$45,3,FALSE),0)</f>
        <v>0</v>
      </c>
      <c r="J71" s="419">
        <f>IFERROR(VLOOKUP($G71,波及効果シート!$A$4:$I$45,4,FALSE),0)</f>
        <v>0</v>
      </c>
      <c r="K71" s="419">
        <f>IFERROR(VLOOKUP($G71,波及効果シート!$A$4:$I$45,5,FALSE),0)</f>
        <v>0</v>
      </c>
      <c r="L71" s="419">
        <f>IFERROR(VLOOKUP($G71,波及効果シート!$A$4:$I$45,6,FALSE),0)</f>
        <v>0</v>
      </c>
      <c r="M71" s="419">
        <f>IFERROR(VLOOKUP($G71,波及効果シート!$A$4:$I$45,7,FALSE),0)</f>
        <v>0</v>
      </c>
      <c r="N71" s="419">
        <f>IFERROR(VLOOKUP($G71,波及効果シート!$A$4:$I$45,8,FALSE),0)</f>
        <v>0</v>
      </c>
      <c r="O71" s="419">
        <f>IFERROR(VLOOKUP($G71,波及効果シート!$A$4:$I$45,9,FALSE),0)</f>
        <v>0</v>
      </c>
      <c r="P71" s="419">
        <f>IFERROR(VLOOKUP($G71,波及効果シート!$A$4:$N$45,13,FALSE),0)</f>
        <v>0</v>
      </c>
      <c r="Q71" s="419">
        <f>IFERROR(VLOOKUP($G71,波及効果シート!$A$4:$N$45,14,FALSE),0)</f>
        <v>0</v>
      </c>
      <c r="R71" s="388"/>
      <c r="S71" s="582" t="s">
        <v>424</v>
      </c>
      <c r="T71" s="382" t="s">
        <v>425</v>
      </c>
      <c r="U71" s="382">
        <v>1</v>
      </c>
    </row>
    <row r="72" spans="1:21" x14ac:dyDescent="0.2">
      <c r="A72" s="392"/>
      <c r="B72" s="408"/>
      <c r="C72" s="408"/>
      <c r="D72" s="460"/>
      <c r="E72" s="408"/>
      <c r="F72" s="597">
        <f>1-SUM(F69:F71)</f>
        <v>0.5</v>
      </c>
      <c r="G72" s="598" t="s">
        <v>583</v>
      </c>
      <c r="H72" s="421"/>
      <c r="I72" s="421"/>
      <c r="J72" s="421"/>
      <c r="K72" s="421"/>
      <c r="L72" s="421"/>
      <c r="M72" s="421"/>
      <c r="N72" s="421"/>
      <c r="O72" s="421"/>
      <c r="P72" s="421"/>
      <c r="Q72" s="421"/>
      <c r="R72" s="411"/>
      <c r="S72" s="582" t="s">
        <v>426</v>
      </c>
      <c r="T72" s="382" t="s">
        <v>427</v>
      </c>
      <c r="U72" s="382">
        <v>1</v>
      </c>
    </row>
    <row r="73" spans="1:21" x14ac:dyDescent="0.2">
      <c r="A73" s="392"/>
      <c r="B73" s="408" t="str">
        <f>計算条件入力シート!B62</f>
        <v>＜その他・費目を入力＞</v>
      </c>
      <c r="C73" s="408"/>
      <c r="D73" s="455">
        <f>計算条件入力シート!E62</f>
        <v>7300000</v>
      </c>
      <c r="E73" s="408" t="s">
        <v>840</v>
      </c>
      <c r="F73" s="552">
        <f>計算条件入力シート!$F$62</f>
        <v>0.5</v>
      </c>
      <c r="G73" s="553" t="str">
        <f>計算条件入力シート!$G$62</f>
        <v>その他のサービス業</v>
      </c>
      <c r="H73" s="419">
        <f>IFERROR(VLOOKUP($G73,波及効果シート!$A$4:$I$45,2,FALSE),0)</f>
        <v>0.20166052843343305</v>
      </c>
      <c r="I73" s="419">
        <f>IFERROR(VLOOKUP($G73,波及効果シート!$A$4:$I$45,3,FALSE),0)</f>
        <v>4.612588765638799E-2</v>
      </c>
      <c r="J73" s="419">
        <f>IFERROR(VLOOKUP($G73,波及効果シート!$A$4:$I$45,4,FALSE),0)</f>
        <v>2.3811774767967815E-2</v>
      </c>
      <c r="K73" s="419">
        <f>IFERROR(VLOOKUP($G73,波及効果シート!$A$4:$I$45,5,FALSE),0)</f>
        <v>1.2591808597441049E-2</v>
      </c>
      <c r="L73" s="419">
        <f>IFERROR(VLOOKUP($G73,波及効果シート!$A$4:$I$45,6,FALSE),0)</f>
        <v>7.5526612996935638E-2</v>
      </c>
      <c r="M73" s="419">
        <f>IFERROR(VLOOKUP($G73,波及効果シート!$A$4:$I$45,7,FALSE),0)</f>
        <v>4.3493189243735693E-2</v>
      </c>
      <c r="N73" s="419">
        <f>IFERROR(VLOOKUP($G73,波及効果シート!$A$4:$I$45,8,FALSE),0)</f>
        <v>1.2379281475763681E-2</v>
      </c>
      <c r="O73" s="419">
        <f>IFERROR(VLOOKUP($G73,波及効果シート!$A$4:$I$45,9,FALSE),0)</f>
        <v>5.1181462993241979E-3</v>
      </c>
      <c r="P73" s="419">
        <f>IFERROR(VLOOKUP($G73,波及効果シート!$A$4:$N$45,13,FALSE),0)</f>
        <v>5.7816771892489106E-2</v>
      </c>
      <c r="Q73" s="419">
        <f>IFERROR(VLOOKUP($G73,波及効果シート!$A$4:$N$45,14,FALSE),0)</f>
        <v>9.3393373915188448E-3</v>
      </c>
      <c r="R73" s="411" t="s">
        <v>219</v>
      </c>
      <c r="S73" s="582" t="s">
        <v>420</v>
      </c>
      <c r="T73" s="382" t="s">
        <v>421</v>
      </c>
      <c r="U73" s="382">
        <v>1</v>
      </c>
    </row>
    <row r="74" spans="1:21" x14ac:dyDescent="0.2">
      <c r="A74" s="392"/>
      <c r="B74" s="384"/>
      <c r="C74" s="384"/>
      <c r="D74" s="559"/>
      <c r="E74" s="384"/>
      <c r="F74" s="554">
        <f>計算条件入力シート!$H$62</f>
        <v>0</v>
      </c>
      <c r="G74" s="553">
        <f>計算条件入力シート!$I$62</f>
        <v>0</v>
      </c>
      <c r="H74" s="419">
        <f>IFERROR(VLOOKUP($G74,波及効果シート!$A$4:$I$45,2,FALSE),0)</f>
        <v>0</v>
      </c>
      <c r="I74" s="419">
        <f>IFERROR(VLOOKUP($G74,波及効果シート!$A$4:$I$45,3,FALSE),0)</f>
        <v>0</v>
      </c>
      <c r="J74" s="419">
        <f>IFERROR(VLOOKUP($G74,波及効果シート!$A$4:$I$45,4,FALSE),0)</f>
        <v>0</v>
      </c>
      <c r="K74" s="419">
        <f>IFERROR(VLOOKUP($G74,波及効果シート!$A$4:$I$45,5,FALSE),0)</f>
        <v>0</v>
      </c>
      <c r="L74" s="419">
        <f>IFERROR(VLOOKUP($G74,波及効果シート!$A$4:$I$45,6,FALSE),0)</f>
        <v>0</v>
      </c>
      <c r="M74" s="419">
        <f>IFERROR(VLOOKUP($G74,波及効果シート!$A$4:$I$45,7,FALSE),0)</f>
        <v>0</v>
      </c>
      <c r="N74" s="419">
        <f>IFERROR(VLOOKUP($G74,波及効果シート!$A$4:$I$45,8,FALSE),0)</f>
        <v>0</v>
      </c>
      <c r="O74" s="419">
        <f>IFERROR(VLOOKUP($G74,波及効果シート!$A$4:$I$45,9,FALSE),0)</f>
        <v>0</v>
      </c>
      <c r="P74" s="419">
        <f>IFERROR(VLOOKUP($G74,波及効果シート!$A$4:$N$45,13,FALSE),0)</f>
        <v>0</v>
      </c>
      <c r="Q74" s="419">
        <f>IFERROR(VLOOKUP($G74,波及効果シート!$A$4:$N$45,14,FALSE),0)</f>
        <v>0</v>
      </c>
      <c r="R74" s="388"/>
      <c r="S74" s="582" t="s">
        <v>422</v>
      </c>
      <c r="T74" s="382" t="s">
        <v>423</v>
      </c>
      <c r="U74" s="382">
        <v>1</v>
      </c>
    </row>
    <row r="75" spans="1:21" x14ac:dyDescent="0.2">
      <c r="A75" s="392"/>
      <c r="B75" s="599"/>
      <c r="C75" s="384"/>
      <c r="D75" s="453"/>
      <c r="E75" s="384"/>
      <c r="F75" s="554">
        <f>計算条件入力シート!$J$62</f>
        <v>0</v>
      </c>
      <c r="G75" s="553">
        <f>計算条件入力シート!$K$62</f>
        <v>0</v>
      </c>
      <c r="H75" s="419">
        <f>IFERROR(VLOOKUP($G75,波及効果シート!$A$4:$I$45,2,FALSE),0)</f>
        <v>0</v>
      </c>
      <c r="I75" s="419">
        <f>IFERROR(VLOOKUP($G75,波及効果シート!$A$4:$I$45,3,FALSE),0)</f>
        <v>0</v>
      </c>
      <c r="J75" s="419">
        <f>IFERROR(VLOOKUP($G75,波及効果シート!$A$4:$I$45,4,FALSE),0)</f>
        <v>0</v>
      </c>
      <c r="K75" s="419">
        <f>IFERROR(VLOOKUP($G75,波及効果シート!$A$4:$I$45,5,FALSE),0)</f>
        <v>0</v>
      </c>
      <c r="L75" s="419">
        <f>IFERROR(VLOOKUP($G75,波及効果シート!$A$4:$I$45,6,FALSE),0)</f>
        <v>0</v>
      </c>
      <c r="M75" s="419">
        <f>IFERROR(VLOOKUP($G75,波及効果シート!$A$4:$I$45,7,FALSE),0)</f>
        <v>0</v>
      </c>
      <c r="N75" s="419">
        <f>IFERROR(VLOOKUP($G75,波及効果シート!$A$4:$I$45,8,FALSE),0)</f>
        <v>0</v>
      </c>
      <c r="O75" s="419">
        <f>IFERROR(VLOOKUP($G75,波及効果シート!$A$4:$I$45,9,FALSE),0)</f>
        <v>0</v>
      </c>
      <c r="P75" s="419">
        <f>IFERROR(VLOOKUP($G75,波及効果シート!$A$4:$N$45,13,FALSE),0)</f>
        <v>0</v>
      </c>
      <c r="Q75" s="419">
        <f>IFERROR(VLOOKUP($G75,波及効果シート!$A$4:$N$45,14,FALSE),0)</f>
        <v>0</v>
      </c>
      <c r="R75" s="388"/>
      <c r="S75" s="582" t="s">
        <v>424</v>
      </c>
      <c r="T75" s="382" t="s">
        <v>425</v>
      </c>
      <c r="U75" s="382">
        <v>1</v>
      </c>
    </row>
    <row r="76" spans="1:21" x14ac:dyDescent="0.2">
      <c r="A76" s="392"/>
      <c r="B76" s="408"/>
      <c r="C76" s="408"/>
      <c r="D76" s="460"/>
      <c r="E76" s="408"/>
      <c r="F76" s="597">
        <f>1-SUM(F73:F75)</f>
        <v>0.5</v>
      </c>
      <c r="G76" s="598" t="s">
        <v>249</v>
      </c>
      <c r="H76" s="421"/>
      <c r="I76" s="421"/>
      <c r="J76" s="421"/>
      <c r="K76" s="421"/>
      <c r="L76" s="421"/>
      <c r="M76" s="421"/>
      <c r="N76" s="421"/>
      <c r="O76" s="421"/>
      <c r="P76" s="421"/>
      <c r="Q76" s="421"/>
      <c r="R76" s="411"/>
      <c r="S76" s="582" t="s">
        <v>426</v>
      </c>
      <c r="T76" s="382" t="s">
        <v>427</v>
      </c>
      <c r="U76" s="382">
        <v>1</v>
      </c>
    </row>
    <row r="77" spans="1:21" x14ac:dyDescent="0.2">
      <c r="A77" s="392"/>
      <c r="B77" s="408" t="str">
        <f>計算条件入力シート!B63</f>
        <v>＜その他・費目を入力＞</v>
      </c>
      <c r="C77" s="408"/>
      <c r="D77" s="455">
        <f>計算条件入力シート!E63</f>
        <v>0</v>
      </c>
      <c r="E77" s="408" t="s">
        <v>840</v>
      </c>
      <c r="F77" s="552">
        <f>計算条件入力シート!$F$63</f>
        <v>0</v>
      </c>
      <c r="G77" s="553">
        <f>計算条件入力シート!$G$63</f>
        <v>0</v>
      </c>
      <c r="H77" s="419">
        <f>IFERROR(VLOOKUP($G77,波及効果シート!$A$4:$I$45,2,FALSE),0)</f>
        <v>0</v>
      </c>
      <c r="I77" s="419">
        <f>IFERROR(VLOOKUP($G77,波及効果シート!$A$4:$I$45,3,FALSE),0)</f>
        <v>0</v>
      </c>
      <c r="J77" s="419">
        <f>IFERROR(VLOOKUP($G77,波及効果シート!$A$4:$I$45,4,FALSE),0)</f>
        <v>0</v>
      </c>
      <c r="K77" s="419">
        <f>IFERROR(VLOOKUP($G77,波及効果シート!$A$4:$I$45,5,FALSE),0)</f>
        <v>0</v>
      </c>
      <c r="L77" s="419">
        <f>IFERROR(VLOOKUP($G77,波及効果シート!$A$4:$I$45,6,FALSE),0)</f>
        <v>0</v>
      </c>
      <c r="M77" s="419">
        <f>IFERROR(VLOOKUP($G77,波及効果シート!$A$4:$I$45,7,FALSE),0)</f>
        <v>0</v>
      </c>
      <c r="N77" s="419">
        <f>IFERROR(VLOOKUP($G77,波及効果シート!$A$4:$I$45,8,FALSE),0)</f>
        <v>0</v>
      </c>
      <c r="O77" s="419">
        <f>IFERROR(VLOOKUP($G77,波及効果シート!$A$4:$I$45,9,FALSE),0)</f>
        <v>0</v>
      </c>
      <c r="P77" s="419">
        <f>IFERROR(VLOOKUP($G77,波及効果シート!$A$4:$N$45,13,FALSE),0)</f>
        <v>0</v>
      </c>
      <c r="Q77" s="419">
        <f>IFERROR(VLOOKUP($G77,波及効果シート!$A$4:$N$45,14,FALSE),0)</f>
        <v>0</v>
      </c>
      <c r="R77" s="411" t="s">
        <v>219</v>
      </c>
      <c r="S77" s="582" t="s">
        <v>420</v>
      </c>
      <c r="T77" s="382" t="s">
        <v>421</v>
      </c>
      <c r="U77" s="382">
        <v>1</v>
      </c>
    </row>
    <row r="78" spans="1:21" x14ac:dyDescent="0.2">
      <c r="A78" s="392"/>
      <c r="B78" s="384"/>
      <c r="C78" s="384"/>
      <c r="D78" s="559"/>
      <c r="E78" s="384"/>
      <c r="F78" s="554">
        <f>計算条件入力シート!$H$63</f>
        <v>0</v>
      </c>
      <c r="G78" s="553">
        <f>計算条件入力シート!$I$63</f>
        <v>0</v>
      </c>
      <c r="H78" s="419">
        <f>IFERROR(VLOOKUP($G78,波及効果シート!$A$4:$I$45,2,FALSE),0)</f>
        <v>0</v>
      </c>
      <c r="I78" s="419">
        <f>IFERROR(VLOOKUP($G78,波及効果シート!$A$4:$I$45,3,FALSE),0)</f>
        <v>0</v>
      </c>
      <c r="J78" s="419">
        <f>IFERROR(VLOOKUP($G78,波及効果シート!$A$4:$I$45,4,FALSE),0)</f>
        <v>0</v>
      </c>
      <c r="K78" s="419">
        <f>IFERROR(VLOOKUP($G78,波及効果シート!$A$4:$I$45,5,FALSE),0)</f>
        <v>0</v>
      </c>
      <c r="L78" s="419">
        <f>IFERROR(VLOOKUP($G78,波及効果シート!$A$4:$I$45,6,FALSE),0)</f>
        <v>0</v>
      </c>
      <c r="M78" s="419">
        <f>IFERROR(VLOOKUP($G78,波及効果シート!$A$4:$I$45,7,FALSE),0)</f>
        <v>0</v>
      </c>
      <c r="N78" s="419">
        <f>IFERROR(VLOOKUP($G78,波及効果シート!$A$4:$I$45,8,FALSE),0)</f>
        <v>0</v>
      </c>
      <c r="O78" s="419">
        <f>IFERROR(VLOOKUP($G78,波及効果シート!$A$4:$I$45,9,FALSE),0)</f>
        <v>0</v>
      </c>
      <c r="P78" s="419">
        <f>IFERROR(VLOOKUP($G78,波及効果シート!$A$4:$N$45,13,FALSE),0)</f>
        <v>0</v>
      </c>
      <c r="Q78" s="419">
        <f>IFERROR(VLOOKUP($G78,波及効果シート!$A$4:$N$45,14,FALSE),0)</f>
        <v>0</v>
      </c>
      <c r="R78" s="388"/>
      <c r="S78" s="582" t="s">
        <v>422</v>
      </c>
      <c r="T78" s="382" t="s">
        <v>423</v>
      </c>
      <c r="U78" s="382">
        <v>1</v>
      </c>
    </row>
    <row r="79" spans="1:21" x14ac:dyDescent="0.2">
      <c r="A79" s="392"/>
      <c r="B79" s="599"/>
      <c r="C79" s="384"/>
      <c r="D79" s="453"/>
      <c r="E79" s="384"/>
      <c r="F79" s="554">
        <f>計算条件入力シート!$J$63</f>
        <v>0</v>
      </c>
      <c r="G79" s="553">
        <f>計算条件入力シート!$K$63</f>
        <v>0</v>
      </c>
      <c r="H79" s="419">
        <f>IFERROR(VLOOKUP($G79,波及効果シート!$A$4:$I$45,2,FALSE),0)</f>
        <v>0</v>
      </c>
      <c r="I79" s="419">
        <f>IFERROR(VLOOKUP($G79,波及効果シート!$A$4:$I$45,3,FALSE),0)</f>
        <v>0</v>
      </c>
      <c r="J79" s="419">
        <f>IFERROR(VLOOKUP($G79,波及効果シート!$A$4:$I$45,4,FALSE),0)</f>
        <v>0</v>
      </c>
      <c r="K79" s="419">
        <f>IFERROR(VLOOKUP($G79,波及効果シート!$A$4:$I$45,5,FALSE),0)</f>
        <v>0</v>
      </c>
      <c r="L79" s="419">
        <f>IFERROR(VLOOKUP($G79,波及効果シート!$A$4:$I$45,6,FALSE),0)</f>
        <v>0</v>
      </c>
      <c r="M79" s="419">
        <f>IFERROR(VLOOKUP($G79,波及効果シート!$A$4:$I$45,7,FALSE),0)</f>
        <v>0</v>
      </c>
      <c r="N79" s="419">
        <f>IFERROR(VLOOKUP($G79,波及効果シート!$A$4:$I$45,8,FALSE),0)</f>
        <v>0</v>
      </c>
      <c r="O79" s="419">
        <f>IFERROR(VLOOKUP($G79,波及効果シート!$A$4:$I$45,9,FALSE),0)</f>
        <v>0</v>
      </c>
      <c r="P79" s="419">
        <f>IFERROR(VLOOKUP($G79,波及効果シート!$A$4:$N$45,13,FALSE),0)</f>
        <v>0</v>
      </c>
      <c r="Q79" s="419">
        <f>IFERROR(VLOOKUP($G79,波及効果シート!$A$4:$N$45,14,FALSE),0)</f>
        <v>0</v>
      </c>
      <c r="R79" s="388"/>
      <c r="S79" s="582" t="s">
        <v>424</v>
      </c>
      <c r="T79" s="382" t="s">
        <v>425</v>
      </c>
      <c r="U79" s="382">
        <v>1</v>
      </c>
    </row>
    <row r="80" spans="1:21" x14ac:dyDescent="0.2">
      <c r="A80" s="392"/>
      <c r="B80" s="408"/>
      <c r="C80" s="408"/>
      <c r="D80" s="460"/>
      <c r="E80" s="408"/>
      <c r="F80" s="597">
        <f>1-SUM(F77:F79)</f>
        <v>1</v>
      </c>
      <c r="G80" s="598" t="s">
        <v>249</v>
      </c>
      <c r="H80" s="421"/>
      <c r="I80" s="421"/>
      <c r="J80" s="421"/>
      <c r="K80" s="421"/>
      <c r="L80" s="421"/>
      <c r="M80" s="421"/>
      <c r="N80" s="421"/>
      <c r="O80" s="421"/>
      <c r="P80" s="421"/>
      <c r="Q80" s="421"/>
      <c r="R80" s="411"/>
      <c r="S80" s="582" t="s">
        <v>426</v>
      </c>
      <c r="T80" s="382" t="s">
        <v>427</v>
      </c>
      <c r="U80" s="382">
        <v>1</v>
      </c>
    </row>
    <row r="81" spans="1:21" x14ac:dyDescent="0.2">
      <c r="A81" s="392"/>
      <c r="B81" s="408" t="str">
        <f>計算条件入力シート!B64</f>
        <v>＜その他・費目を入力＞</v>
      </c>
      <c r="C81" s="408"/>
      <c r="D81" s="455">
        <f>計算条件入力シート!E64</f>
        <v>0</v>
      </c>
      <c r="E81" s="408" t="s">
        <v>840</v>
      </c>
      <c r="F81" s="552">
        <f>計算条件入力シート!$F$64</f>
        <v>0</v>
      </c>
      <c r="G81" s="553">
        <f>計算条件入力シート!$G$64</f>
        <v>0</v>
      </c>
      <c r="H81" s="419">
        <f>IFERROR(VLOOKUP($G81,波及効果シート!$A$4:$I$45,2,FALSE),0)</f>
        <v>0</v>
      </c>
      <c r="I81" s="419">
        <f>IFERROR(VLOOKUP($G81,波及効果シート!$A$4:$I$45,3,FALSE),0)</f>
        <v>0</v>
      </c>
      <c r="J81" s="419">
        <f>IFERROR(VLOOKUP($G81,波及効果シート!$A$4:$I$45,4,FALSE),0)</f>
        <v>0</v>
      </c>
      <c r="K81" s="419">
        <f>IFERROR(VLOOKUP($G81,波及効果シート!$A$4:$I$45,5,FALSE),0)</f>
        <v>0</v>
      </c>
      <c r="L81" s="419">
        <f>IFERROR(VLOOKUP($G81,波及効果シート!$A$4:$I$45,6,FALSE),0)</f>
        <v>0</v>
      </c>
      <c r="M81" s="419">
        <f>IFERROR(VLOOKUP($G81,波及効果シート!$A$4:$I$45,7,FALSE),0)</f>
        <v>0</v>
      </c>
      <c r="N81" s="419">
        <f>IFERROR(VLOOKUP($G81,波及効果シート!$A$4:$I$45,8,FALSE),0)</f>
        <v>0</v>
      </c>
      <c r="O81" s="419">
        <f>IFERROR(VLOOKUP($G81,波及効果シート!$A$4:$I$45,9,FALSE),0)</f>
        <v>0</v>
      </c>
      <c r="P81" s="419">
        <f>IFERROR(VLOOKUP($G81,波及効果シート!$A$4:$N$45,13,FALSE),0)</f>
        <v>0</v>
      </c>
      <c r="Q81" s="419">
        <f>IFERROR(VLOOKUP($G81,波及効果シート!$A$4:$N$45,14,FALSE),0)</f>
        <v>0</v>
      </c>
      <c r="R81" s="411" t="s">
        <v>219</v>
      </c>
      <c r="S81" s="582" t="s">
        <v>420</v>
      </c>
      <c r="T81" s="382" t="s">
        <v>421</v>
      </c>
      <c r="U81" s="382">
        <v>1</v>
      </c>
    </row>
    <row r="82" spans="1:21" x14ac:dyDescent="0.2">
      <c r="A82" s="392"/>
      <c r="B82" s="384"/>
      <c r="C82" s="384"/>
      <c r="D82" s="559"/>
      <c r="E82" s="384"/>
      <c r="F82" s="554">
        <f>計算条件入力シート!$H$64</f>
        <v>0</v>
      </c>
      <c r="G82" s="553">
        <f>計算条件入力シート!$I$64</f>
        <v>0</v>
      </c>
      <c r="H82" s="419">
        <f>IFERROR(VLOOKUP($G82,波及効果シート!$A$4:$I$45,2,FALSE),0)</f>
        <v>0</v>
      </c>
      <c r="I82" s="419">
        <f>IFERROR(VLOOKUP($G82,波及効果シート!$A$4:$I$45,3,FALSE),0)</f>
        <v>0</v>
      </c>
      <c r="J82" s="419">
        <f>IFERROR(VLOOKUP($G82,波及効果シート!$A$4:$I$45,4,FALSE),0)</f>
        <v>0</v>
      </c>
      <c r="K82" s="419">
        <f>IFERROR(VLOOKUP($G82,波及効果シート!$A$4:$I$45,5,FALSE),0)</f>
        <v>0</v>
      </c>
      <c r="L82" s="419">
        <f>IFERROR(VLOOKUP($G82,波及効果シート!$A$4:$I$45,6,FALSE),0)</f>
        <v>0</v>
      </c>
      <c r="M82" s="419">
        <f>IFERROR(VLOOKUP($G82,波及効果シート!$A$4:$I$45,7,FALSE),0)</f>
        <v>0</v>
      </c>
      <c r="N82" s="419">
        <f>IFERROR(VLOOKUP($G82,波及効果シート!$A$4:$I$45,8,FALSE),0)</f>
        <v>0</v>
      </c>
      <c r="O82" s="419">
        <f>IFERROR(VLOOKUP($G82,波及効果シート!$A$4:$I$45,9,FALSE),0)</f>
        <v>0</v>
      </c>
      <c r="P82" s="419">
        <f>IFERROR(VLOOKUP($G82,波及効果シート!$A$4:$N$45,13,FALSE),0)</f>
        <v>0</v>
      </c>
      <c r="Q82" s="419">
        <f>IFERROR(VLOOKUP($G82,波及効果シート!$A$4:$N$45,14,FALSE),0)</f>
        <v>0</v>
      </c>
      <c r="R82" s="388"/>
      <c r="S82" s="582" t="s">
        <v>422</v>
      </c>
      <c r="T82" s="382" t="s">
        <v>423</v>
      </c>
      <c r="U82" s="382">
        <v>1</v>
      </c>
    </row>
    <row r="83" spans="1:21" x14ac:dyDescent="0.2">
      <c r="A83" s="392"/>
      <c r="B83" s="599"/>
      <c r="C83" s="384"/>
      <c r="D83" s="453"/>
      <c r="E83" s="384"/>
      <c r="F83" s="554">
        <f>計算条件入力シート!$J$64</f>
        <v>0</v>
      </c>
      <c r="G83" s="553">
        <f>計算条件入力シート!$K$64</f>
        <v>0</v>
      </c>
      <c r="H83" s="419">
        <f>IFERROR(VLOOKUP($G83,波及効果シート!$A$4:$I$45,2,FALSE),0)</f>
        <v>0</v>
      </c>
      <c r="I83" s="419">
        <f>IFERROR(VLOOKUP($G83,波及効果シート!$A$4:$I$45,3,FALSE),0)</f>
        <v>0</v>
      </c>
      <c r="J83" s="419">
        <f>IFERROR(VLOOKUP($G83,波及効果シート!$A$4:$I$45,4,FALSE),0)</f>
        <v>0</v>
      </c>
      <c r="K83" s="419">
        <f>IFERROR(VLOOKUP($G83,波及効果シート!$A$4:$I$45,5,FALSE),0)</f>
        <v>0</v>
      </c>
      <c r="L83" s="419">
        <f>IFERROR(VLOOKUP($G83,波及効果シート!$A$4:$I$45,6,FALSE),0)</f>
        <v>0</v>
      </c>
      <c r="M83" s="419">
        <f>IFERROR(VLOOKUP($G83,波及効果シート!$A$4:$I$45,7,FALSE),0)</f>
        <v>0</v>
      </c>
      <c r="N83" s="419">
        <f>IFERROR(VLOOKUP($G83,波及効果シート!$A$4:$I$45,8,FALSE),0)</f>
        <v>0</v>
      </c>
      <c r="O83" s="419">
        <f>IFERROR(VLOOKUP($G83,波及効果シート!$A$4:$I$45,9,FALSE),0)</f>
        <v>0</v>
      </c>
      <c r="P83" s="419">
        <f>IFERROR(VLOOKUP($G83,波及効果シート!$A$4:$N$45,13,FALSE),0)</f>
        <v>0</v>
      </c>
      <c r="Q83" s="419">
        <f>IFERROR(VLOOKUP($G83,波及効果シート!$A$4:$N$45,14,FALSE),0)</f>
        <v>0</v>
      </c>
      <c r="R83" s="388"/>
      <c r="S83" s="582" t="s">
        <v>424</v>
      </c>
      <c r="T83" s="382" t="s">
        <v>425</v>
      </c>
      <c r="U83" s="382">
        <v>1</v>
      </c>
    </row>
    <row r="84" spans="1:21" x14ac:dyDescent="0.2">
      <c r="A84" s="392"/>
      <c r="B84" s="408"/>
      <c r="C84" s="408"/>
      <c r="D84" s="460"/>
      <c r="E84" s="408"/>
      <c r="F84" s="597">
        <f>1-SUM(F81:F83)</f>
        <v>1</v>
      </c>
      <c r="G84" s="598" t="s">
        <v>249</v>
      </c>
      <c r="H84" s="421"/>
      <c r="I84" s="421"/>
      <c r="J84" s="421"/>
      <c r="K84" s="421"/>
      <c r="L84" s="421"/>
      <c r="M84" s="421"/>
      <c r="N84" s="421"/>
      <c r="O84" s="421"/>
      <c r="P84" s="421"/>
      <c r="Q84" s="421"/>
      <c r="R84" s="411"/>
      <c r="S84" s="582" t="s">
        <v>426</v>
      </c>
      <c r="T84" s="382" t="s">
        <v>427</v>
      </c>
      <c r="U84" s="382">
        <v>1</v>
      </c>
    </row>
    <row r="85" spans="1:21" x14ac:dyDescent="0.2">
      <c r="A85" s="393" t="s">
        <v>214</v>
      </c>
      <c r="B85" s="408" t="s">
        <v>215</v>
      </c>
      <c r="C85" s="408"/>
      <c r="D85" s="560" t="s">
        <v>284</v>
      </c>
      <c r="E85" s="408" t="s">
        <v>840</v>
      </c>
      <c r="F85" s="552">
        <f>計算条件入力シート!K90</f>
        <v>0.5</v>
      </c>
      <c r="G85" s="557" t="s">
        <v>966</v>
      </c>
      <c r="H85" s="419">
        <f>IFERROR(VLOOKUP($G85,波及効果シート!$A$4:$I$45,2,FALSE),0)</f>
        <v>0.10067253448714489</v>
      </c>
      <c r="I85" s="419">
        <f>IFERROR(VLOOKUP($G85,波及効果シート!$A$4:$I$45,3,FALSE),0)</f>
        <v>0.14928294292181132</v>
      </c>
      <c r="J85" s="419">
        <f>IFERROR(VLOOKUP($G85,波及効果シート!$A$4:$I$45,4,FALSE),0)</f>
        <v>2.855518845328571E-2</v>
      </c>
      <c r="K85" s="419">
        <f>IFERROR(VLOOKUP($G85,波及効果シート!$A$4:$I$45,5,FALSE),0)</f>
        <v>8.2229884774487685E-3</v>
      </c>
      <c r="L85" s="419">
        <f>IFERROR(VLOOKUP($G85,波及効果シート!$A$4:$I$45,6,FALSE),0)</f>
        <v>1.4252051374319556E-2</v>
      </c>
      <c r="M85" s="419">
        <f>IFERROR(VLOOKUP($G85,波及効果シート!$A$4:$I$45,7,FALSE),0)</f>
        <v>1.7059018446566522E-2</v>
      </c>
      <c r="N85" s="419">
        <f>IFERROR(VLOOKUP($G85,波及効果シート!$A$4:$I$45,8,FALSE),0)</f>
        <v>3.5045797445338628E-3</v>
      </c>
      <c r="O85" s="419">
        <f>IFERROR(VLOOKUP($G85,波及効果シート!$A$4:$I$45,9,FALSE),0)</f>
        <v>1.101603767296744E-3</v>
      </c>
      <c r="P85" s="419">
        <f>IFERROR(VLOOKUP($G85,波及効果シート!$A$4:$N$45,13,FALSE),0)</f>
        <v>2.8863164286526861E-2</v>
      </c>
      <c r="Q85" s="419">
        <f>IFERROR(VLOOKUP($G85,波及効果シート!$A$4:$N$45,14,FALSE),0)</f>
        <v>3.0226058328279393E-2</v>
      </c>
      <c r="R85" s="409"/>
      <c r="S85" s="582" t="s">
        <v>428</v>
      </c>
      <c r="T85" s="382" t="s">
        <v>429</v>
      </c>
      <c r="U85" s="382">
        <v>1</v>
      </c>
    </row>
    <row r="86" spans="1:21" x14ac:dyDescent="0.2">
      <c r="A86" s="393"/>
      <c r="B86" s="384"/>
      <c r="C86" s="384"/>
      <c r="D86" s="456"/>
      <c r="E86" s="384"/>
      <c r="F86" s="552"/>
      <c r="G86" s="555"/>
      <c r="H86" s="419">
        <f>IFERROR(VLOOKUP($G86,波及効果シート!$A$4:$I$45,2,FALSE),0)</f>
        <v>0</v>
      </c>
      <c r="I86" s="419">
        <f>IFERROR(VLOOKUP($G86,波及効果シート!$A$4:$I$45,3,FALSE),0)</f>
        <v>0</v>
      </c>
      <c r="J86" s="419">
        <f>IFERROR(VLOOKUP($G86,波及効果シート!$A$4:$I$45,4,FALSE),0)</f>
        <v>0</v>
      </c>
      <c r="K86" s="419">
        <f>IFERROR(VLOOKUP($G86,波及効果シート!$A$4:$I$45,5,FALSE),0)</f>
        <v>0</v>
      </c>
      <c r="L86" s="419">
        <f>IFERROR(VLOOKUP($G86,波及効果シート!$A$4:$I$45,6,FALSE),0)</f>
        <v>0</v>
      </c>
      <c r="M86" s="419">
        <f>IFERROR(VLOOKUP($G86,波及効果シート!$A$4:$I$45,7,FALSE),0)</f>
        <v>0</v>
      </c>
      <c r="N86" s="419">
        <f>IFERROR(VLOOKUP($G86,波及効果シート!$A$4:$I$45,8,FALSE),0)</f>
        <v>0</v>
      </c>
      <c r="O86" s="419">
        <f>IFERROR(VLOOKUP($G86,波及効果シート!$A$4:$I$45,9,FALSE),0)</f>
        <v>0</v>
      </c>
      <c r="P86" s="419">
        <f>IFERROR(VLOOKUP($G86,波及効果シート!$A$4:$N$45,13,FALSE),0)</f>
        <v>0</v>
      </c>
      <c r="Q86" s="419">
        <f>IFERROR(VLOOKUP($G86,波及効果シート!$A$4:$N$45,14,FALSE),0)</f>
        <v>0</v>
      </c>
      <c r="R86" s="388"/>
      <c r="S86" s="582" t="s">
        <v>430</v>
      </c>
      <c r="T86" s="382" t="s">
        <v>431</v>
      </c>
      <c r="U86" s="382">
        <v>1</v>
      </c>
    </row>
    <row r="87" spans="1:21" x14ac:dyDescent="0.2">
      <c r="A87" s="393"/>
      <c r="B87" s="428"/>
      <c r="C87" s="384"/>
      <c r="D87" s="453"/>
      <c r="E87" s="384"/>
      <c r="F87" s="555"/>
      <c r="G87" s="555"/>
      <c r="H87" s="419">
        <f>IFERROR(VLOOKUP($G87,波及効果シート!$A$4:$I$45,2,FALSE),0)</f>
        <v>0</v>
      </c>
      <c r="I87" s="419">
        <f>IFERROR(VLOOKUP($G87,波及効果シート!$A$4:$I$45,3,FALSE),0)</f>
        <v>0</v>
      </c>
      <c r="J87" s="419">
        <f>IFERROR(VLOOKUP($G87,波及効果シート!$A$4:$I$45,4,FALSE),0)</f>
        <v>0</v>
      </c>
      <c r="K87" s="419">
        <f>IFERROR(VLOOKUP($G87,波及効果シート!$A$4:$I$45,5,FALSE),0)</f>
        <v>0</v>
      </c>
      <c r="L87" s="419">
        <f>IFERROR(VLOOKUP($G87,波及効果シート!$A$4:$I$45,6,FALSE),0)</f>
        <v>0</v>
      </c>
      <c r="M87" s="419">
        <f>IFERROR(VLOOKUP($G87,波及効果シート!$A$4:$I$45,7,FALSE),0)</f>
        <v>0</v>
      </c>
      <c r="N87" s="419">
        <f>IFERROR(VLOOKUP($G87,波及効果シート!$A$4:$I$45,8,FALSE),0)</f>
        <v>0</v>
      </c>
      <c r="O87" s="419">
        <f>IFERROR(VLOOKUP($G87,波及効果シート!$A$4:$I$45,9,FALSE),0)</f>
        <v>0</v>
      </c>
      <c r="P87" s="419">
        <f>IFERROR(VLOOKUP($G87,波及効果シート!$A$4:$N$45,13,FALSE),0)</f>
        <v>0</v>
      </c>
      <c r="Q87" s="419">
        <f>IFERROR(VLOOKUP($G87,波及効果シート!$A$4:$N$45,14,FALSE),0)</f>
        <v>0</v>
      </c>
      <c r="R87" s="388"/>
      <c r="S87" s="582" t="s">
        <v>432</v>
      </c>
      <c r="T87" s="382" t="s">
        <v>433</v>
      </c>
      <c r="U87" s="382">
        <v>1</v>
      </c>
    </row>
    <row r="88" spans="1:21" x14ac:dyDescent="0.2">
      <c r="A88" s="393"/>
      <c r="B88" s="408"/>
      <c r="C88" s="408"/>
      <c r="D88" s="460"/>
      <c r="E88" s="408"/>
      <c r="F88" s="597">
        <f>1-SUM(F85:F87)</f>
        <v>0.5</v>
      </c>
      <c r="G88" s="598" t="s">
        <v>583</v>
      </c>
      <c r="H88" s="421"/>
      <c r="I88" s="421"/>
      <c r="J88" s="421"/>
      <c r="K88" s="421"/>
      <c r="L88" s="421"/>
      <c r="M88" s="421"/>
      <c r="N88" s="421"/>
      <c r="O88" s="421"/>
      <c r="P88" s="421"/>
      <c r="Q88" s="421"/>
      <c r="R88" s="409"/>
      <c r="S88" s="582" t="s">
        <v>434</v>
      </c>
      <c r="T88" s="382" t="s">
        <v>435</v>
      </c>
      <c r="U88" s="382">
        <v>1</v>
      </c>
    </row>
    <row r="89" spans="1:21" x14ac:dyDescent="0.2">
      <c r="A89" s="393"/>
      <c r="B89" s="408" t="s">
        <v>43</v>
      </c>
      <c r="C89" s="408"/>
      <c r="D89" s="513" t="s">
        <v>284</v>
      </c>
      <c r="E89" s="408"/>
      <c r="F89" s="408"/>
      <c r="G89" s="408"/>
      <c r="H89" s="422">
        <f>IFERROR(HLOOKUP($G89,#REF!,2,FALSE),0)</f>
        <v>0</v>
      </c>
      <c r="I89" s="422">
        <f>IFERROR(HLOOKUP($G89,#REF!,3,FALSE),0)</f>
        <v>0</v>
      </c>
      <c r="J89" s="422">
        <f>IFERROR(HLOOKUP($G89,#REF!,4,FALSE),0)</f>
        <v>0</v>
      </c>
      <c r="K89" s="422">
        <f>IFERROR(HLOOKUP($G89,#REF!,5,FALSE),0)</f>
        <v>0</v>
      </c>
      <c r="L89" s="422">
        <f>IFERROR(HLOOKUP($G89,#REF!,6,FALSE),0)</f>
        <v>0</v>
      </c>
      <c r="M89" s="422">
        <f>IFERROR(HLOOKUP($G89,#REF!,7,FALSE),0)</f>
        <v>0</v>
      </c>
      <c r="N89" s="422">
        <f>IFERROR(HLOOKUP($G89,#REF!,8,FALSE),0)</f>
        <v>0</v>
      </c>
      <c r="O89" s="422">
        <f>IFERROR(HLOOKUP($G89,#REF!,9,FALSE),0)</f>
        <v>0</v>
      </c>
      <c r="P89" s="419">
        <f>IFERROR(VLOOKUP($G89,波及効果シート!$A$4:$N$45,13,FALSE),0)</f>
        <v>0</v>
      </c>
      <c r="Q89" s="419">
        <f>IFERROR(VLOOKUP($G89,波及効果シート!$A$4:$N$45,14,FALSE),0)</f>
        <v>0</v>
      </c>
      <c r="R89" s="409"/>
      <c r="S89" s="582" t="s">
        <v>436</v>
      </c>
      <c r="T89" s="382" t="s">
        <v>437</v>
      </c>
      <c r="U89" s="382">
        <v>1</v>
      </c>
    </row>
    <row r="90" spans="1:21" x14ac:dyDescent="0.2">
      <c r="A90" s="393"/>
      <c r="B90" s="384"/>
      <c r="C90" s="384"/>
      <c r="D90" s="456"/>
      <c r="E90" s="384"/>
      <c r="F90" s="384"/>
      <c r="G90" s="384"/>
      <c r="H90" s="420">
        <f>IFERROR(HLOOKUP($G90,#REF!,2,FALSE),0)</f>
        <v>0</v>
      </c>
      <c r="I90" s="420">
        <f>IFERROR(HLOOKUP($G90,#REF!,3,FALSE),0)</f>
        <v>0</v>
      </c>
      <c r="J90" s="420">
        <f>IFERROR(HLOOKUP($G90,#REF!,4,FALSE),0)</f>
        <v>0</v>
      </c>
      <c r="K90" s="420">
        <f>IFERROR(HLOOKUP($G90,#REF!,5,FALSE),0)</f>
        <v>0</v>
      </c>
      <c r="L90" s="420">
        <f>IFERROR(HLOOKUP($G90,#REF!,6,FALSE),0)</f>
        <v>0</v>
      </c>
      <c r="M90" s="420">
        <f>IFERROR(HLOOKUP($G90,#REF!,7,FALSE),0)</f>
        <v>0</v>
      </c>
      <c r="N90" s="420">
        <f>IFERROR(HLOOKUP($G90,#REF!,8,FALSE),0)</f>
        <v>0</v>
      </c>
      <c r="O90" s="420">
        <f>IFERROR(HLOOKUP($G90,#REF!,9,FALSE),0)</f>
        <v>0</v>
      </c>
      <c r="P90" s="419">
        <f>IFERROR(VLOOKUP($G90,波及効果シート!$A$4:$N$45,13,FALSE),0)</f>
        <v>0</v>
      </c>
      <c r="Q90" s="419">
        <f>IFERROR(VLOOKUP($G90,波及効果シート!$A$4:$N$45,14,FALSE),0)</f>
        <v>0</v>
      </c>
      <c r="R90" s="388"/>
      <c r="S90" s="582" t="s">
        <v>438</v>
      </c>
      <c r="T90" s="382" t="s">
        <v>439</v>
      </c>
      <c r="U90" s="382">
        <v>1</v>
      </c>
    </row>
    <row r="91" spans="1:21" x14ac:dyDescent="0.2">
      <c r="A91" s="393"/>
      <c r="B91" s="428"/>
      <c r="C91" s="384"/>
      <c r="D91" s="453"/>
      <c r="E91" s="384"/>
      <c r="F91" s="384"/>
      <c r="G91" s="384"/>
      <c r="H91" s="420">
        <f>IFERROR(HLOOKUP($G91,#REF!,2,FALSE),0)</f>
        <v>0</v>
      </c>
      <c r="I91" s="420">
        <f>IFERROR(HLOOKUP($G91,#REF!,3,FALSE),0)</f>
        <v>0</v>
      </c>
      <c r="J91" s="420">
        <f>IFERROR(HLOOKUP($G91,#REF!,4,FALSE),0)</f>
        <v>0</v>
      </c>
      <c r="K91" s="420">
        <f>IFERROR(HLOOKUP($G91,#REF!,5,FALSE),0)</f>
        <v>0</v>
      </c>
      <c r="L91" s="420">
        <f>IFERROR(HLOOKUP($G91,#REF!,6,FALSE),0)</f>
        <v>0</v>
      </c>
      <c r="M91" s="420">
        <f>IFERROR(HLOOKUP($G91,#REF!,7,FALSE),0)</f>
        <v>0</v>
      </c>
      <c r="N91" s="420">
        <f>IFERROR(HLOOKUP($G91,#REF!,8,FALSE),0)</f>
        <v>0</v>
      </c>
      <c r="O91" s="420">
        <f>IFERROR(HLOOKUP($G91,#REF!,9,FALSE),0)</f>
        <v>0</v>
      </c>
      <c r="P91" s="419">
        <f>IFERROR(VLOOKUP($G91,波及効果シート!$A$4:$N$45,13,FALSE),0)</f>
        <v>0</v>
      </c>
      <c r="Q91" s="419">
        <f>IFERROR(VLOOKUP($G91,波及効果シート!$A$4:$N$45,14,FALSE),0)</f>
        <v>0</v>
      </c>
      <c r="R91" s="388"/>
      <c r="S91" s="582" t="s">
        <v>440</v>
      </c>
      <c r="T91" s="382" t="s">
        <v>441</v>
      </c>
      <c r="U91" s="382">
        <v>1</v>
      </c>
    </row>
    <row r="92" spans="1:21" x14ac:dyDescent="0.2">
      <c r="A92" s="393"/>
      <c r="B92" s="408"/>
      <c r="C92" s="408"/>
      <c r="D92" s="460"/>
      <c r="E92" s="408"/>
      <c r="F92" s="408"/>
      <c r="G92" s="408"/>
      <c r="H92" s="421"/>
      <c r="I92" s="421"/>
      <c r="J92" s="421"/>
      <c r="K92" s="421"/>
      <c r="L92" s="421"/>
      <c r="M92" s="421"/>
      <c r="N92" s="421"/>
      <c r="O92" s="421"/>
      <c r="P92" s="421"/>
      <c r="Q92" s="421"/>
      <c r="R92" s="409"/>
      <c r="S92" s="582" t="s">
        <v>442</v>
      </c>
      <c r="T92" s="382" t="s">
        <v>443</v>
      </c>
      <c r="U92" s="382">
        <v>1</v>
      </c>
    </row>
    <row r="93" spans="1:21" x14ac:dyDescent="0.2">
      <c r="A93" s="393"/>
      <c r="B93" s="402" t="s">
        <v>220</v>
      </c>
      <c r="C93" s="402"/>
      <c r="D93" s="455"/>
      <c r="E93" s="408" t="s">
        <v>840</v>
      </c>
      <c r="F93" s="552">
        <v>1</v>
      </c>
      <c r="G93" s="556" t="s">
        <v>239</v>
      </c>
      <c r="H93" s="423">
        <f>IFERROR(HLOOKUP($G93,#REF!,2,FALSE),0)</f>
        <v>0</v>
      </c>
      <c r="I93" s="423">
        <f>IFERROR(HLOOKUP($G93,#REF!,3,FALSE),0)</f>
        <v>0</v>
      </c>
      <c r="J93" s="423">
        <f>IFERROR(HLOOKUP($G93,#REF!,4,FALSE),0)</f>
        <v>0</v>
      </c>
      <c r="K93" s="423">
        <f>IFERROR(HLOOKUP($G93,#REF!,5,FALSE),0)</f>
        <v>0</v>
      </c>
      <c r="L93" s="423">
        <f>IFERROR(HLOOKUP($G93,#REF!,6,FALSE),0)</f>
        <v>0</v>
      </c>
      <c r="M93" s="423">
        <f>IFERROR(HLOOKUP($G93,#REF!,7,FALSE),0)</f>
        <v>0</v>
      </c>
      <c r="N93" s="423">
        <f>IFERROR(HLOOKUP($G93,#REF!,8,FALSE),0)</f>
        <v>0</v>
      </c>
      <c r="O93" s="423">
        <f>IFERROR(HLOOKUP($G93,#REF!,9,FALSE),0)</f>
        <v>0</v>
      </c>
      <c r="P93" s="419">
        <f>IFERROR(VLOOKUP($G93,波及効果シート!$A$4:$N$45,13,FALSE),0)</f>
        <v>0</v>
      </c>
      <c r="Q93" s="419">
        <f>IFERROR(VLOOKUP($G93,波及効果シート!$A$4:$N$45,14,FALSE),0)</f>
        <v>0</v>
      </c>
      <c r="R93" s="404"/>
      <c r="S93" s="582" t="s">
        <v>444</v>
      </c>
      <c r="T93" s="385" t="s">
        <v>445</v>
      </c>
      <c r="U93" s="382">
        <v>1</v>
      </c>
    </row>
    <row r="94" spans="1:21" x14ac:dyDescent="0.2">
      <c r="A94" s="393"/>
      <c r="B94" s="384"/>
      <c r="C94" s="384"/>
      <c r="D94" s="456" t="s">
        <v>248</v>
      </c>
      <c r="E94" s="384"/>
      <c r="F94" s="555"/>
      <c r="G94" s="555"/>
      <c r="H94" s="420">
        <f>IFERROR(HLOOKUP($G94,#REF!,2,FALSE),0)</f>
        <v>0</v>
      </c>
      <c r="I94" s="420">
        <f>IFERROR(HLOOKUP($G94,#REF!,3,FALSE),0)</f>
        <v>0</v>
      </c>
      <c r="J94" s="420">
        <f>IFERROR(HLOOKUP($G94,#REF!,4,FALSE),0)</f>
        <v>0</v>
      </c>
      <c r="K94" s="420">
        <f>IFERROR(HLOOKUP($G94,#REF!,5,FALSE),0)</f>
        <v>0</v>
      </c>
      <c r="L94" s="420">
        <f>IFERROR(HLOOKUP($G94,#REF!,6,FALSE),0)</f>
        <v>0</v>
      </c>
      <c r="M94" s="420">
        <f>IFERROR(HLOOKUP($G94,#REF!,7,FALSE),0)</f>
        <v>0</v>
      </c>
      <c r="N94" s="420">
        <f>IFERROR(HLOOKUP($G94,#REF!,8,FALSE),0)</f>
        <v>0</v>
      </c>
      <c r="O94" s="420">
        <f>IFERROR(HLOOKUP($G94,#REF!,9,FALSE),0)</f>
        <v>0</v>
      </c>
      <c r="P94" s="419">
        <f>IFERROR(VLOOKUP($G94,波及効果シート!$A$4:$N$45,13,FALSE),0)</f>
        <v>0</v>
      </c>
      <c r="Q94" s="419">
        <f>IFERROR(VLOOKUP($G94,波及効果シート!$A$4:$N$45,14,FALSE),0)</f>
        <v>0</v>
      </c>
      <c r="R94" s="388"/>
      <c r="S94" s="581" t="s">
        <v>446</v>
      </c>
      <c r="T94" s="382" t="s">
        <v>447</v>
      </c>
      <c r="U94" s="382">
        <v>3</v>
      </c>
    </row>
    <row r="95" spans="1:21" x14ac:dyDescent="0.2">
      <c r="A95" s="393"/>
      <c r="B95" s="428"/>
      <c r="C95" s="384"/>
      <c r="D95" s="453"/>
      <c r="E95" s="384"/>
      <c r="F95" s="555"/>
      <c r="G95" s="555"/>
      <c r="H95" s="420">
        <f>IFERROR(HLOOKUP($G95,#REF!,2,FALSE),0)</f>
        <v>0</v>
      </c>
      <c r="I95" s="420">
        <f>IFERROR(HLOOKUP($G95,#REF!,3,FALSE),0)</f>
        <v>0</v>
      </c>
      <c r="J95" s="420">
        <f>IFERROR(HLOOKUP($G95,#REF!,4,FALSE),0)</f>
        <v>0</v>
      </c>
      <c r="K95" s="420">
        <f>IFERROR(HLOOKUP($G95,#REF!,5,FALSE),0)</f>
        <v>0</v>
      </c>
      <c r="L95" s="420">
        <f>IFERROR(HLOOKUP($G95,#REF!,6,FALSE),0)</f>
        <v>0</v>
      </c>
      <c r="M95" s="420">
        <f>IFERROR(HLOOKUP($G95,#REF!,7,FALSE),0)</f>
        <v>0</v>
      </c>
      <c r="N95" s="420">
        <f>IFERROR(HLOOKUP($G95,#REF!,8,FALSE),0)</f>
        <v>0</v>
      </c>
      <c r="O95" s="420">
        <f>IFERROR(HLOOKUP($G95,#REF!,9,FALSE),0)</f>
        <v>0</v>
      </c>
      <c r="P95" s="419">
        <f>IFERROR(VLOOKUP($G95,波及効果シート!$A$4:$N$45,13,FALSE),0)</f>
        <v>0</v>
      </c>
      <c r="Q95" s="419">
        <f>IFERROR(VLOOKUP($G95,波及効果シート!$A$4:$N$45,14,FALSE),0)</f>
        <v>0</v>
      </c>
      <c r="R95" s="388"/>
      <c r="S95" s="581" t="s">
        <v>448</v>
      </c>
      <c r="T95" s="394" t="s">
        <v>449</v>
      </c>
      <c r="U95" s="382">
        <v>1</v>
      </c>
    </row>
    <row r="96" spans="1:21" x14ac:dyDescent="0.2">
      <c r="F96" s="597">
        <f>1-SUM(F93:F95)</f>
        <v>0</v>
      </c>
      <c r="G96" s="598" t="s">
        <v>583</v>
      </c>
      <c r="S96" s="581" t="s">
        <v>450</v>
      </c>
      <c r="T96" s="382" t="s">
        <v>451</v>
      </c>
      <c r="U96" s="382">
        <v>1</v>
      </c>
    </row>
    <row r="97" spans="19:25" x14ac:dyDescent="0.2">
      <c r="S97" s="581" t="s">
        <v>452</v>
      </c>
      <c r="T97" s="396" t="s">
        <v>453</v>
      </c>
      <c r="U97" s="382">
        <v>1</v>
      </c>
    </row>
    <row r="98" spans="19:25" x14ac:dyDescent="0.2">
      <c r="S98" s="581" t="s">
        <v>454</v>
      </c>
      <c r="T98" s="382" t="s">
        <v>455</v>
      </c>
      <c r="U98" s="382">
        <v>1</v>
      </c>
    </row>
    <row r="99" spans="19:25" ht="12" x14ac:dyDescent="0.2">
      <c r="S99" s="581" t="s">
        <v>456</v>
      </c>
      <c r="T99" s="382" t="s">
        <v>457</v>
      </c>
      <c r="U99" s="382">
        <v>1</v>
      </c>
      <c r="Y99" s="397"/>
    </row>
    <row r="100" spans="19:25" x14ac:dyDescent="0.2">
      <c r="S100" s="581" t="s">
        <v>458</v>
      </c>
      <c r="T100" s="382" t="s">
        <v>459</v>
      </c>
      <c r="U100" s="382">
        <v>1</v>
      </c>
    </row>
    <row r="101" spans="19:25" x14ac:dyDescent="0.2">
      <c r="S101" s="581" t="s">
        <v>460</v>
      </c>
      <c r="T101" s="382" t="s">
        <v>546</v>
      </c>
      <c r="U101" s="382">
        <v>1</v>
      </c>
    </row>
    <row r="102" spans="19:25" x14ac:dyDescent="0.2">
      <c r="S102" s="581" t="s">
        <v>461</v>
      </c>
      <c r="T102" s="382" t="s">
        <v>547</v>
      </c>
      <c r="U102" s="382">
        <v>1</v>
      </c>
    </row>
    <row r="103" spans="19:25" x14ac:dyDescent="0.2">
      <c r="S103" s="581" t="s">
        <v>462</v>
      </c>
      <c r="T103" s="382" t="s">
        <v>463</v>
      </c>
      <c r="U103" s="382">
        <v>1</v>
      </c>
    </row>
    <row r="104" spans="19:25" x14ac:dyDescent="0.2">
      <c r="S104" s="581" t="s">
        <v>464</v>
      </c>
      <c r="T104" s="382" t="s">
        <v>465</v>
      </c>
      <c r="U104" s="382">
        <v>1</v>
      </c>
    </row>
    <row r="105" spans="19:25" x14ac:dyDescent="0.2">
      <c r="S105" s="581" t="s">
        <v>466</v>
      </c>
      <c r="T105" s="382" t="s">
        <v>467</v>
      </c>
      <c r="U105" s="382">
        <v>1</v>
      </c>
    </row>
    <row r="106" spans="19:25" x14ac:dyDescent="0.2">
      <c r="S106" s="581" t="s">
        <v>468</v>
      </c>
      <c r="T106" s="382" t="s">
        <v>469</v>
      </c>
      <c r="U106" s="382">
        <v>1</v>
      </c>
    </row>
    <row r="107" spans="19:25" x14ac:dyDescent="0.2">
      <c r="S107" s="581" t="s">
        <v>470</v>
      </c>
      <c r="T107" s="382" t="s">
        <v>548</v>
      </c>
      <c r="U107" s="382">
        <v>1</v>
      </c>
    </row>
    <row r="108" spans="19:25" x14ac:dyDescent="0.2">
      <c r="S108" s="581" t="s">
        <v>471</v>
      </c>
      <c r="T108" s="382" t="s">
        <v>472</v>
      </c>
      <c r="U108" s="382">
        <v>1</v>
      </c>
    </row>
    <row r="109" spans="19:25" x14ac:dyDescent="0.2">
      <c r="S109" s="581" t="s">
        <v>473</v>
      </c>
      <c r="T109" s="382" t="s">
        <v>474</v>
      </c>
      <c r="U109" s="382">
        <v>1</v>
      </c>
    </row>
    <row r="110" spans="19:25" x14ac:dyDescent="0.2">
      <c r="S110" s="581" t="s">
        <v>475</v>
      </c>
      <c r="T110" s="382" t="s">
        <v>476</v>
      </c>
      <c r="U110" s="382">
        <v>1</v>
      </c>
    </row>
    <row r="111" spans="19:25" x14ac:dyDescent="0.2">
      <c r="S111" s="581" t="s">
        <v>477</v>
      </c>
      <c r="T111" s="382" t="s">
        <v>478</v>
      </c>
      <c r="U111" s="382">
        <v>1</v>
      </c>
    </row>
    <row r="112" spans="19:25" x14ac:dyDescent="0.2">
      <c r="S112" s="581" t="s">
        <v>479</v>
      </c>
      <c r="T112" s="382" t="s">
        <v>549</v>
      </c>
      <c r="U112" s="382">
        <v>1</v>
      </c>
    </row>
    <row r="113" spans="19:21" x14ac:dyDescent="0.2">
      <c r="S113" s="581" t="s">
        <v>480</v>
      </c>
      <c r="T113" s="382" t="s">
        <v>550</v>
      </c>
      <c r="U113" s="382">
        <v>1</v>
      </c>
    </row>
    <row r="114" spans="19:21" x14ac:dyDescent="0.2">
      <c r="S114" s="581" t="s">
        <v>481</v>
      </c>
      <c r="T114" s="382" t="s">
        <v>482</v>
      </c>
      <c r="U114" s="382">
        <v>1</v>
      </c>
    </row>
    <row r="115" spans="19:21" x14ac:dyDescent="0.2">
      <c r="S115" s="581" t="s">
        <v>483</v>
      </c>
      <c r="T115" s="382" t="s">
        <v>551</v>
      </c>
      <c r="U115" s="382">
        <v>1</v>
      </c>
    </row>
    <row r="116" spans="19:21" x14ac:dyDescent="0.2">
      <c r="S116" s="581" t="s">
        <v>484</v>
      </c>
      <c r="T116" s="382" t="s">
        <v>485</v>
      </c>
      <c r="U116" s="382">
        <v>1</v>
      </c>
    </row>
    <row r="117" spans="19:21" x14ac:dyDescent="0.2">
      <c r="S117" s="581" t="s">
        <v>486</v>
      </c>
      <c r="T117" s="382" t="s">
        <v>487</v>
      </c>
      <c r="U117" s="382">
        <v>1</v>
      </c>
    </row>
    <row r="118" spans="19:21" x14ac:dyDescent="0.2">
      <c r="S118" s="581" t="s">
        <v>488</v>
      </c>
      <c r="T118" s="382" t="s">
        <v>552</v>
      </c>
      <c r="U118" s="382">
        <v>1</v>
      </c>
    </row>
    <row r="119" spans="19:21" x14ac:dyDescent="0.2">
      <c r="S119" s="581" t="s">
        <v>489</v>
      </c>
      <c r="T119" s="382" t="s">
        <v>490</v>
      </c>
      <c r="U119" s="382">
        <v>1</v>
      </c>
    </row>
    <row r="120" spans="19:21" x14ac:dyDescent="0.2">
      <c r="S120" s="581" t="s">
        <v>491</v>
      </c>
      <c r="T120" s="382" t="s">
        <v>492</v>
      </c>
      <c r="U120" s="382">
        <v>1</v>
      </c>
    </row>
    <row r="121" spans="19:21" x14ac:dyDescent="0.2">
      <c r="S121" s="581" t="s">
        <v>493</v>
      </c>
      <c r="T121" s="382" t="s">
        <v>494</v>
      </c>
      <c r="U121" s="382">
        <v>1</v>
      </c>
    </row>
    <row r="122" spans="19:21" x14ac:dyDescent="0.2">
      <c r="S122" s="581" t="s">
        <v>495</v>
      </c>
      <c r="T122" s="382" t="s">
        <v>496</v>
      </c>
      <c r="U122" s="382">
        <v>1</v>
      </c>
    </row>
    <row r="123" spans="19:21" x14ac:dyDescent="0.2">
      <c r="S123" s="581" t="s">
        <v>497</v>
      </c>
      <c r="T123" s="382" t="s">
        <v>498</v>
      </c>
      <c r="U123" s="382">
        <v>1</v>
      </c>
    </row>
    <row r="124" spans="19:21" x14ac:dyDescent="0.2">
      <c r="S124" s="581" t="s">
        <v>499</v>
      </c>
      <c r="T124" s="382" t="s">
        <v>500</v>
      </c>
      <c r="U124" s="382">
        <v>1</v>
      </c>
    </row>
    <row r="125" spans="19:21" x14ac:dyDescent="0.2">
      <c r="S125" s="581" t="s">
        <v>501</v>
      </c>
      <c r="T125" s="382" t="s">
        <v>502</v>
      </c>
      <c r="U125" s="382">
        <v>1</v>
      </c>
    </row>
    <row r="126" spans="19:21" x14ac:dyDescent="0.2">
      <c r="S126" s="581" t="s">
        <v>503</v>
      </c>
      <c r="T126" s="382" t="s">
        <v>504</v>
      </c>
      <c r="U126" s="382">
        <v>1</v>
      </c>
    </row>
  </sheetData>
  <sheetProtection password="B437" sheet="1" objects="1" scenarios="1"/>
  <dataConsolidate/>
  <mergeCells count="3">
    <mergeCell ref="H3:K3"/>
    <mergeCell ref="L3:O3"/>
    <mergeCell ref="P3:Q3"/>
  </mergeCells>
  <phoneticPr fontId="4"/>
  <pageMargins left="0.7" right="0.7" top="0.75" bottom="0.75" header="0.3" footer="0.3"/>
  <pageSetup paperSize="8" scale="43" fitToHeight="0" orientation="portrait" horizontalDpi="1200" verticalDpi="1200" r:id="rId1"/>
  <colBreaks count="1" manualBreakCount="1">
    <brk id="1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はじめに</vt:lpstr>
      <vt:lpstr>使い方</vt:lpstr>
      <vt:lpstr>計算結果確認シート</vt:lpstr>
      <vt:lpstr>計算条件入力シート</vt:lpstr>
      <vt:lpstr>(参考）メタン発酵製造量の目安</vt:lpstr>
      <vt:lpstr>（詳細設定）事業期間での諸元変動</vt:lpstr>
      <vt:lpstr>（詳細設定）地域内経済効果の按分比率</vt:lpstr>
      <vt:lpstr>非公開部分→</vt:lpstr>
      <vt:lpstr>地域経済性分析・初期条件</vt:lpstr>
      <vt:lpstr>波及効果シート</vt:lpstr>
      <vt:lpstr>地域経済性計算シート</vt:lpstr>
      <vt:lpstr>更新情報</vt:lpstr>
      <vt:lpstr>計算シート</vt:lpstr>
      <vt:lpstr>はじめに!Print_Area</vt:lpstr>
      <vt:lpstr>計算結果確認シート!Print_Area</vt:lpstr>
      <vt:lpstr>計算条件入力シート!Print_Area</vt:lpstr>
      <vt:lpstr>地域経済性分析・初期条件!Print_Area</vt:lpstr>
      <vt:lpstr>計算結果確認シート!Print_Titles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